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fiMeK4NZ8oCLYNpJ+Weps8WDXAT657Y64iwFTLbyHTQyJahlwu5J1XstFDS/yjVFkMB+r+GRla+/ezibKaQaEg==" workbookSaltValue="QpXVOmoCY1A/0AmjsRU1hQ==" workbookSpinCount="100000" lockStructure="1"/>
  <bookViews>
    <workbookView xWindow="0" yWindow="0" windowWidth="20490" windowHeight="7530" tabRatio="762"/>
  </bookViews>
  <sheets>
    <sheet name="市町村別" sheetId="10" r:id="rId1"/>
    <sheet name="SET" sheetId="11" r:id="rId2"/>
    <sheet name="LIST" sheetId="12" state="hidden" r:id="rId3"/>
    <sheet name="H21年" sheetId="8" state="hidden" r:id="rId4"/>
    <sheet name="H22年" sheetId="7" state="hidden" r:id="rId5"/>
    <sheet name="H23年" sheetId="6" state="hidden" r:id="rId6"/>
    <sheet name="H24年" sheetId="5" state="hidden" r:id="rId7"/>
    <sheet name="H25年" sheetId="4" state="hidden" r:id="rId8"/>
    <sheet name="H26年" sheetId="1" state="hidden" r:id="rId9"/>
    <sheet name="H27年" sheetId="13" state="hidden" r:id="rId10"/>
    <sheet name="H28年" sheetId="14" state="hidden" r:id="rId11"/>
    <sheet name="H29年" sheetId="15" state="hidden" r:id="rId12"/>
    <sheet name="H30年" sheetId="16" state="hidden" r:id="rId13"/>
  </sheets>
  <definedNames>
    <definedName name="_xlnm.Print_Area" localSheetId="0">市町村別!$A$1:$N$194</definedName>
    <definedName name="_xlnm.Print_Titles" localSheetId="0">市町村別!$1:$2</definedName>
  </definedNames>
  <calcPr calcId="162913"/>
</workbook>
</file>

<file path=xl/calcChain.xml><?xml version="1.0" encoding="utf-8"?>
<calcChain xmlns="http://schemas.openxmlformats.org/spreadsheetml/2006/main">
  <c r="E6" i="10" l="1"/>
  <c r="E4" i="10"/>
  <c r="M48" i="16" l="1"/>
  <c r="L48" i="16"/>
  <c r="M47" i="16"/>
  <c r="L47" i="16"/>
  <c r="K46" i="16"/>
  <c r="J46" i="16"/>
  <c r="I46" i="16"/>
  <c r="M46" i="16" s="1"/>
  <c r="H46" i="16"/>
  <c r="G46" i="16"/>
  <c r="F46" i="16"/>
  <c r="E46" i="16"/>
  <c r="D46" i="16"/>
  <c r="L46" i="16" s="1"/>
  <c r="M45" i="16"/>
  <c r="L45" i="16"/>
  <c r="M44" i="16"/>
  <c r="L44" i="16"/>
  <c r="M43" i="16"/>
  <c r="L43" i="16"/>
  <c r="M42" i="16"/>
  <c r="L42" i="16"/>
  <c r="K41" i="16"/>
  <c r="J41" i="16"/>
  <c r="L41" i="16" s="1"/>
  <c r="I41" i="16"/>
  <c r="M41" i="16" s="1"/>
  <c r="H41" i="16"/>
  <c r="G41" i="16"/>
  <c r="F41" i="16"/>
  <c r="E41" i="16"/>
  <c r="D41" i="16"/>
  <c r="M40" i="16"/>
  <c r="L40" i="16"/>
  <c r="M39" i="16"/>
  <c r="L39" i="16"/>
  <c r="M38" i="16"/>
  <c r="L38" i="16"/>
  <c r="M37" i="16"/>
  <c r="L37" i="16"/>
  <c r="M36" i="16"/>
  <c r="L36" i="16"/>
  <c r="M35" i="16"/>
  <c r="L35" i="16"/>
  <c r="K34" i="16"/>
  <c r="J34" i="16"/>
  <c r="I34" i="16"/>
  <c r="M34" i="16" s="1"/>
  <c r="H34" i="16"/>
  <c r="G34" i="16"/>
  <c r="F34" i="16"/>
  <c r="E34" i="16"/>
  <c r="D34" i="16"/>
  <c r="L34" i="16" s="1"/>
  <c r="M33" i="16"/>
  <c r="L33" i="16"/>
  <c r="M32" i="16"/>
  <c r="L32" i="16"/>
  <c r="M31" i="16"/>
  <c r="L31" i="16"/>
  <c r="M30" i="16"/>
  <c r="L30" i="16"/>
  <c r="K29" i="16"/>
  <c r="J29" i="16"/>
  <c r="L29" i="16" s="1"/>
  <c r="I29" i="16"/>
  <c r="M29" i="16" s="1"/>
  <c r="H29" i="16"/>
  <c r="G29" i="16"/>
  <c r="F29" i="16"/>
  <c r="F49" i="16" s="1"/>
  <c r="E29" i="16"/>
  <c r="D29" i="16"/>
  <c r="M28" i="16"/>
  <c r="L28" i="16"/>
  <c r="M27" i="16"/>
  <c r="L27" i="16"/>
  <c r="M26" i="16"/>
  <c r="L26" i="16"/>
  <c r="M25" i="16"/>
  <c r="L25" i="16"/>
  <c r="K24" i="16"/>
  <c r="J24" i="16"/>
  <c r="I24" i="16"/>
  <c r="M24" i="16" s="1"/>
  <c r="H24" i="16"/>
  <c r="G24" i="16"/>
  <c r="F24" i="16"/>
  <c r="E24" i="16"/>
  <c r="D24" i="16"/>
  <c r="L24" i="16" s="1"/>
  <c r="M23" i="16"/>
  <c r="L23" i="16"/>
  <c r="M22" i="16"/>
  <c r="L22" i="16"/>
  <c r="M21" i="16"/>
  <c r="L21" i="16"/>
  <c r="M20" i="16"/>
  <c r="L20" i="16"/>
  <c r="M19" i="16"/>
  <c r="L19" i="16"/>
  <c r="K18" i="16"/>
  <c r="J18" i="16"/>
  <c r="I18" i="16"/>
  <c r="M18" i="16" s="1"/>
  <c r="H18" i="16"/>
  <c r="G18" i="16"/>
  <c r="F18" i="16"/>
  <c r="E18" i="16"/>
  <c r="D18" i="16"/>
  <c r="L18" i="16" s="1"/>
  <c r="M17" i="16"/>
  <c r="L17" i="16"/>
  <c r="M16" i="16"/>
  <c r="L16" i="16"/>
  <c r="M15" i="16"/>
  <c r="L15" i="16"/>
  <c r="M14" i="16"/>
  <c r="L14" i="16"/>
  <c r="M13" i="16"/>
  <c r="L13" i="16"/>
  <c r="M12" i="16"/>
  <c r="L12" i="16"/>
  <c r="M11" i="16"/>
  <c r="L11" i="16"/>
  <c r="M10" i="16"/>
  <c r="L10" i="16"/>
  <c r="M9" i="16"/>
  <c r="L9" i="16"/>
  <c r="K8" i="16"/>
  <c r="K49" i="16" s="1"/>
  <c r="J8" i="16"/>
  <c r="I8" i="16"/>
  <c r="I49" i="16" s="1"/>
  <c r="H8" i="16"/>
  <c r="H49" i="16" s="1"/>
  <c r="G8" i="16"/>
  <c r="G49" i="16" s="1"/>
  <c r="F8" i="16"/>
  <c r="E8" i="16"/>
  <c r="E49" i="16" s="1"/>
  <c r="D8" i="16"/>
  <c r="D49" i="16" s="1"/>
  <c r="M7" i="16"/>
  <c r="L7" i="16"/>
  <c r="M49" i="16" l="1"/>
  <c r="L8" i="16"/>
  <c r="J49" i="16"/>
  <c r="L49" i="16" s="1"/>
  <c r="M8" i="16"/>
  <c r="C72" i="10"/>
  <c r="C73" i="10"/>
  <c r="C74" i="10"/>
  <c r="C75" i="10"/>
  <c r="L14" i="11"/>
  <c r="E46" i="10"/>
  <c r="K11" i="11"/>
  <c r="F75" i="10"/>
  <c r="G13" i="11"/>
  <c r="D71" i="10"/>
  <c r="H13" i="11"/>
  <c r="E75" i="10"/>
  <c r="F11" i="11"/>
  <c r="F14" i="11"/>
  <c r="K71" i="10"/>
  <c r="H14" i="11"/>
  <c r="E71" i="10"/>
  <c r="E11" i="11"/>
  <c r="K73" i="10"/>
  <c r="K74" i="10"/>
  <c r="K46" i="10"/>
  <c r="D73" i="10"/>
  <c r="F73" i="10"/>
  <c r="G75" i="10"/>
  <c r="K14" i="11"/>
  <c r="J73" i="10"/>
  <c r="J75" i="10"/>
  <c r="F71" i="10"/>
  <c r="G11" i="11"/>
  <c r="I75" i="10"/>
  <c r="D72" i="10"/>
  <c r="I14" i="11"/>
  <c r="J46" i="10"/>
  <c r="I72" i="10"/>
  <c r="D46" i="10"/>
  <c r="I74" i="10"/>
  <c r="G12" i="11"/>
  <c r="D75" i="10"/>
  <c r="F12" i="11"/>
  <c r="D74" i="10"/>
  <c r="K75" i="10"/>
  <c r="D12" i="11"/>
  <c r="E72" i="10"/>
  <c r="E14" i="11"/>
  <c r="L73" i="10"/>
  <c r="L75" i="10"/>
  <c r="I73" i="10"/>
  <c r="H11" i="11"/>
  <c r="I13" i="11"/>
  <c r="F46" i="10"/>
  <c r="H75" i="10"/>
  <c r="L74" i="10"/>
  <c r="K12" i="11"/>
  <c r="D14" i="11"/>
  <c r="H74" i="10"/>
  <c r="L13" i="11"/>
  <c r="H72" i="10"/>
  <c r="H46" i="10"/>
  <c r="E74" i="10"/>
  <c r="F13" i="11"/>
  <c r="G74" i="10"/>
  <c r="F74" i="10"/>
  <c r="G14" i="11"/>
  <c r="L11" i="11"/>
  <c r="F72" i="10"/>
  <c r="K13" i="11"/>
  <c r="L12" i="11"/>
  <c r="J13" i="11"/>
  <c r="D13" i="11"/>
  <c r="E73" i="10"/>
  <c r="H73" i="10"/>
  <c r="I12" i="11"/>
  <c r="H71" i="10"/>
  <c r="I46" i="10"/>
  <c r="G72" i="10"/>
  <c r="H12" i="11"/>
  <c r="J11" i="11"/>
  <c r="J71" i="10"/>
  <c r="E13" i="11"/>
  <c r="J74" i="10"/>
  <c r="L46" i="10"/>
  <c r="I11" i="11"/>
  <c r="I71" i="10"/>
  <c r="K72" i="10"/>
  <c r="D11" i="11"/>
  <c r="G71" i="10"/>
  <c r="G73" i="10"/>
  <c r="J72" i="10"/>
  <c r="E12" i="11"/>
  <c r="J12" i="11"/>
  <c r="G46" i="10"/>
  <c r="J14" i="11"/>
  <c r="L72" i="10"/>
  <c r="C11" i="11" l="1"/>
  <c r="G48" i="10"/>
  <c r="D47" i="10"/>
  <c r="K50" i="10"/>
  <c r="E49" i="10"/>
  <c r="H49" i="10"/>
  <c r="F47" i="10"/>
  <c r="L47" i="10"/>
  <c r="L48" i="10"/>
  <c r="K47" i="10"/>
  <c r="J50" i="10"/>
  <c r="G50" i="10"/>
  <c r="D48" i="10"/>
  <c r="D49" i="10"/>
  <c r="I49" i="10"/>
  <c r="G47" i="10"/>
  <c r="F48" i="10"/>
  <c r="K48" i="10"/>
  <c r="F50" i="10"/>
  <c r="L50" i="10"/>
  <c r="J49" i="10"/>
  <c r="E47" i="10"/>
  <c r="J47" i="10"/>
  <c r="G49" i="10"/>
  <c r="D50" i="10"/>
  <c r="L49" i="10"/>
  <c r="J48" i="10"/>
  <c r="H48" i="10"/>
  <c r="K49" i="10"/>
  <c r="E50" i="10"/>
  <c r="I47" i="10"/>
  <c r="E48" i="10"/>
  <c r="H50" i="10"/>
  <c r="H47" i="10"/>
  <c r="I48" i="10"/>
  <c r="F49" i="10"/>
  <c r="I50" i="10"/>
  <c r="B158" i="10" l="1"/>
  <c r="K46" i="15" l="1"/>
  <c r="K41" i="15"/>
  <c r="K34" i="15"/>
  <c r="K29" i="15"/>
  <c r="K24" i="15"/>
  <c r="K18" i="15"/>
  <c r="J8" i="15"/>
  <c r="F8" i="15"/>
  <c r="M41" i="13"/>
  <c r="M42" i="13"/>
  <c r="M42" i="14"/>
  <c r="M42" i="15"/>
  <c r="M42" i="1"/>
  <c r="M34" i="14"/>
  <c r="M29" i="1"/>
  <c r="M18" i="13"/>
  <c r="M8" i="14"/>
  <c r="L46" i="1"/>
  <c r="L24" i="1"/>
  <c r="L8" i="13"/>
  <c r="K46" i="13"/>
  <c r="K46" i="14"/>
  <c r="K46" i="1"/>
  <c r="E46" i="13"/>
  <c r="F46" i="13"/>
  <c r="G46" i="13"/>
  <c r="H46" i="13"/>
  <c r="I46" i="13"/>
  <c r="M46" i="13" s="1"/>
  <c r="J46" i="13"/>
  <c r="L46" i="13" s="1"/>
  <c r="E46" i="14"/>
  <c r="F46" i="14"/>
  <c r="G46" i="14"/>
  <c r="H46" i="14"/>
  <c r="I46" i="14"/>
  <c r="M46" i="14" s="1"/>
  <c r="J46" i="14"/>
  <c r="E46" i="15"/>
  <c r="F46" i="15"/>
  <c r="G46" i="15"/>
  <c r="H46" i="15"/>
  <c r="I46" i="15"/>
  <c r="J46" i="15"/>
  <c r="E46" i="1"/>
  <c r="F46" i="1"/>
  <c r="G46" i="1"/>
  <c r="H46" i="1"/>
  <c r="I46" i="1"/>
  <c r="M46" i="1" s="1"/>
  <c r="J46" i="1"/>
  <c r="D46" i="13"/>
  <c r="D46" i="14"/>
  <c r="L46" i="14" s="1"/>
  <c r="D46" i="15"/>
  <c r="D46" i="1"/>
  <c r="K41" i="13"/>
  <c r="K41" i="14"/>
  <c r="K41" i="1"/>
  <c r="E41" i="13"/>
  <c r="F41" i="13"/>
  <c r="G41" i="13"/>
  <c r="H41" i="13"/>
  <c r="I41" i="13"/>
  <c r="J41" i="13"/>
  <c r="L41" i="13" s="1"/>
  <c r="E41" i="14"/>
  <c r="F41" i="14"/>
  <c r="G41" i="14"/>
  <c r="H41" i="14"/>
  <c r="I41" i="14"/>
  <c r="M41" i="14" s="1"/>
  <c r="J41" i="14"/>
  <c r="L41" i="14" s="1"/>
  <c r="E41" i="15"/>
  <c r="F41" i="15"/>
  <c r="G41" i="15"/>
  <c r="H41" i="15"/>
  <c r="I41" i="15"/>
  <c r="J41" i="15"/>
  <c r="E41" i="1"/>
  <c r="F41" i="1"/>
  <c r="G41" i="1"/>
  <c r="H41" i="1"/>
  <c r="I41" i="1"/>
  <c r="M41" i="1" s="1"/>
  <c r="J41" i="1"/>
  <c r="L41" i="1" s="1"/>
  <c r="D41" i="13"/>
  <c r="D41" i="14"/>
  <c r="D41" i="15"/>
  <c r="D41" i="1"/>
  <c r="K34" i="13"/>
  <c r="K34" i="14"/>
  <c r="K34" i="1"/>
  <c r="E34" i="13"/>
  <c r="F34" i="13"/>
  <c r="G34" i="13"/>
  <c r="H34" i="13"/>
  <c r="I34" i="13"/>
  <c r="M34" i="13" s="1"/>
  <c r="J34" i="13"/>
  <c r="E34" i="14"/>
  <c r="F34" i="14"/>
  <c r="G34" i="14"/>
  <c r="H34" i="14"/>
  <c r="I34" i="14"/>
  <c r="J34" i="14"/>
  <c r="L34" i="14" s="1"/>
  <c r="E34" i="15"/>
  <c r="F34" i="15"/>
  <c r="G34" i="15"/>
  <c r="H34" i="15"/>
  <c r="I34" i="15"/>
  <c r="M34" i="15" s="1"/>
  <c r="J34" i="15"/>
  <c r="E34" i="1"/>
  <c r="F34" i="1"/>
  <c r="G34" i="1"/>
  <c r="H34" i="1"/>
  <c r="I34" i="1"/>
  <c r="M34" i="1" s="1"/>
  <c r="J34" i="1"/>
  <c r="L34" i="1" s="1"/>
  <c r="D34" i="13"/>
  <c r="D49" i="13" s="1"/>
  <c r="D34" i="14"/>
  <c r="D34" i="15"/>
  <c r="D34" i="1"/>
  <c r="K29" i="13"/>
  <c r="K29" i="14"/>
  <c r="K29" i="1"/>
  <c r="E29" i="13"/>
  <c r="F29" i="13"/>
  <c r="G29" i="13"/>
  <c r="H29" i="13"/>
  <c r="I29" i="13"/>
  <c r="M29" i="13" s="1"/>
  <c r="J29" i="13"/>
  <c r="L29" i="13" s="1"/>
  <c r="E29" i="14"/>
  <c r="F29" i="14"/>
  <c r="G29" i="14"/>
  <c r="H29" i="14"/>
  <c r="I29" i="14"/>
  <c r="J29" i="14"/>
  <c r="E29" i="15"/>
  <c r="F29" i="15"/>
  <c r="G29" i="15"/>
  <c r="H29" i="15"/>
  <c r="I29" i="15"/>
  <c r="J29" i="15"/>
  <c r="E29" i="1"/>
  <c r="F29" i="1"/>
  <c r="G29" i="1"/>
  <c r="H29" i="1"/>
  <c r="I29" i="1"/>
  <c r="J29" i="1"/>
  <c r="L29" i="1" s="1"/>
  <c r="D29" i="13"/>
  <c r="D29" i="14"/>
  <c r="M29" i="14" s="1"/>
  <c r="D29" i="15"/>
  <c r="D29" i="1"/>
  <c r="K24" i="13"/>
  <c r="K24" i="14"/>
  <c r="K49" i="14" s="1"/>
  <c r="K24" i="1"/>
  <c r="E24" i="13"/>
  <c r="E49" i="13" s="1"/>
  <c r="F24" i="13"/>
  <c r="G24" i="13"/>
  <c r="H24" i="13"/>
  <c r="I24" i="13"/>
  <c r="M24" i="13" s="1"/>
  <c r="J24" i="13"/>
  <c r="L24" i="13" s="1"/>
  <c r="E24" i="14"/>
  <c r="F24" i="14"/>
  <c r="G24" i="14"/>
  <c r="G49" i="14" s="1"/>
  <c r="H24" i="14"/>
  <c r="I24" i="14"/>
  <c r="M24" i="14" s="1"/>
  <c r="J24" i="14"/>
  <c r="E24" i="15"/>
  <c r="F24" i="15"/>
  <c r="G24" i="15"/>
  <c r="H24" i="15"/>
  <c r="I24" i="15"/>
  <c r="J24" i="15"/>
  <c r="E24" i="1"/>
  <c r="F24" i="1"/>
  <c r="G24" i="1"/>
  <c r="H24" i="1"/>
  <c r="I24" i="1"/>
  <c r="M24" i="1" s="1"/>
  <c r="J24" i="1"/>
  <c r="D24" i="13"/>
  <c r="D24" i="14"/>
  <c r="L24" i="14" s="1"/>
  <c r="D24" i="15"/>
  <c r="D24" i="1"/>
  <c r="K18" i="13"/>
  <c r="K18" i="14"/>
  <c r="K18" i="1"/>
  <c r="E18" i="13"/>
  <c r="F18" i="13"/>
  <c r="G18" i="13"/>
  <c r="H18" i="13"/>
  <c r="I18" i="13"/>
  <c r="J18" i="13"/>
  <c r="L18" i="13" s="1"/>
  <c r="E18" i="14"/>
  <c r="F18" i="14"/>
  <c r="G18" i="14"/>
  <c r="H18" i="14"/>
  <c r="I18" i="14"/>
  <c r="M18" i="14" s="1"/>
  <c r="J18" i="14"/>
  <c r="L18" i="14" s="1"/>
  <c r="E18" i="15"/>
  <c r="F18" i="15"/>
  <c r="G18" i="15"/>
  <c r="H18" i="15"/>
  <c r="I18" i="15"/>
  <c r="J18" i="15"/>
  <c r="E18" i="1"/>
  <c r="E49" i="1" s="1"/>
  <c r="F18" i="1"/>
  <c r="G18" i="1"/>
  <c r="H18" i="1"/>
  <c r="I18" i="1"/>
  <c r="M18" i="1" s="1"/>
  <c r="J18" i="1"/>
  <c r="L18" i="1" s="1"/>
  <c r="D18" i="13"/>
  <c r="D18" i="14"/>
  <c r="D18" i="15"/>
  <c r="D18" i="1"/>
  <c r="K8" i="13"/>
  <c r="K49" i="13" s="1"/>
  <c r="K8" i="14"/>
  <c r="K8" i="15"/>
  <c r="K8" i="1"/>
  <c r="K49" i="1" s="1"/>
  <c r="D8" i="13"/>
  <c r="D8" i="14"/>
  <c r="D49" i="14" s="1"/>
  <c r="D8" i="15"/>
  <c r="L8" i="15" s="1"/>
  <c r="D8" i="1"/>
  <c r="D49" i="1" s="1"/>
  <c r="E8" i="13"/>
  <c r="F8" i="13"/>
  <c r="F49" i="13" s="1"/>
  <c r="G8" i="13"/>
  <c r="G49" i="13" s="1"/>
  <c r="H8" i="13"/>
  <c r="H49" i="13" s="1"/>
  <c r="I8" i="13"/>
  <c r="M8" i="13" s="1"/>
  <c r="J8" i="13"/>
  <c r="J49" i="13" s="1"/>
  <c r="E8" i="14"/>
  <c r="E49" i="14" s="1"/>
  <c r="F8" i="14"/>
  <c r="F49" i="14" s="1"/>
  <c r="G8" i="14"/>
  <c r="H8" i="14"/>
  <c r="H49" i="14" s="1"/>
  <c r="I8" i="14"/>
  <c r="I49" i="14" s="1"/>
  <c r="J8" i="14"/>
  <c r="L8" i="14" s="1"/>
  <c r="E8" i="15"/>
  <c r="G8" i="15"/>
  <c r="H8" i="15"/>
  <c r="I8" i="15"/>
  <c r="E8" i="1"/>
  <c r="F8" i="1"/>
  <c r="F49" i="1" s="1"/>
  <c r="G8" i="1"/>
  <c r="G49" i="1" s="1"/>
  <c r="H8" i="1"/>
  <c r="H49" i="1" s="1"/>
  <c r="I8" i="1"/>
  <c r="M8" i="1" s="1"/>
  <c r="J8" i="1"/>
  <c r="L8" i="1" s="1"/>
  <c r="K46" i="4"/>
  <c r="L29" i="14" l="1"/>
  <c r="L46" i="15"/>
  <c r="I49" i="1"/>
  <c r="I49" i="13"/>
  <c r="J49" i="14"/>
  <c r="L34" i="13"/>
  <c r="J49" i="1"/>
  <c r="L18" i="15"/>
  <c r="M8" i="15"/>
  <c r="M46" i="15"/>
  <c r="L34" i="15"/>
  <c r="L29" i="15"/>
  <c r="M29" i="15"/>
  <c r="L24" i="15"/>
  <c r="M24" i="15"/>
  <c r="K49" i="15"/>
  <c r="M18" i="15"/>
  <c r="F49" i="15"/>
  <c r="E49" i="15"/>
  <c r="G49" i="15"/>
  <c r="J49" i="15"/>
  <c r="H49" i="15"/>
  <c r="M41" i="15"/>
  <c r="L41" i="15"/>
  <c r="I49" i="15"/>
  <c r="D49" i="15"/>
  <c r="M40" i="4"/>
  <c r="M42" i="4"/>
  <c r="M24" i="4"/>
  <c r="L46" i="4"/>
  <c r="L41" i="4"/>
  <c r="L9" i="4"/>
  <c r="L10" i="4"/>
  <c r="K49" i="4"/>
  <c r="G49" i="4"/>
  <c r="H49" i="4"/>
  <c r="D49" i="4"/>
  <c r="E46" i="4"/>
  <c r="F46" i="4"/>
  <c r="G46" i="4"/>
  <c r="H46" i="4"/>
  <c r="I46" i="4"/>
  <c r="M46" i="4" s="1"/>
  <c r="J46" i="4"/>
  <c r="D46" i="4"/>
  <c r="K41" i="4"/>
  <c r="E41" i="4"/>
  <c r="F41" i="4"/>
  <c r="G41" i="4"/>
  <c r="H41" i="4"/>
  <c r="I41" i="4"/>
  <c r="M41" i="4" s="1"/>
  <c r="J41" i="4"/>
  <c r="D41" i="4"/>
  <c r="K34" i="4"/>
  <c r="E34" i="4"/>
  <c r="F34" i="4"/>
  <c r="G34" i="4"/>
  <c r="H34" i="4"/>
  <c r="I34" i="4"/>
  <c r="M34" i="4" s="1"/>
  <c r="J34" i="4"/>
  <c r="L34" i="4" s="1"/>
  <c r="D34" i="4"/>
  <c r="E29" i="4"/>
  <c r="F29" i="4"/>
  <c r="G29" i="4"/>
  <c r="H29" i="4"/>
  <c r="I29" i="4"/>
  <c r="M29" i="4" s="1"/>
  <c r="J29" i="4"/>
  <c r="L29" i="4" s="1"/>
  <c r="K29" i="4"/>
  <c r="D29" i="4"/>
  <c r="E24" i="4"/>
  <c r="F24" i="4"/>
  <c r="G24" i="4"/>
  <c r="H24" i="4"/>
  <c r="I24" i="4"/>
  <c r="J24" i="4"/>
  <c r="L24" i="4" s="1"/>
  <c r="K24" i="4"/>
  <c r="D24" i="4"/>
  <c r="E18" i="4"/>
  <c r="F18" i="4"/>
  <c r="G18" i="4"/>
  <c r="H18" i="4"/>
  <c r="I18" i="4"/>
  <c r="M18" i="4" s="1"/>
  <c r="J18" i="4"/>
  <c r="L18" i="4" s="1"/>
  <c r="K18" i="4"/>
  <c r="D18" i="4"/>
  <c r="E8" i="4"/>
  <c r="E49" i="4" s="1"/>
  <c r="F8" i="4"/>
  <c r="F49" i="4" s="1"/>
  <c r="G8" i="4"/>
  <c r="H8" i="4"/>
  <c r="I8" i="4"/>
  <c r="I49" i="4" s="1"/>
  <c r="J8" i="4"/>
  <c r="L8" i="4" s="1"/>
  <c r="K8" i="4"/>
  <c r="D8" i="4"/>
  <c r="M36" i="5"/>
  <c r="M37" i="5"/>
  <c r="M38" i="5"/>
  <c r="M39" i="5"/>
  <c r="M40" i="5"/>
  <c r="M30" i="5"/>
  <c r="M31" i="5"/>
  <c r="M32" i="5"/>
  <c r="M33" i="5"/>
  <c r="M35" i="5"/>
  <c r="M25" i="5"/>
  <c r="L7" i="6"/>
  <c r="E46" i="5"/>
  <c r="F46" i="5"/>
  <c r="G46" i="5"/>
  <c r="H46" i="5"/>
  <c r="I46" i="5"/>
  <c r="M46" i="5" s="1"/>
  <c r="J46" i="5"/>
  <c r="L46" i="5" s="1"/>
  <c r="K46" i="5"/>
  <c r="D46" i="5"/>
  <c r="E41" i="5"/>
  <c r="F41" i="5"/>
  <c r="G41" i="5"/>
  <c r="H41" i="5"/>
  <c r="I41" i="5"/>
  <c r="M41" i="5" s="1"/>
  <c r="J41" i="5"/>
  <c r="L41" i="5" s="1"/>
  <c r="K41" i="5"/>
  <c r="D41" i="5"/>
  <c r="E34" i="5"/>
  <c r="F34" i="5"/>
  <c r="G34" i="5"/>
  <c r="H34" i="5"/>
  <c r="I34" i="5"/>
  <c r="M34" i="5" s="1"/>
  <c r="J34" i="5"/>
  <c r="K34" i="5"/>
  <c r="D34" i="5"/>
  <c r="E29" i="5"/>
  <c r="F29" i="5"/>
  <c r="G29" i="5"/>
  <c r="H29" i="5"/>
  <c r="I29" i="5"/>
  <c r="M29" i="5" s="1"/>
  <c r="J29" i="5"/>
  <c r="K29" i="5"/>
  <c r="D29" i="5"/>
  <c r="E24" i="5"/>
  <c r="F24" i="5"/>
  <c r="G24" i="5"/>
  <c r="H24" i="5"/>
  <c r="I24" i="5"/>
  <c r="M24" i="5" s="1"/>
  <c r="J24" i="5"/>
  <c r="K24" i="5"/>
  <c r="D24" i="5"/>
  <c r="E18" i="5"/>
  <c r="F18" i="5"/>
  <c r="G18" i="5"/>
  <c r="H18" i="5"/>
  <c r="I18" i="5"/>
  <c r="M18" i="5" s="1"/>
  <c r="J18" i="5"/>
  <c r="K18" i="5"/>
  <c r="D18" i="5"/>
  <c r="E8" i="5"/>
  <c r="E49" i="5" s="1"/>
  <c r="F8" i="5"/>
  <c r="F49" i="5" s="1"/>
  <c r="G8" i="5"/>
  <c r="G49" i="5" s="1"/>
  <c r="H8" i="5"/>
  <c r="H49" i="5" s="1"/>
  <c r="I8" i="5"/>
  <c r="I49" i="5" s="1"/>
  <c r="J8" i="5"/>
  <c r="K8" i="5"/>
  <c r="K49" i="5" s="1"/>
  <c r="D8" i="5"/>
  <c r="D49" i="5" s="1"/>
  <c r="D8" i="6"/>
  <c r="M8" i="5" l="1"/>
  <c r="J49" i="4"/>
  <c r="M8" i="4"/>
  <c r="L8" i="5"/>
  <c r="L18" i="5"/>
  <c r="L24" i="5"/>
  <c r="L29" i="5"/>
  <c r="L34" i="5"/>
  <c r="J49" i="5"/>
  <c r="L9" i="6" l="1"/>
  <c r="M9" i="6"/>
  <c r="L10" i="6"/>
  <c r="M10" i="6"/>
  <c r="L11" i="6"/>
  <c r="M11" i="6"/>
  <c r="L12" i="6"/>
  <c r="M12" i="6"/>
  <c r="L13" i="6"/>
  <c r="M13" i="6"/>
  <c r="L14" i="6"/>
  <c r="M14" i="6"/>
  <c r="L15" i="6"/>
  <c r="M15" i="6"/>
  <c r="L16" i="6"/>
  <c r="M16" i="6"/>
  <c r="L17" i="6"/>
  <c r="M17" i="6"/>
  <c r="L19" i="6"/>
  <c r="M19" i="6"/>
  <c r="L20" i="6"/>
  <c r="M20" i="6"/>
  <c r="L21" i="6"/>
  <c r="M21" i="6"/>
  <c r="L22" i="6"/>
  <c r="M22" i="6"/>
  <c r="L23" i="6"/>
  <c r="M23" i="6"/>
  <c r="L25" i="6"/>
  <c r="M25" i="6"/>
  <c r="L26" i="6"/>
  <c r="M26" i="6"/>
  <c r="L27" i="6"/>
  <c r="M27" i="6"/>
  <c r="L28" i="6"/>
  <c r="M28" i="6"/>
  <c r="L30" i="6"/>
  <c r="M30" i="6"/>
  <c r="L31" i="6"/>
  <c r="M31" i="6"/>
  <c r="L32" i="6"/>
  <c r="M32" i="6"/>
  <c r="L33" i="6"/>
  <c r="M33" i="6"/>
  <c r="L35" i="6"/>
  <c r="M35" i="6"/>
  <c r="L36" i="6"/>
  <c r="M36" i="6"/>
  <c r="L37" i="6"/>
  <c r="M37" i="6"/>
  <c r="L38" i="6"/>
  <c r="M38" i="6"/>
  <c r="L39" i="6"/>
  <c r="M39" i="6"/>
  <c r="L40" i="6"/>
  <c r="M40" i="6"/>
  <c r="L42" i="6"/>
  <c r="M42" i="6"/>
  <c r="L43" i="6"/>
  <c r="M43" i="6"/>
  <c r="L44" i="6"/>
  <c r="M44" i="6"/>
  <c r="L45" i="6"/>
  <c r="M45" i="6"/>
  <c r="L47" i="6"/>
  <c r="M47" i="6"/>
  <c r="E46" i="6"/>
  <c r="F46" i="6"/>
  <c r="G46" i="6"/>
  <c r="H46" i="6"/>
  <c r="I46" i="6"/>
  <c r="J46" i="6"/>
  <c r="L46" i="6" s="1"/>
  <c r="K46" i="6"/>
  <c r="D46" i="6"/>
  <c r="M46" i="6" s="1"/>
  <c r="E41" i="6"/>
  <c r="F41" i="6"/>
  <c r="G41" i="6"/>
  <c r="H41" i="6"/>
  <c r="I41" i="6"/>
  <c r="J41" i="6"/>
  <c r="L41" i="6" s="1"/>
  <c r="K41" i="6"/>
  <c r="D41" i="6"/>
  <c r="M41" i="6" s="1"/>
  <c r="E34" i="6"/>
  <c r="F34" i="6"/>
  <c r="G34" i="6"/>
  <c r="H34" i="6"/>
  <c r="I34" i="6"/>
  <c r="M34" i="6" s="1"/>
  <c r="J34" i="6"/>
  <c r="L34" i="6" s="1"/>
  <c r="K34" i="6"/>
  <c r="D34" i="6"/>
  <c r="E29" i="6"/>
  <c r="F29" i="6"/>
  <c r="G29" i="6"/>
  <c r="H29" i="6"/>
  <c r="I29" i="6"/>
  <c r="J29" i="6"/>
  <c r="L29" i="6" s="1"/>
  <c r="K29" i="6"/>
  <c r="D29" i="6"/>
  <c r="M29" i="6" s="1"/>
  <c r="E24" i="6"/>
  <c r="F24" i="6"/>
  <c r="G24" i="6"/>
  <c r="H24" i="6"/>
  <c r="I24" i="6"/>
  <c r="M24" i="6" s="1"/>
  <c r="J24" i="6"/>
  <c r="L24" i="6" s="1"/>
  <c r="K24" i="6"/>
  <c r="D24" i="6"/>
  <c r="E18" i="6"/>
  <c r="F18" i="6"/>
  <c r="G18" i="6"/>
  <c r="H18" i="6"/>
  <c r="I18" i="6"/>
  <c r="M18" i="6" s="1"/>
  <c r="J18" i="6"/>
  <c r="L18" i="6" s="1"/>
  <c r="K18" i="6"/>
  <c r="D18" i="6"/>
  <c r="D49" i="6" s="1"/>
  <c r="E8" i="6"/>
  <c r="E49" i="6" s="1"/>
  <c r="F8" i="6"/>
  <c r="F49" i="6" s="1"/>
  <c r="G8" i="6"/>
  <c r="G49" i="6" s="1"/>
  <c r="H8" i="6"/>
  <c r="H49" i="6" s="1"/>
  <c r="I8" i="6"/>
  <c r="I49" i="6" s="1"/>
  <c r="J8" i="6"/>
  <c r="J49" i="6" s="1"/>
  <c r="K8" i="6"/>
  <c r="K49" i="6" s="1"/>
  <c r="M8" i="6" l="1"/>
  <c r="L8" i="6"/>
  <c r="L9" i="7"/>
  <c r="M9" i="7"/>
  <c r="L10" i="7"/>
  <c r="M10" i="7"/>
  <c r="L11" i="7"/>
  <c r="M11" i="7"/>
  <c r="L12" i="7"/>
  <c r="M12" i="7"/>
  <c r="L13" i="7"/>
  <c r="M13" i="7"/>
  <c r="L14" i="7"/>
  <c r="M14" i="7"/>
  <c r="L15" i="7"/>
  <c r="M15" i="7"/>
  <c r="L16" i="7"/>
  <c r="M16" i="7"/>
  <c r="L17" i="7"/>
  <c r="M17" i="7"/>
  <c r="L19" i="7"/>
  <c r="M19" i="7"/>
  <c r="L20" i="7"/>
  <c r="M20" i="7"/>
  <c r="L21" i="7"/>
  <c r="M21" i="7"/>
  <c r="L22" i="7"/>
  <c r="M22" i="7"/>
  <c r="L23" i="7"/>
  <c r="M23" i="7"/>
  <c r="L25" i="7"/>
  <c r="M25" i="7"/>
  <c r="L26" i="7"/>
  <c r="M26" i="7"/>
  <c r="L27" i="7"/>
  <c r="M27" i="7"/>
  <c r="L28" i="7"/>
  <c r="M28" i="7"/>
  <c r="L30" i="7"/>
  <c r="M30" i="7"/>
  <c r="L31" i="7"/>
  <c r="M31" i="7"/>
  <c r="L32" i="7"/>
  <c r="M32" i="7"/>
  <c r="L33" i="7"/>
  <c r="M33" i="7"/>
  <c r="L35" i="7"/>
  <c r="M35" i="7"/>
  <c r="L36" i="7"/>
  <c r="M36" i="7"/>
  <c r="L37" i="7"/>
  <c r="M37" i="7"/>
  <c r="L38" i="7"/>
  <c r="M38" i="7"/>
  <c r="L39" i="7"/>
  <c r="M39" i="7"/>
  <c r="L40" i="7"/>
  <c r="M40" i="7"/>
  <c r="L42" i="7"/>
  <c r="M42" i="7"/>
  <c r="L43" i="7"/>
  <c r="M43" i="7"/>
  <c r="L44" i="7"/>
  <c r="M44" i="7"/>
  <c r="L45" i="7"/>
  <c r="M45" i="7"/>
  <c r="E46" i="7"/>
  <c r="F46" i="7"/>
  <c r="G46" i="7"/>
  <c r="H46" i="7"/>
  <c r="I46" i="7"/>
  <c r="J46" i="7"/>
  <c r="L46" i="7" s="1"/>
  <c r="K46" i="7"/>
  <c r="D46" i="7"/>
  <c r="M46" i="7" s="1"/>
  <c r="E41" i="7"/>
  <c r="F41" i="7"/>
  <c r="G41" i="7"/>
  <c r="H41" i="7"/>
  <c r="I41" i="7"/>
  <c r="M41" i="7" s="1"/>
  <c r="J41" i="7"/>
  <c r="L41" i="7" s="1"/>
  <c r="K41" i="7"/>
  <c r="D41" i="7"/>
  <c r="E34" i="7"/>
  <c r="F34" i="7"/>
  <c r="G34" i="7"/>
  <c r="H34" i="7"/>
  <c r="I34" i="7"/>
  <c r="J34" i="7"/>
  <c r="L34" i="7" s="1"/>
  <c r="K34" i="7"/>
  <c r="D34" i="7"/>
  <c r="M34" i="7" s="1"/>
  <c r="E29" i="7"/>
  <c r="F29" i="7"/>
  <c r="G29" i="7"/>
  <c r="H29" i="7"/>
  <c r="I29" i="7"/>
  <c r="M29" i="7" s="1"/>
  <c r="J29" i="7"/>
  <c r="L29" i="7" s="1"/>
  <c r="K29" i="7"/>
  <c r="D29" i="7"/>
  <c r="E24" i="7"/>
  <c r="F24" i="7"/>
  <c r="G24" i="7"/>
  <c r="H24" i="7"/>
  <c r="I24" i="7"/>
  <c r="J24" i="7"/>
  <c r="L24" i="7" s="1"/>
  <c r="K24" i="7"/>
  <c r="D24" i="7"/>
  <c r="M24" i="7" s="1"/>
  <c r="E18" i="7"/>
  <c r="F18" i="7"/>
  <c r="G18" i="7"/>
  <c r="H18" i="7"/>
  <c r="I18" i="7"/>
  <c r="J18" i="7"/>
  <c r="L18" i="7" s="1"/>
  <c r="K18" i="7"/>
  <c r="D18" i="7"/>
  <c r="M18" i="7" s="1"/>
  <c r="E8" i="7"/>
  <c r="E49" i="7" s="1"/>
  <c r="F8" i="7"/>
  <c r="F49" i="7" s="1"/>
  <c r="G8" i="7"/>
  <c r="G49" i="7" s="1"/>
  <c r="H8" i="7"/>
  <c r="H49" i="7" s="1"/>
  <c r="I8" i="7"/>
  <c r="I49" i="7" s="1"/>
  <c r="J8" i="7"/>
  <c r="J49" i="7" s="1"/>
  <c r="K8" i="7"/>
  <c r="K49" i="7" s="1"/>
  <c r="D8" i="7"/>
  <c r="M8" i="7" s="1"/>
  <c r="B33" i="11"/>
  <c r="J43" i="11" s="1"/>
  <c r="J168" i="10" s="1"/>
  <c r="E46" i="8"/>
  <c r="F46" i="8"/>
  <c r="G46" i="8"/>
  <c r="H46" i="8"/>
  <c r="I46" i="8"/>
  <c r="J46" i="8"/>
  <c r="L46" i="8" s="1"/>
  <c r="K46" i="8"/>
  <c r="D46" i="8"/>
  <c r="M46" i="8"/>
  <c r="L41" i="8"/>
  <c r="E41" i="8"/>
  <c r="F41" i="8"/>
  <c r="G41" i="8"/>
  <c r="H41" i="8"/>
  <c r="I41" i="8"/>
  <c r="M41" i="8" s="1"/>
  <c r="J41" i="8"/>
  <c r="K41" i="8"/>
  <c r="D41" i="8"/>
  <c r="E34" i="8"/>
  <c r="F34" i="8"/>
  <c r="G34" i="8"/>
  <c r="H34" i="8"/>
  <c r="I34" i="8"/>
  <c r="M34" i="8" s="1"/>
  <c r="J34" i="8"/>
  <c r="L34" i="8" s="1"/>
  <c r="K34" i="8"/>
  <c r="D34" i="8"/>
  <c r="L30" i="8"/>
  <c r="E29" i="8"/>
  <c r="F29" i="8"/>
  <c r="G29" i="8"/>
  <c r="H29" i="8"/>
  <c r="I29" i="8"/>
  <c r="M29" i="8" s="1"/>
  <c r="J29" i="8"/>
  <c r="L29" i="8" s="1"/>
  <c r="K29" i="8"/>
  <c r="D29" i="8"/>
  <c r="E24" i="8"/>
  <c r="F24" i="8"/>
  <c r="G24" i="8"/>
  <c r="H24" i="8"/>
  <c r="I24" i="8"/>
  <c r="J24" i="8"/>
  <c r="K24" i="8"/>
  <c r="D24" i="8"/>
  <c r="L24" i="8" s="1"/>
  <c r="E18" i="8"/>
  <c r="E49" i="8" s="1"/>
  <c r="F18" i="8"/>
  <c r="F49" i="8" s="1"/>
  <c r="G18" i="8"/>
  <c r="H18" i="8"/>
  <c r="I18" i="8"/>
  <c r="I49" i="8" s="1"/>
  <c r="J18" i="8"/>
  <c r="L18" i="8" s="1"/>
  <c r="K18" i="8"/>
  <c r="D18" i="8"/>
  <c r="E8" i="8"/>
  <c r="F8" i="8"/>
  <c r="G8" i="8"/>
  <c r="G49" i="8" s="1"/>
  <c r="H8" i="8"/>
  <c r="H49" i="8" s="1"/>
  <c r="I8" i="8"/>
  <c r="J8" i="8"/>
  <c r="K8" i="8"/>
  <c r="K49" i="8" s="1"/>
  <c r="D8" i="8"/>
  <c r="L8" i="8" s="1"/>
  <c r="M18" i="8" l="1"/>
  <c r="D49" i="8"/>
  <c r="L8" i="7"/>
  <c r="M8" i="8"/>
  <c r="M24" i="8"/>
  <c r="J49" i="8"/>
  <c r="L49" i="8" s="1"/>
  <c r="D49" i="7"/>
  <c r="K43" i="11"/>
  <c r="K168" i="10" s="1"/>
  <c r="D42" i="11"/>
  <c r="D167" i="10" s="1"/>
  <c r="D38" i="11"/>
  <c r="D163" i="10" s="1"/>
  <c r="C40" i="11"/>
  <c r="C165" i="10" s="1"/>
  <c r="H38" i="11"/>
  <c r="H163" i="10" s="1"/>
  <c r="I41" i="11"/>
  <c r="I166" i="10" s="1"/>
  <c r="H37" i="11"/>
  <c r="H162" i="10" s="1"/>
  <c r="K40" i="11"/>
  <c r="K165" i="10" s="1"/>
  <c r="F39" i="11"/>
  <c r="F164" i="10" s="1"/>
  <c r="I42" i="11"/>
  <c r="I167" i="10" s="1"/>
  <c r="D37" i="11"/>
  <c r="D162" i="10" s="1"/>
  <c r="C38" i="11"/>
  <c r="C163" i="10" s="1"/>
  <c r="K38" i="11"/>
  <c r="K163" i="10" s="1"/>
  <c r="J39" i="11"/>
  <c r="J164" i="10" s="1"/>
  <c r="G40" i="11"/>
  <c r="G165" i="10" s="1"/>
  <c r="E41" i="11"/>
  <c r="E42" i="11"/>
  <c r="E167" i="10" s="1"/>
  <c r="D43" i="11"/>
  <c r="D168" i="10" s="1"/>
  <c r="I37" i="11"/>
  <c r="I162" i="10" s="1"/>
  <c r="I38" i="11"/>
  <c r="I163" i="10" s="1"/>
  <c r="G39" i="11"/>
  <c r="G164" i="10" s="1"/>
  <c r="F40" i="11"/>
  <c r="F165" i="10" s="1"/>
  <c r="D41" i="11"/>
  <c r="J41" i="11"/>
  <c r="C43" i="11"/>
  <c r="C168" i="10" s="1"/>
  <c r="F37" i="11"/>
  <c r="F162" i="10" s="1"/>
  <c r="E38" i="11"/>
  <c r="E163" i="10" s="1"/>
  <c r="D39" i="11"/>
  <c r="D164" i="10" s="1"/>
  <c r="K39" i="11"/>
  <c r="K164" i="10" s="1"/>
  <c r="I40" i="11"/>
  <c r="I165" i="10" s="1"/>
  <c r="H41" i="11"/>
  <c r="G42" i="11"/>
  <c r="G167" i="10" s="1"/>
  <c r="H43" i="11"/>
  <c r="H168" i="10" s="1"/>
  <c r="E37" i="11"/>
  <c r="E162" i="10" s="1"/>
  <c r="J37" i="11"/>
  <c r="J162" i="10" s="1"/>
  <c r="G38" i="11"/>
  <c r="G163" i="10" s="1"/>
  <c r="C39" i="11"/>
  <c r="C164" i="10" s="1"/>
  <c r="H39" i="11"/>
  <c r="E40" i="11"/>
  <c r="E165" i="10" s="1"/>
  <c r="J40" i="11"/>
  <c r="J165" i="10" s="1"/>
  <c r="F41" i="11"/>
  <c r="C42" i="11"/>
  <c r="C167" i="10" s="1"/>
  <c r="H42" i="11"/>
  <c r="H167" i="10" s="1"/>
  <c r="G43" i="11"/>
  <c r="G168" i="10" s="1"/>
  <c r="C37" i="11"/>
  <c r="C162" i="10" s="1"/>
  <c r="G37" i="11"/>
  <c r="G162" i="10" s="1"/>
  <c r="K37" i="11"/>
  <c r="K162" i="10" s="1"/>
  <c r="F38" i="11"/>
  <c r="F163" i="10" s="1"/>
  <c r="J38" i="11"/>
  <c r="J163" i="10" s="1"/>
  <c r="E39" i="11"/>
  <c r="E164" i="10" s="1"/>
  <c r="I39" i="11"/>
  <c r="I164" i="10" s="1"/>
  <c r="D40" i="11"/>
  <c r="H40" i="11"/>
  <c r="H165" i="10" s="1"/>
  <c r="C41" i="11"/>
  <c r="G41" i="11"/>
  <c r="K41" i="11"/>
  <c r="F42" i="11"/>
  <c r="F167" i="10" s="1"/>
  <c r="J42" i="11"/>
  <c r="J167" i="10" s="1"/>
  <c r="E43" i="11"/>
  <c r="E168" i="10" s="1"/>
  <c r="I43" i="11"/>
  <c r="I168" i="10" s="1"/>
  <c r="K42" i="11"/>
  <c r="K167" i="10" s="1"/>
  <c r="F43" i="11"/>
  <c r="F168" i="10" s="1"/>
  <c r="M48" i="15"/>
  <c r="L48" i="15"/>
  <c r="M47" i="15"/>
  <c r="L47" i="15"/>
  <c r="M45" i="15"/>
  <c r="L45" i="15"/>
  <c r="M44" i="15"/>
  <c r="L44" i="15"/>
  <c r="M43" i="15"/>
  <c r="L43" i="15"/>
  <c r="L42" i="15"/>
  <c r="M40" i="15"/>
  <c r="L40" i="15"/>
  <c r="M39" i="15"/>
  <c r="L39" i="15"/>
  <c r="M38" i="15"/>
  <c r="L38" i="15"/>
  <c r="M37" i="15"/>
  <c r="L37" i="15"/>
  <c r="M36" i="15"/>
  <c r="L36" i="15"/>
  <c r="M35" i="15"/>
  <c r="L35" i="15"/>
  <c r="M33" i="15"/>
  <c r="L33" i="15"/>
  <c r="M32" i="15"/>
  <c r="L32" i="15"/>
  <c r="M31" i="15"/>
  <c r="L31" i="15"/>
  <c r="M30" i="15"/>
  <c r="L30" i="15"/>
  <c r="M28" i="15"/>
  <c r="L28" i="15"/>
  <c r="M27" i="15"/>
  <c r="L27" i="15"/>
  <c r="M26" i="15"/>
  <c r="L26" i="15"/>
  <c r="M25" i="15"/>
  <c r="L25" i="15"/>
  <c r="M23" i="15"/>
  <c r="L23" i="15"/>
  <c r="M22" i="15"/>
  <c r="L22" i="15"/>
  <c r="M21" i="15"/>
  <c r="L21" i="15"/>
  <c r="M20" i="15"/>
  <c r="L20" i="15"/>
  <c r="M19" i="15"/>
  <c r="L19" i="15"/>
  <c r="M17" i="15"/>
  <c r="L17" i="15"/>
  <c r="M16" i="15"/>
  <c r="L16" i="15"/>
  <c r="M15" i="15"/>
  <c r="L15" i="15"/>
  <c r="M14" i="15"/>
  <c r="L14" i="15"/>
  <c r="M13" i="15"/>
  <c r="L13" i="15"/>
  <c r="M12" i="15"/>
  <c r="L12" i="15"/>
  <c r="M11" i="15"/>
  <c r="L11" i="15"/>
  <c r="M10" i="15"/>
  <c r="L10" i="15"/>
  <c r="M9" i="15"/>
  <c r="L9" i="15"/>
  <c r="M7" i="15"/>
  <c r="L7" i="15"/>
  <c r="L71" i="10"/>
  <c r="L98" i="10" l="1"/>
  <c r="L100" i="10"/>
  <c r="L97" i="10"/>
  <c r="L99" i="10"/>
  <c r="L101" i="10"/>
  <c r="I46" i="11"/>
  <c r="K166" i="10"/>
  <c r="K46" i="11"/>
  <c r="G46" i="11"/>
  <c r="H166" i="10"/>
  <c r="H46" i="11"/>
  <c r="D46" i="11"/>
  <c r="D166" i="10"/>
  <c r="C44" i="11"/>
  <c r="C169" i="10" s="1"/>
  <c r="C185" i="10" s="1"/>
  <c r="C46" i="11"/>
  <c r="C166" i="10"/>
  <c r="E46" i="11"/>
  <c r="E166" i="10"/>
  <c r="D44" i="11"/>
  <c r="D169" i="10" s="1"/>
  <c r="D185" i="10" s="1"/>
  <c r="D165" i="10"/>
  <c r="J166" i="10"/>
  <c r="J46" i="11"/>
  <c r="F166" i="10"/>
  <c r="F46" i="11"/>
  <c r="M49" i="15"/>
  <c r="H44" i="11"/>
  <c r="H169" i="10" s="1"/>
  <c r="H185" i="10" s="1"/>
  <c r="H164" i="10"/>
  <c r="G44" i="11"/>
  <c r="G169" i="10" s="1"/>
  <c r="G185" i="10" s="1"/>
  <c r="G166" i="10"/>
  <c r="E44" i="11"/>
  <c r="E169" i="10" s="1"/>
  <c r="E185" i="10" s="1"/>
  <c r="J44" i="11"/>
  <c r="J169" i="10" s="1"/>
  <c r="J185" i="10" s="1"/>
  <c r="I44" i="11"/>
  <c r="I169" i="10" s="1"/>
  <c r="I185" i="10" s="1"/>
  <c r="K44" i="11"/>
  <c r="K169" i="10" s="1"/>
  <c r="K185" i="10" s="1"/>
  <c r="F44" i="11"/>
  <c r="F169" i="10" s="1"/>
  <c r="F185" i="10" s="1"/>
  <c r="L49" i="15"/>
  <c r="M48" i="14"/>
  <c r="L48" i="14"/>
  <c r="M47" i="14"/>
  <c r="L47" i="14"/>
  <c r="M45" i="14"/>
  <c r="L45" i="14"/>
  <c r="M44" i="14"/>
  <c r="L44" i="14"/>
  <c r="M43" i="14"/>
  <c r="L43" i="14"/>
  <c r="L42" i="14"/>
  <c r="M40" i="14"/>
  <c r="L40" i="14"/>
  <c r="M39" i="14"/>
  <c r="L39" i="14"/>
  <c r="M38" i="14"/>
  <c r="L38" i="14"/>
  <c r="M37" i="14"/>
  <c r="L37" i="14"/>
  <c r="M36" i="14"/>
  <c r="L36" i="14"/>
  <c r="M35" i="14"/>
  <c r="L35" i="14"/>
  <c r="M33" i="14"/>
  <c r="L33" i="14"/>
  <c r="M32" i="14"/>
  <c r="L32" i="14"/>
  <c r="M31" i="14"/>
  <c r="L31" i="14"/>
  <c r="M30" i="14"/>
  <c r="L30" i="14"/>
  <c r="M28" i="14"/>
  <c r="L28" i="14"/>
  <c r="M27" i="14"/>
  <c r="L27" i="14"/>
  <c r="M26" i="14"/>
  <c r="L26" i="14"/>
  <c r="M25" i="14"/>
  <c r="L25" i="14"/>
  <c r="M23" i="14"/>
  <c r="L23" i="14"/>
  <c r="M22" i="14"/>
  <c r="L22" i="14"/>
  <c r="M21" i="14"/>
  <c r="L21" i="14"/>
  <c r="M20" i="14"/>
  <c r="L20" i="14"/>
  <c r="M19" i="14"/>
  <c r="L19" i="14"/>
  <c r="M17" i="14"/>
  <c r="L17" i="14"/>
  <c r="M16" i="14"/>
  <c r="L16" i="14"/>
  <c r="M15" i="14"/>
  <c r="L15" i="14"/>
  <c r="M14" i="14"/>
  <c r="L14" i="14"/>
  <c r="M13" i="14"/>
  <c r="L13" i="14"/>
  <c r="M12" i="14"/>
  <c r="L12" i="14"/>
  <c r="M11" i="14"/>
  <c r="L11" i="14"/>
  <c r="M10" i="14"/>
  <c r="L10" i="14"/>
  <c r="M9" i="14"/>
  <c r="L9" i="14"/>
  <c r="M7" i="14"/>
  <c r="L7" i="14"/>
  <c r="C189" i="10" l="1"/>
  <c r="C193" i="10"/>
  <c r="I193" i="10"/>
  <c r="F189" i="10"/>
  <c r="F193" i="10"/>
  <c r="K189" i="10"/>
  <c r="K193" i="10"/>
  <c r="I189" i="10"/>
  <c r="E189" i="10"/>
  <c r="E193" i="10"/>
  <c r="H189" i="10"/>
  <c r="H193" i="10"/>
  <c r="G189" i="10"/>
  <c r="G193" i="10"/>
  <c r="J189" i="10"/>
  <c r="J193" i="10"/>
  <c r="D189" i="10"/>
  <c r="D193" i="10"/>
  <c r="K101" i="10"/>
  <c r="K100" i="10"/>
  <c r="K99" i="10"/>
  <c r="K98" i="10"/>
  <c r="K97" i="10"/>
  <c r="L49" i="14"/>
  <c r="M49" i="14"/>
  <c r="B22" i="10" l="1"/>
  <c r="M9" i="13" l="1"/>
  <c r="M48" i="13"/>
  <c r="L48" i="13"/>
  <c r="M47" i="13"/>
  <c r="L47" i="13"/>
  <c r="M45" i="13"/>
  <c r="L45" i="13"/>
  <c r="M44" i="13"/>
  <c r="L44" i="13"/>
  <c r="M43" i="13"/>
  <c r="L43" i="13"/>
  <c r="L42" i="13"/>
  <c r="M40" i="13"/>
  <c r="L40" i="13"/>
  <c r="M39" i="13"/>
  <c r="L39" i="13"/>
  <c r="M38" i="13"/>
  <c r="L38" i="13"/>
  <c r="M37" i="13"/>
  <c r="L37" i="13"/>
  <c r="M36" i="13"/>
  <c r="L36" i="13"/>
  <c r="M35" i="13"/>
  <c r="L35" i="13"/>
  <c r="M33" i="13"/>
  <c r="L33" i="13"/>
  <c r="M32" i="13"/>
  <c r="L32" i="13"/>
  <c r="M31" i="13"/>
  <c r="L31" i="13"/>
  <c r="M30" i="13"/>
  <c r="L30" i="13"/>
  <c r="M28" i="13"/>
  <c r="L28" i="13"/>
  <c r="M27" i="13"/>
  <c r="L27" i="13"/>
  <c r="M26" i="13"/>
  <c r="L26" i="13"/>
  <c r="M25" i="13"/>
  <c r="L25" i="13"/>
  <c r="M23" i="13"/>
  <c r="L23" i="13"/>
  <c r="M22" i="13"/>
  <c r="L22" i="13"/>
  <c r="M21" i="13"/>
  <c r="L21" i="13"/>
  <c r="M20" i="13"/>
  <c r="L20" i="13"/>
  <c r="M19" i="13"/>
  <c r="L19" i="13"/>
  <c r="M17" i="13"/>
  <c r="L17" i="13"/>
  <c r="M16" i="13"/>
  <c r="L16" i="13"/>
  <c r="M15" i="13"/>
  <c r="L15" i="13"/>
  <c r="M14" i="13"/>
  <c r="L14" i="13"/>
  <c r="M13" i="13"/>
  <c r="L13" i="13"/>
  <c r="M12" i="13"/>
  <c r="L12" i="13"/>
  <c r="M11" i="13"/>
  <c r="L11" i="13"/>
  <c r="M10" i="13"/>
  <c r="L10" i="13"/>
  <c r="L9" i="13"/>
  <c r="M7" i="13"/>
  <c r="L7" i="13"/>
  <c r="J97" i="10" l="1"/>
  <c r="J98" i="10"/>
  <c r="J99" i="10"/>
  <c r="J100" i="10"/>
  <c r="J101" i="10"/>
  <c r="M49" i="13"/>
  <c r="L49" i="13"/>
  <c r="C12" i="11"/>
  <c r="C13" i="11"/>
  <c r="C14" i="11"/>
  <c r="B2" i="10"/>
  <c r="J15" i="10" l="1"/>
  <c r="J16" i="10"/>
  <c r="J11" i="10"/>
  <c r="J12" i="10"/>
  <c r="J13" i="10"/>
  <c r="J14" i="10"/>
  <c r="J10" i="10"/>
  <c r="C99" i="10" l="1"/>
  <c r="C100" i="10"/>
  <c r="C101" i="10"/>
  <c r="C98" i="10"/>
  <c r="C97" i="10"/>
  <c r="C71" i="10"/>
  <c r="B8" i="10"/>
  <c r="B17" i="11" l="1"/>
  <c r="C4" i="11" l="1"/>
  <c r="G10" i="11"/>
  <c r="D10" i="11"/>
  <c r="E10" i="11"/>
  <c r="H10" i="11"/>
  <c r="L10" i="11"/>
  <c r="F10" i="11"/>
  <c r="K10" i="11"/>
  <c r="J10" i="11"/>
  <c r="I10" i="11"/>
  <c r="C10" i="11" l="1"/>
  <c r="C23" i="11"/>
  <c r="K27" i="11"/>
  <c r="K30" i="10" s="1"/>
  <c r="K23" i="11"/>
  <c r="K26" i="10" s="1"/>
  <c r="K26" i="11"/>
  <c r="K29" i="10" s="1"/>
  <c r="K29" i="11"/>
  <c r="K32" i="10" s="1"/>
  <c r="K25" i="11"/>
  <c r="K28" i="10" s="1"/>
  <c r="K28" i="11"/>
  <c r="K31" i="10" s="1"/>
  <c r="K24" i="11"/>
  <c r="K27" i="10" s="1"/>
  <c r="J29" i="11"/>
  <c r="J25" i="11"/>
  <c r="J28" i="10" s="1"/>
  <c r="I28" i="11"/>
  <c r="I31" i="10" s="1"/>
  <c r="I24" i="11"/>
  <c r="I27" i="10" s="1"/>
  <c r="H27" i="11"/>
  <c r="H30" i="10" s="1"/>
  <c r="H23" i="11"/>
  <c r="H26" i="10" s="1"/>
  <c r="G26" i="11"/>
  <c r="G29" i="10" s="1"/>
  <c r="F29" i="11"/>
  <c r="F32" i="10" s="1"/>
  <c r="F25" i="11"/>
  <c r="F28" i="10" s="1"/>
  <c r="E28" i="11"/>
  <c r="E24" i="11"/>
  <c r="E27" i="10" s="1"/>
  <c r="J27" i="11"/>
  <c r="J30" i="10" s="1"/>
  <c r="I26" i="11"/>
  <c r="I29" i="10" s="1"/>
  <c r="H25" i="11"/>
  <c r="H28" i="10" s="1"/>
  <c r="G24" i="11"/>
  <c r="G27" i="10" s="1"/>
  <c r="F23" i="11"/>
  <c r="F26" i="10" s="1"/>
  <c r="J26" i="11"/>
  <c r="J29" i="10" s="1"/>
  <c r="I25" i="11"/>
  <c r="I28" i="10" s="1"/>
  <c r="H24" i="11"/>
  <c r="H27" i="10" s="1"/>
  <c r="G23" i="11"/>
  <c r="G26" i="10" s="1"/>
  <c r="E29" i="11"/>
  <c r="E32" i="10" s="1"/>
  <c r="J28" i="11"/>
  <c r="J24" i="11"/>
  <c r="J27" i="10" s="1"/>
  <c r="I27" i="11"/>
  <c r="I30" i="10" s="1"/>
  <c r="I23" i="11"/>
  <c r="I26" i="10" s="1"/>
  <c r="H26" i="11"/>
  <c r="H29" i="10" s="1"/>
  <c r="G29" i="11"/>
  <c r="G32" i="10" s="1"/>
  <c r="G25" i="11"/>
  <c r="G28" i="10" s="1"/>
  <c r="F28" i="11"/>
  <c r="F31" i="10" s="1"/>
  <c r="F24" i="11"/>
  <c r="F27" i="10" s="1"/>
  <c r="E27" i="11"/>
  <c r="E30" i="10" s="1"/>
  <c r="E23" i="11"/>
  <c r="E26" i="10" s="1"/>
  <c r="J23" i="11"/>
  <c r="J26" i="10" s="1"/>
  <c r="H29" i="11"/>
  <c r="H32" i="10" s="1"/>
  <c r="G28" i="11"/>
  <c r="G31" i="10" s="1"/>
  <c r="F27" i="11"/>
  <c r="F30" i="10" s="1"/>
  <c r="E26" i="11"/>
  <c r="E29" i="10" s="1"/>
  <c r="I29" i="11"/>
  <c r="I32" i="10" s="1"/>
  <c r="H28" i="11"/>
  <c r="H31" i="10" s="1"/>
  <c r="G27" i="11"/>
  <c r="G30" i="10" s="1"/>
  <c r="F26" i="11"/>
  <c r="F29" i="10" s="1"/>
  <c r="E25" i="11"/>
  <c r="E28" i="10" s="1"/>
  <c r="D27" i="11"/>
  <c r="D30" i="10" s="1"/>
  <c r="D23" i="11"/>
  <c r="D26" i="10" s="1"/>
  <c r="C26" i="11"/>
  <c r="C29" i="10" s="1"/>
  <c r="D26" i="11"/>
  <c r="D29" i="10" s="1"/>
  <c r="C29" i="11"/>
  <c r="C32" i="10" s="1"/>
  <c r="C25" i="11"/>
  <c r="C28" i="10" s="1"/>
  <c r="D29" i="11"/>
  <c r="D32" i="10" s="1"/>
  <c r="D25" i="11"/>
  <c r="D28" i="10" s="1"/>
  <c r="C28" i="11"/>
  <c r="C31" i="10" s="1"/>
  <c r="C24" i="11"/>
  <c r="C27" i="10" s="1"/>
  <c r="D28" i="11"/>
  <c r="D31" i="10" s="1"/>
  <c r="D24" i="11"/>
  <c r="D27" i="10" s="1"/>
  <c r="C27" i="11"/>
  <c r="C30" i="10" s="1"/>
  <c r="C26" i="10"/>
  <c r="J32" i="10"/>
  <c r="J31" i="10"/>
  <c r="E31" i="10"/>
  <c r="F101" i="10"/>
  <c r="E100" i="10"/>
  <c r="G101" i="10"/>
  <c r="D101" i="10"/>
  <c r="E98" i="10"/>
  <c r="D98" i="10"/>
  <c r="D99" i="10"/>
  <c r="G99" i="10"/>
  <c r="G98" i="10"/>
  <c r="F99" i="10"/>
  <c r="E99" i="10"/>
  <c r="E101" i="10"/>
  <c r="G100" i="10"/>
  <c r="F100" i="10"/>
  <c r="F98" i="10"/>
  <c r="D100" i="10"/>
  <c r="B18" i="11"/>
  <c r="C46" i="10"/>
  <c r="C18" i="11"/>
  <c r="F18" i="11"/>
  <c r="E18" i="11"/>
  <c r="D18" i="11"/>
  <c r="G18" i="11"/>
  <c r="I18" i="11"/>
  <c r="H18" i="11"/>
  <c r="L10" i="10" l="1"/>
  <c r="K30" i="11"/>
  <c r="K33" i="10" s="1"/>
  <c r="L16" i="10"/>
  <c r="L15" i="10"/>
  <c r="L14" i="10"/>
  <c r="L13" i="10"/>
  <c r="L12" i="10"/>
  <c r="L11" i="10"/>
  <c r="M48" i="8"/>
  <c r="L48" i="8"/>
  <c r="M47" i="8"/>
  <c r="L47" i="8"/>
  <c r="M45" i="8"/>
  <c r="L45" i="8"/>
  <c r="M44" i="8"/>
  <c r="L44" i="8"/>
  <c r="M43" i="8"/>
  <c r="L43" i="8"/>
  <c r="M42" i="8"/>
  <c r="L42" i="8"/>
  <c r="M40" i="8"/>
  <c r="L40" i="8"/>
  <c r="M39" i="8"/>
  <c r="L39" i="8"/>
  <c r="M38" i="8"/>
  <c r="L38" i="8"/>
  <c r="M37" i="8"/>
  <c r="L37" i="8"/>
  <c r="M36" i="8"/>
  <c r="L36" i="8"/>
  <c r="M35" i="8"/>
  <c r="L35" i="8"/>
  <c r="M33" i="8"/>
  <c r="L33" i="8"/>
  <c r="M32" i="8"/>
  <c r="L32" i="8"/>
  <c r="M31" i="8"/>
  <c r="L31" i="8"/>
  <c r="M30" i="8"/>
  <c r="M28" i="8"/>
  <c r="L28" i="8"/>
  <c r="M27" i="8"/>
  <c r="L27" i="8"/>
  <c r="M26" i="8"/>
  <c r="L26" i="8"/>
  <c r="M25" i="8"/>
  <c r="L25" i="8"/>
  <c r="M23" i="8"/>
  <c r="L23" i="8"/>
  <c r="M22" i="8"/>
  <c r="L22" i="8"/>
  <c r="M21" i="8"/>
  <c r="L21" i="8"/>
  <c r="M20" i="8"/>
  <c r="L20" i="8"/>
  <c r="M19" i="8"/>
  <c r="L19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7" i="8"/>
  <c r="L7" i="8"/>
  <c r="M48" i="7"/>
  <c r="L48" i="7"/>
  <c r="M47" i="7"/>
  <c r="L47" i="7"/>
  <c r="M7" i="7"/>
  <c r="L7" i="7"/>
  <c r="M48" i="6"/>
  <c r="L48" i="6"/>
  <c r="M7" i="6"/>
  <c r="M48" i="5"/>
  <c r="L48" i="5"/>
  <c r="M47" i="5"/>
  <c r="L47" i="5"/>
  <c r="M45" i="5"/>
  <c r="L45" i="5"/>
  <c r="M44" i="5"/>
  <c r="L44" i="5"/>
  <c r="M43" i="5"/>
  <c r="L43" i="5"/>
  <c r="M42" i="5"/>
  <c r="L42" i="5"/>
  <c r="L40" i="5"/>
  <c r="L39" i="5"/>
  <c r="L38" i="5"/>
  <c r="L37" i="5"/>
  <c r="L36" i="5"/>
  <c r="L35" i="5"/>
  <c r="L33" i="5"/>
  <c r="L32" i="5"/>
  <c r="L31" i="5"/>
  <c r="L30" i="5"/>
  <c r="M28" i="5"/>
  <c r="L28" i="5"/>
  <c r="M27" i="5"/>
  <c r="L27" i="5"/>
  <c r="M26" i="5"/>
  <c r="L26" i="5"/>
  <c r="L25" i="5"/>
  <c r="M23" i="5"/>
  <c r="L23" i="5"/>
  <c r="M22" i="5"/>
  <c r="L22" i="5"/>
  <c r="M21" i="5"/>
  <c r="L21" i="5"/>
  <c r="M20" i="5"/>
  <c r="L20" i="5"/>
  <c r="M19" i="5"/>
  <c r="L19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M10" i="5"/>
  <c r="L10" i="5"/>
  <c r="M9" i="5"/>
  <c r="L9" i="5"/>
  <c r="M7" i="5"/>
  <c r="L7" i="5"/>
  <c r="M48" i="4"/>
  <c r="L48" i="4"/>
  <c r="M47" i="4"/>
  <c r="L47" i="4"/>
  <c r="M45" i="4"/>
  <c r="L45" i="4"/>
  <c r="M44" i="4"/>
  <c r="L44" i="4"/>
  <c r="M43" i="4"/>
  <c r="L43" i="4"/>
  <c r="L42" i="4"/>
  <c r="L40" i="4"/>
  <c r="M39" i="4"/>
  <c r="L39" i="4"/>
  <c r="M38" i="4"/>
  <c r="L38" i="4"/>
  <c r="M37" i="4"/>
  <c r="L37" i="4"/>
  <c r="M36" i="4"/>
  <c r="L36" i="4"/>
  <c r="M35" i="4"/>
  <c r="L35" i="4"/>
  <c r="M33" i="4"/>
  <c r="L33" i="4"/>
  <c r="M32" i="4"/>
  <c r="L32" i="4"/>
  <c r="M31" i="4"/>
  <c r="L31" i="4"/>
  <c r="M30" i="4"/>
  <c r="L30" i="4"/>
  <c r="M28" i="4"/>
  <c r="L28" i="4"/>
  <c r="M27" i="4"/>
  <c r="L27" i="4"/>
  <c r="M26" i="4"/>
  <c r="L26" i="4"/>
  <c r="M25" i="4"/>
  <c r="L25" i="4"/>
  <c r="M23" i="4"/>
  <c r="L23" i="4"/>
  <c r="M22" i="4"/>
  <c r="L22" i="4"/>
  <c r="M21" i="4"/>
  <c r="L21" i="4"/>
  <c r="M20" i="4"/>
  <c r="L20" i="4"/>
  <c r="M19" i="4"/>
  <c r="L19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M9" i="4"/>
  <c r="M7" i="4"/>
  <c r="L7" i="4"/>
  <c r="M9" i="1"/>
  <c r="M10" i="1"/>
  <c r="M11" i="1"/>
  <c r="M12" i="1"/>
  <c r="M13" i="1"/>
  <c r="M14" i="1"/>
  <c r="M15" i="1"/>
  <c r="M16" i="1"/>
  <c r="M17" i="1"/>
  <c r="M19" i="1"/>
  <c r="M20" i="1"/>
  <c r="M21" i="1"/>
  <c r="M22" i="1"/>
  <c r="M23" i="1"/>
  <c r="M25" i="1"/>
  <c r="M26" i="1"/>
  <c r="M27" i="1"/>
  <c r="M28" i="1"/>
  <c r="M30" i="1"/>
  <c r="M31" i="1"/>
  <c r="M32" i="1"/>
  <c r="M33" i="1"/>
  <c r="M35" i="1"/>
  <c r="M36" i="1"/>
  <c r="M37" i="1"/>
  <c r="M38" i="1"/>
  <c r="M39" i="1"/>
  <c r="M40" i="1"/>
  <c r="M43" i="1"/>
  <c r="M44" i="1"/>
  <c r="M45" i="1"/>
  <c r="M47" i="1"/>
  <c r="M48" i="1"/>
  <c r="M7" i="1"/>
  <c r="G97" i="10" l="1"/>
  <c r="F97" i="10"/>
  <c r="E97" i="10"/>
  <c r="D97" i="10"/>
  <c r="H97" i="10"/>
  <c r="H100" i="10"/>
  <c r="H99" i="10"/>
  <c r="H98" i="10"/>
  <c r="H101" i="10"/>
  <c r="L17" i="10"/>
  <c r="M49" i="8"/>
  <c r="M49" i="7"/>
  <c r="L49" i="7"/>
  <c r="M49" i="5"/>
  <c r="L49" i="5"/>
  <c r="M49" i="6"/>
  <c r="L49" i="6"/>
  <c r="L49" i="4"/>
  <c r="M49" i="4"/>
  <c r="L9" i="1"/>
  <c r="L10" i="1"/>
  <c r="L11" i="1"/>
  <c r="L12" i="1"/>
  <c r="L13" i="1"/>
  <c r="L14" i="1"/>
  <c r="L15" i="1"/>
  <c r="L16" i="1"/>
  <c r="L17" i="1"/>
  <c r="L19" i="1"/>
  <c r="L20" i="1"/>
  <c r="L21" i="1"/>
  <c r="L22" i="1"/>
  <c r="L23" i="1"/>
  <c r="L25" i="1"/>
  <c r="L26" i="1"/>
  <c r="L27" i="1"/>
  <c r="L28" i="1"/>
  <c r="L30" i="1"/>
  <c r="L31" i="1"/>
  <c r="L32" i="1"/>
  <c r="L33" i="1"/>
  <c r="L35" i="1"/>
  <c r="L36" i="1"/>
  <c r="L37" i="1"/>
  <c r="L38" i="1"/>
  <c r="L39" i="1"/>
  <c r="L40" i="1"/>
  <c r="L42" i="1"/>
  <c r="L43" i="1"/>
  <c r="L44" i="1"/>
  <c r="L45" i="1"/>
  <c r="L47" i="1"/>
  <c r="L48" i="1"/>
  <c r="L7" i="1"/>
  <c r="M49" i="1"/>
  <c r="I100" i="10" l="1"/>
  <c r="I101" i="10"/>
  <c r="I99" i="10"/>
  <c r="I97" i="10"/>
  <c r="I98" i="10"/>
  <c r="L49" i="1"/>
  <c r="J30" i="11" l="1"/>
  <c r="J33" i="10" s="1"/>
  <c r="C30" i="11"/>
  <c r="C33" i="10" s="1"/>
  <c r="G30" i="11"/>
  <c r="G33" i="10" s="1"/>
  <c r="D30" i="11"/>
  <c r="D33" i="10" s="1"/>
  <c r="E30" i="11"/>
  <c r="E33" i="10" s="1"/>
  <c r="H30" i="11"/>
  <c r="H33" i="10" s="1"/>
  <c r="I30" i="11"/>
  <c r="I33" i="10" s="1"/>
  <c r="F30" i="11"/>
  <c r="F33" i="10" s="1"/>
</calcChain>
</file>

<file path=xl/sharedStrings.xml><?xml version="1.0" encoding="utf-8"?>
<sst xmlns="http://schemas.openxmlformats.org/spreadsheetml/2006/main" count="839" uniqueCount="148">
  <si>
    <t>仙台市</t>
    <rPh sb="0" eb="3">
      <t>センダイシ</t>
    </rPh>
    <phoneticPr fontId="1"/>
  </si>
  <si>
    <t>白石市</t>
  </si>
  <si>
    <t>角田市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</si>
  <si>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</si>
  <si>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</si>
  <si>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</si>
  <si>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</si>
  <si>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</si>
  <si>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</si>
  <si>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</si>
  <si>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多賀城市</t>
  </si>
  <si>
    <t>松島町</t>
  </si>
  <si>
    <t>七ヶ浜町</t>
  </si>
  <si>
    <t>利府町</t>
  </si>
  <si>
    <t>名取市</t>
  </si>
  <si>
    <t>岩沼市</t>
  </si>
  <si>
    <t>亘理町</t>
  </si>
  <si>
    <t>山元町</t>
  </si>
  <si>
    <t>大和町</t>
  </si>
  <si>
    <t>大郷町</t>
  </si>
  <si>
    <t>大衡村</t>
  </si>
  <si>
    <t>富谷市</t>
    <rPh sb="0" eb="2">
      <t>トミヤ</t>
    </rPh>
    <rPh sb="2" eb="3">
      <t>シ</t>
    </rPh>
    <phoneticPr fontId="1"/>
  </si>
  <si>
    <t>大崎市</t>
  </si>
  <si>
    <t>色麻町</t>
  </si>
  <si>
    <t>加美町</t>
  </si>
  <si>
    <t>涌谷町</t>
  </si>
  <si>
    <t>美里町</t>
  </si>
  <si>
    <t>栗原市</t>
    <rPh sb="0" eb="3">
      <t>クリハラシ</t>
    </rPh>
    <phoneticPr fontId="1"/>
  </si>
  <si>
    <t>石巻市</t>
    <rPh sb="0" eb="3">
      <t>イシノマキシ</t>
    </rPh>
    <phoneticPr fontId="1"/>
  </si>
  <si>
    <t>東松島市</t>
    <rPh sb="0" eb="4">
      <t>ヒガシマツシマシ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</si>
  <si>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</si>
  <si>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</si>
  <si>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気仙沼市</t>
    <rPh sb="0" eb="4">
      <t>ケセンヌマシ</t>
    </rPh>
    <phoneticPr fontId="1"/>
  </si>
  <si>
    <t>南三陸町</t>
    <rPh sb="0" eb="4">
      <t>ミナミサンリクチョウ</t>
    </rPh>
    <phoneticPr fontId="1"/>
  </si>
  <si>
    <t>宮城県</t>
    <rPh sb="0" eb="3">
      <t>ミヤギケン</t>
    </rPh>
    <phoneticPr fontId="1"/>
  </si>
  <si>
    <t>自宅死の割合（％）</t>
    <rPh sb="0" eb="3">
      <t>ジタクシ</t>
    </rPh>
    <rPh sb="4" eb="6">
      <t>ワリアイ</t>
    </rPh>
    <phoneticPr fontId="1"/>
  </si>
  <si>
    <t>塩竃市</t>
    <rPh sb="0" eb="3">
      <t>シオガマシ</t>
    </rPh>
    <phoneticPr fontId="1"/>
  </si>
  <si>
    <t>老人ホーム死の割合（％）</t>
    <rPh sb="0" eb="2">
      <t>ロウジン</t>
    </rPh>
    <rPh sb="5" eb="6">
      <t>シ</t>
    </rPh>
    <rPh sb="7" eb="9">
      <t>ワリアイ</t>
    </rPh>
    <phoneticPr fontId="1"/>
  </si>
  <si>
    <t>うち診療所での死亡数</t>
    <rPh sb="2" eb="5">
      <t>シンリョウショ</t>
    </rPh>
    <rPh sb="7" eb="9">
      <t>シボウ</t>
    </rPh>
    <rPh sb="9" eb="10">
      <t>スウ</t>
    </rPh>
    <phoneticPr fontId="1"/>
  </si>
  <si>
    <t>うち病院での死亡数</t>
    <rPh sb="2" eb="4">
      <t>ビョウイン</t>
    </rPh>
    <rPh sb="6" eb="9">
      <t>シボウスウ</t>
    </rPh>
    <phoneticPr fontId="1"/>
  </si>
  <si>
    <t>うち老人保健施設での死亡数</t>
    <rPh sb="2" eb="4">
      <t>ロウジン</t>
    </rPh>
    <rPh sb="4" eb="6">
      <t>ホケン</t>
    </rPh>
    <rPh sb="6" eb="8">
      <t>シセツ</t>
    </rPh>
    <rPh sb="10" eb="13">
      <t>シボウスウ</t>
    </rPh>
    <phoneticPr fontId="1"/>
  </si>
  <si>
    <t>うち助産所での死亡数</t>
    <rPh sb="2" eb="5">
      <t>ジョサンショ</t>
    </rPh>
    <rPh sb="7" eb="10">
      <t>シボウスウ</t>
    </rPh>
    <phoneticPr fontId="1"/>
  </si>
  <si>
    <t>うち老人ホームでの死亡数</t>
    <rPh sb="2" eb="4">
      <t>ロウジン</t>
    </rPh>
    <rPh sb="9" eb="11">
      <t>シボウ</t>
    </rPh>
    <rPh sb="11" eb="12">
      <t>スウ</t>
    </rPh>
    <phoneticPr fontId="1"/>
  </si>
  <si>
    <t>うち自宅での死亡数</t>
    <rPh sb="2" eb="4">
      <t>ジタク</t>
    </rPh>
    <rPh sb="6" eb="9">
      <t>シボウスウ</t>
    </rPh>
    <phoneticPr fontId="1"/>
  </si>
  <si>
    <t>その他</t>
    <rPh sb="2" eb="3">
      <t>タ</t>
    </rPh>
    <phoneticPr fontId="1"/>
  </si>
  <si>
    <t>※乳児，新生児，早期新生児死亡数は含んでいません</t>
    <rPh sb="1" eb="3">
      <t>ニュウジ</t>
    </rPh>
    <rPh sb="4" eb="7">
      <t>シンセイジ</t>
    </rPh>
    <rPh sb="8" eb="10">
      <t>ソウキ</t>
    </rPh>
    <rPh sb="10" eb="13">
      <t>シンセイジ</t>
    </rPh>
    <rPh sb="13" eb="16">
      <t>シボウスウ</t>
    </rPh>
    <rPh sb="17" eb="18">
      <t>フク</t>
    </rPh>
    <phoneticPr fontId="1"/>
  </si>
  <si>
    <t>圏域</t>
    <rPh sb="0" eb="2">
      <t>ケンイキ</t>
    </rPh>
    <phoneticPr fontId="1"/>
  </si>
  <si>
    <t>－</t>
  </si>
  <si>
    <t>仙南</t>
    <rPh sb="0" eb="2">
      <t>センナン</t>
    </rPh>
    <phoneticPr fontId="1"/>
  </si>
  <si>
    <t>仙台（塩竃）</t>
    <rPh sb="0" eb="2">
      <t>センダイ</t>
    </rPh>
    <rPh sb="3" eb="5">
      <t>シオガマ</t>
    </rPh>
    <phoneticPr fontId="1"/>
  </si>
  <si>
    <t>仙台（岩沼）</t>
    <rPh sb="0" eb="2">
      <t>センダイ</t>
    </rPh>
    <rPh sb="3" eb="5">
      <t>イワヌマ</t>
    </rPh>
    <phoneticPr fontId="1"/>
  </si>
  <si>
    <t>仙台（黒川）</t>
    <rPh sb="0" eb="2">
      <t>センダイ</t>
    </rPh>
    <rPh sb="3" eb="5">
      <t>クロカワ</t>
    </rPh>
    <phoneticPr fontId="1"/>
  </si>
  <si>
    <t>大崎</t>
    <rPh sb="0" eb="2">
      <t>オオサキ</t>
    </rPh>
    <phoneticPr fontId="1"/>
  </si>
  <si>
    <t>栗原</t>
    <rPh sb="0" eb="2">
      <t>クリハラ</t>
    </rPh>
    <phoneticPr fontId="1"/>
  </si>
  <si>
    <t>登米</t>
    <rPh sb="0" eb="2">
      <t>トメ</t>
    </rPh>
    <phoneticPr fontId="1"/>
  </si>
  <si>
    <t>気仙沼</t>
    <rPh sb="0" eb="3">
      <t>ケセンヌマ</t>
    </rPh>
    <phoneticPr fontId="1"/>
  </si>
  <si>
    <t>市町村</t>
    <rPh sb="0" eb="3">
      <t>シチョウソン</t>
    </rPh>
    <phoneticPr fontId="1"/>
  </si>
  <si>
    <t>自宅死亡率の推移</t>
    <rPh sb="0" eb="2">
      <t>ジタク</t>
    </rPh>
    <rPh sb="2" eb="5">
      <t>シボウリツ</t>
    </rPh>
    <rPh sb="6" eb="8">
      <t>スイイ</t>
    </rPh>
    <phoneticPr fontId="1"/>
  </si>
  <si>
    <t>老人ホーム死亡率の推移</t>
    <rPh sb="0" eb="2">
      <t>ロウジン</t>
    </rPh>
    <rPh sb="5" eb="8">
      <t>シボウリツ</t>
    </rPh>
    <rPh sb="9" eb="11">
      <t>スイイ</t>
    </rPh>
    <phoneticPr fontId="1"/>
  </si>
  <si>
    <t>■各市町村の自宅／老人ホーム死亡率の推移</t>
    <rPh sb="1" eb="5">
      <t>カクシチョウソン</t>
    </rPh>
    <rPh sb="6" eb="8">
      <t>ジタク</t>
    </rPh>
    <rPh sb="9" eb="11">
      <t>ロウジン</t>
    </rPh>
    <rPh sb="14" eb="17">
      <t>シボウリツ</t>
    </rPh>
    <rPh sb="18" eb="20">
      <t>スイイ</t>
    </rPh>
    <phoneticPr fontId="1"/>
  </si>
  <si>
    <t>自宅＋老人ホーム死亡率の推移</t>
    <rPh sb="0" eb="2">
      <t>ジタク</t>
    </rPh>
    <rPh sb="3" eb="5">
      <t>ロウジン</t>
    </rPh>
    <rPh sb="8" eb="11">
      <t>シボウリツ</t>
    </rPh>
    <rPh sb="12" eb="14">
      <t>スイイ</t>
    </rPh>
    <phoneticPr fontId="1"/>
  </si>
  <si>
    <t>病院</t>
    <rPh sb="0" eb="2">
      <t>ビョウイン</t>
    </rPh>
    <phoneticPr fontId="1"/>
  </si>
  <si>
    <t>診療所</t>
    <rPh sb="0" eb="3">
      <t>シンリョウショ</t>
    </rPh>
    <phoneticPr fontId="1"/>
  </si>
  <si>
    <t>老人保健施設</t>
    <rPh sb="0" eb="2">
      <t>ロウジン</t>
    </rPh>
    <rPh sb="2" eb="4">
      <t>ホケン</t>
    </rPh>
    <rPh sb="4" eb="6">
      <t>シセツ</t>
    </rPh>
    <phoneticPr fontId="1"/>
  </si>
  <si>
    <t>助産所</t>
    <rPh sb="0" eb="3">
      <t>ジョサンショ</t>
    </rPh>
    <phoneticPr fontId="1"/>
  </si>
  <si>
    <t>老人ホーム</t>
    <rPh sb="0" eb="2">
      <t>ロウジン</t>
    </rPh>
    <phoneticPr fontId="1"/>
  </si>
  <si>
    <t>自宅</t>
    <rPh sb="0" eb="2">
      <t>ジタク</t>
    </rPh>
    <phoneticPr fontId="1"/>
  </si>
  <si>
    <t>死亡場所</t>
    <rPh sb="0" eb="2">
      <t>シボウ</t>
    </rPh>
    <rPh sb="2" eb="4">
      <t>バショ</t>
    </rPh>
    <phoneticPr fontId="1"/>
  </si>
  <si>
    <t>死亡数</t>
    <rPh sb="0" eb="3">
      <t>シボウスウ</t>
    </rPh>
    <phoneticPr fontId="1"/>
  </si>
  <si>
    <t>合計</t>
    <rPh sb="0" eb="2">
      <t>ゴウケイ</t>
    </rPh>
    <phoneticPr fontId="1"/>
  </si>
  <si>
    <t>死亡者数（人）※</t>
    <rPh sb="0" eb="4">
      <t>シボウシャスウ</t>
    </rPh>
    <rPh sb="5" eb="6">
      <t>ヒト</t>
    </rPh>
    <phoneticPr fontId="1"/>
  </si>
  <si>
    <t>『平成21年衛生統計年報（宮城県保健福祉総務課）』を基に宮城県長寿社会政策課作成</t>
    <rPh sb="1" eb="3">
      <t>ヘイセイ</t>
    </rPh>
    <rPh sb="5" eb="6">
      <t>ネン</t>
    </rPh>
    <rPh sb="6" eb="8">
      <t>エイセイ</t>
    </rPh>
    <rPh sb="8" eb="10">
      <t>トウケイ</t>
    </rPh>
    <rPh sb="10" eb="12">
      <t>ネンポウ</t>
    </rPh>
    <rPh sb="13" eb="16">
      <t>ミヤギケン</t>
    </rPh>
    <rPh sb="16" eb="18">
      <t>ホケン</t>
    </rPh>
    <rPh sb="18" eb="20">
      <t>フクシ</t>
    </rPh>
    <rPh sb="20" eb="23">
      <t>ソウムカ</t>
    </rPh>
    <rPh sb="26" eb="27">
      <t>モト</t>
    </rPh>
    <rPh sb="28" eb="31">
      <t>ミヤギケン</t>
    </rPh>
    <rPh sb="31" eb="33">
      <t>チョウジュ</t>
    </rPh>
    <rPh sb="33" eb="35">
      <t>シャカイ</t>
    </rPh>
    <rPh sb="35" eb="38">
      <t>セイサクカ</t>
    </rPh>
    <rPh sb="38" eb="40">
      <t>サクセイ</t>
    </rPh>
    <phoneticPr fontId="1"/>
  </si>
  <si>
    <t>H21年</t>
    <rPh sb="3" eb="4">
      <t>ネン</t>
    </rPh>
    <phoneticPr fontId="1"/>
  </si>
  <si>
    <t>H22年</t>
    <rPh sb="3" eb="4">
      <t>ネン</t>
    </rPh>
    <phoneticPr fontId="1"/>
  </si>
  <si>
    <t>H23年</t>
    <rPh sb="3" eb="4">
      <t>ネン</t>
    </rPh>
    <phoneticPr fontId="1"/>
  </si>
  <si>
    <t>H24年</t>
    <rPh sb="3" eb="4">
      <t>ネン</t>
    </rPh>
    <phoneticPr fontId="1"/>
  </si>
  <si>
    <t>H25年</t>
    <rPh sb="3" eb="4">
      <t>ネン</t>
    </rPh>
    <phoneticPr fontId="1"/>
  </si>
  <si>
    <t>H26年</t>
    <rPh sb="3" eb="4">
      <t>ネン</t>
    </rPh>
    <phoneticPr fontId="1"/>
  </si>
  <si>
    <t>『平成22年衛生統計年報（宮城県保健福祉総務課）』を基に宮城県長寿社会政策課作成</t>
    <rPh sb="1" eb="3">
      <t>ヘイセイ</t>
    </rPh>
    <rPh sb="5" eb="6">
      <t>ネン</t>
    </rPh>
    <rPh sb="6" eb="8">
      <t>エイセイ</t>
    </rPh>
    <rPh sb="8" eb="10">
      <t>トウケイ</t>
    </rPh>
    <rPh sb="10" eb="12">
      <t>ネンポウ</t>
    </rPh>
    <rPh sb="13" eb="16">
      <t>ミヤギケン</t>
    </rPh>
    <rPh sb="16" eb="18">
      <t>ホケン</t>
    </rPh>
    <rPh sb="18" eb="20">
      <t>フクシ</t>
    </rPh>
    <rPh sb="20" eb="23">
      <t>ソウムカ</t>
    </rPh>
    <rPh sb="26" eb="27">
      <t>モト</t>
    </rPh>
    <rPh sb="28" eb="31">
      <t>ミヤギケン</t>
    </rPh>
    <rPh sb="31" eb="33">
      <t>チョウジュ</t>
    </rPh>
    <rPh sb="33" eb="35">
      <t>シャカイ</t>
    </rPh>
    <rPh sb="35" eb="38">
      <t>セイサクカ</t>
    </rPh>
    <rPh sb="38" eb="40">
      <t>サクセイ</t>
    </rPh>
    <phoneticPr fontId="1"/>
  </si>
  <si>
    <t>『平成23年衛生統計年報（宮城県保健福祉総務課）』を基に宮城県長寿社会政策課作成</t>
    <rPh sb="1" eb="3">
      <t>ヘイセイ</t>
    </rPh>
    <rPh sb="5" eb="6">
      <t>ネン</t>
    </rPh>
    <rPh sb="6" eb="8">
      <t>エイセイ</t>
    </rPh>
    <rPh sb="8" eb="10">
      <t>トウケイ</t>
    </rPh>
    <rPh sb="10" eb="12">
      <t>ネンポウ</t>
    </rPh>
    <rPh sb="13" eb="16">
      <t>ミヤギケン</t>
    </rPh>
    <rPh sb="16" eb="18">
      <t>ホケン</t>
    </rPh>
    <rPh sb="18" eb="20">
      <t>フクシ</t>
    </rPh>
    <rPh sb="20" eb="23">
      <t>ソウムカ</t>
    </rPh>
    <rPh sb="26" eb="27">
      <t>モト</t>
    </rPh>
    <rPh sb="28" eb="31">
      <t>ミヤギケン</t>
    </rPh>
    <rPh sb="31" eb="33">
      <t>チョウジュ</t>
    </rPh>
    <rPh sb="33" eb="35">
      <t>シャカイ</t>
    </rPh>
    <rPh sb="35" eb="38">
      <t>セイサクカ</t>
    </rPh>
    <rPh sb="38" eb="40">
      <t>サクセイ</t>
    </rPh>
    <phoneticPr fontId="1"/>
  </si>
  <si>
    <t>『平成24年衛生統計年報（宮城県保健福祉総務課）』を基に宮城県長寿社会政策課作成</t>
    <rPh sb="1" eb="3">
      <t>ヘイセイ</t>
    </rPh>
    <rPh sb="5" eb="6">
      <t>ネン</t>
    </rPh>
    <rPh sb="6" eb="8">
      <t>エイセイ</t>
    </rPh>
    <rPh sb="8" eb="10">
      <t>トウケイ</t>
    </rPh>
    <rPh sb="10" eb="12">
      <t>ネンポウ</t>
    </rPh>
    <rPh sb="13" eb="16">
      <t>ミヤギケン</t>
    </rPh>
    <rPh sb="16" eb="18">
      <t>ホケン</t>
    </rPh>
    <rPh sb="18" eb="20">
      <t>フクシ</t>
    </rPh>
    <rPh sb="20" eb="23">
      <t>ソウムカ</t>
    </rPh>
    <rPh sb="26" eb="27">
      <t>モト</t>
    </rPh>
    <rPh sb="28" eb="31">
      <t>ミヤギケン</t>
    </rPh>
    <rPh sb="31" eb="33">
      <t>チョウジュ</t>
    </rPh>
    <rPh sb="33" eb="35">
      <t>シャカイ</t>
    </rPh>
    <rPh sb="35" eb="38">
      <t>セイサクカ</t>
    </rPh>
    <rPh sb="38" eb="40">
      <t>サクセイ</t>
    </rPh>
    <phoneticPr fontId="1"/>
  </si>
  <si>
    <t>『平成25年衛生統計年報（宮城県保健福祉総務課）』を基に宮城県長寿社会政策課作成</t>
    <rPh sb="1" eb="3">
      <t>ヘイセイ</t>
    </rPh>
    <rPh sb="5" eb="6">
      <t>ネン</t>
    </rPh>
    <rPh sb="6" eb="8">
      <t>エイセイ</t>
    </rPh>
    <rPh sb="8" eb="10">
      <t>トウケイ</t>
    </rPh>
    <rPh sb="10" eb="12">
      <t>ネンポウ</t>
    </rPh>
    <rPh sb="13" eb="16">
      <t>ミヤギケン</t>
    </rPh>
    <rPh sb="16" eb="18">
      <t>ホケン</t>
    </rPh>
    <rPh sb="18" eb="20">
      <t>フクシ</t>
    </rPh>
    <rPh sb="20" eb="23">
      <t>ソウムカ</t>
    </rPh>
    <rPh sb="26" eb="27">
      <t>モト</t>
    </rPh>
    <rPh sb="28" eb="31">
      <t>ミヤギケン</t>
    </rPh>
    <rPh sb="31" eb="33">
      <t>チョウジュ</t>
    </rPh>
    <rPh sb="33" eb="35">
      <t>シャカイ</t>
    </rPh>
    <rPh sb="35" eb="38">
      <t>セイサクカ</t>
    </rPh>
    <rPh sb="38" eb="40">
      <t>サクセイ</t>
    </rPh>
    <phoneticPr fontId="1"/>
  </si>
  <si>
    <t>死亡場所別死亡数（平成26年）</t>
    <rPh sb="0" eb="2">
      <t>シボウ</t>
    </rPh>
    <rPh sb="2" eb="4">
      <t>バショ</t>
    </rPh>
    <rPh sb="4" eb="5">
      <t>ベツ</t>
    </rPh>
    <rPh sb="5" eb="8">
      <t>シボウスウ</t>
    </rPh>
    <rPh sb="9" eb="11">
      <t>ヘイセイ</t>
    </rPh>
    <rPh sb="13" eb="14">
      <t>ネン</t>
    </rPh>
    <phoneticPr fontId="1"/>
  </si>
  <si>
    <t>死亡場所別死亡数（平成21年）</t>
    <rPh sb="0" eb="2">
      <t>シボウ</t>
    </rPh>
    <rPh sb="2" eb="4">
      <t>バショ</t>
    </rPh>
    <rPh sb="4" eb="5">
      <t>ベツ</t>
    </rPh>
    <rPh sb="5" eb="8">
      <t>シボウスウ</t>
    </rPh>
    <rPh sb="9" eb="11">
      <t>ヘイセイ</t>
    </rPh>
    <rPh sb="13" eb="14">
      <t>ネン</t>
    </rPh>
    <phoneticPr fontId="1"/>
  </si>
  <si>
    <t>死亡場所別死亡数（平成22年）</t>
    <rPh sb="0" eb="2">
      <t>シボウ</t>
    </rPh>
    <rPh sb="2" eb="4">
      <t>バショ</t>
    </rPh>
    <rPh sb="4" eb="5">
      <t>ベツ</t>
    </rPh>
    <rPh sb="5" eb="8">
      <t>シボウスウ</t>
    </rPh>
    <rPh sb="9" eb="11">
      <t>ヘイセイ</t>
    </rPh>
    <rPh sb="13" eb="14">
      <t>ネン</t>
    </rPh>
    <phoneticPr fontId="1"/>
  </si>
  <si>
    <t>死亡場所別死亡数（平成23年）</t>
    <rPh sb="0" eb="2">
      <t>シボウ</t>
    </rPh>
    <rPh sb="2" eb="4">
      <t>バショ</t>
    </rPh>
    <rPh sb="4" eb="5">
      <t>ベツ</t>
    </rPh>
    <rPh sb="5" eb="8">
      <t>シボウスウ</t>
    </rPh>
    <rPh sb="9" eb="11">
      <t>ヘイセイ</t>
    </rPh>
    <rPh sb="13" eb="14">
      <t>ネン</t>
    </rPh>
    <phoneticPr fontId="1"/>
  </si>
  <si>
    <t>死亡場所別死亡数（平成24年）</t>
    <rPh sb="0" eb="2">
      <t>シボウ</t>
    </rPh>
    <rPh sb="2" eb="4">
      <t>バショ</t>
    </rPh>
    <rPh sb="4" eb="5">
      <t>ベツ</t>
    </rPh>
    <rPh sb="5" eb="8">
      <t>シボウスウ</t>
    </rPh>
    <rPh sb="9" eb="11">
      <t>ヘイセイ</t>
    </rPh>
    <rPh sb="13" eb="14">
      <t>ネン</t>
    </rPh>
    <phoneticPr fontId="1"/>
  </si>
  <si>
    <t>死亡場所別死亡数（平成25年）</t>
    <rPh sb="0" eb="2">
      <t>シボウ</t>
    </rPh>
    <rPh sb="2" eb="4">
      <t>バショ</t>
    </rPh>
    <rPh sb="4" eb="5">
      <t>ベツ</t>
    </rPh>
    <rPh sb="5" eb="8">
      <t>シボウスウ</t>
    </rPh>
    <rPh sb="9" eb="11">
      <t>ヘイセイ</t>
    </rPh>
    <rPh sb="13" eb="14">
      <t>ネン</t>
    </rPh>
    <phoneticPr fontId="1"/>
  </si>
  <si>
    <t>『平成26年衛生統計年報（宮城県保健福祉総務課）』を基に宮城県長寿社会政策課作成</t>
    <rPh sb="1" eb="3">
      <t>ヘイセイ</t>
    </rPh>
    <rPh sb="5" eb="6">
      <t>ネン</t>
    </rPh>
    <rPh sb="6" eb="8">
      <t>エイセイ</t>
    </rPh>
    <rPh sb="8" eb="10">
      <t>トウケイ</t>
    </rPh>
    <rPh sb="10" eb="12">
      <t>ネンポウ</t>
    </rPh>
    <rPh sb="13" eb="16">
      <t>ミヤギケン</t>
    </rPh>
    <rPh sb="16" eb="18">
      <t>ホケン</t>
    </rPh>
    <rPh sb="18" eb="20">
      <t>フクシ</t>
    </rPh>
    <rPh sb="20" eb="23">
      <t>ソウムカ</t>
    </rPh>
    <rPh sb="26" eb="27">
      <t>モト</t>
    </rPh>
    <rPh sb="28" eb="31">
      <t>ミヤギケン</t>
    </rPh>
    <rPh sb="31" eb="33">
      <t>チョウジュ</t>
    </rPh>
    <rPh sb="33" eb="35">
      <t>シャカイ</t>
    </rPh>
    <rPh sb="35" eb="38">
      <t>セイサクカ</t>
    </rPh>
    <rPh sb="38" eb="40">
      <t>サクセイ</t>
    </rPh>
    <phoneticPr fontId="1"/>
  </si>
  <si>
    <t>死亡者数（人）※１</t>
    <rPh sb="0" eb="4">
      <t>シボウシャスウ</t>
    </rPh>
    <rPh sb="5" eb="6">
      <t>ヒト</t>
    </rPh>
    <phoneticPr fontId="1"/>
  </si>
  <si>
    <t>※２　乳児，新生児，早期新生児死亡数は含んでいません</t>
    <rPh sb="3" eb="5">
      <t>ニュウジ</t>
    </rPh>
    <rPh sb="6" eb="9">
      <t>シンセイジ</t>
    </rPh>
    <rPh sb="10" eb="12">
      <t>ソウキ</t>
    </rPh>
    <rPh sb="12" eb="15">
      <t>シンセイジ</t>
    </rPh>
    <rPh sb="15" eb="18">
      <t>シボウスウ</t>
    </rPh>
    <rPh sb="19" eb="20">
      <t>フク</t>
    </rPh>
    <phoneticPr fontId="1"/>
  </si>
  <si>
    <t>※１　『在宅医療に係る地域別データ集』（厚生労働省）より数値引用</t>
    <rPh sb="4" eb="6">
      <t>ザイタク</t>
    </rPh>
    <rPh sb="6" eb="8">
      <t>イリョウ</t>
    </rPh>
    <rPh sb="9" eb="10">
      <t>カカ</t>
    </rPh>
    <rPh sb="11" eb="14">
      <t>チイキベツ</t>
    </rPh>
    <rPh sb="17" eb="18">
      <t>シュウ</t>
    </rPh>
    <rPh sb="20" eb="22">
      <t>コウセイ</t>
    </rPh>
    <rPh sb="22" eb="25">
      <t>ロウドウショウ</t>
    </rPh>
    <rPh sb="28" eb="30">
      <t>スウチ</t>
    </rPh>
    <rPh sb="30" eb="32">
      <t>インヨウ</t>
    </rPh>
    <phoneticPr fontId="1"/>
  </si>
  <si>
    <t>※乳児，新生児，早期新生児死亡数は含まない</t>
    <rPh sb="1" eb="3">
      <t>ニュウジ</t>
    </rPh>
    <rPh sb="4" eb="7">
      <t>シンセイジ</t>
    </rPh>
    <rPh sb="8" eb="10">
      <t>ソウキ</t>
    </rPh>
    <rPh sb="10" eb="13">
      <t>シンセイジ</t>
    </rPh>
    <rPh sb="13" eb="16">
      <t>シボウスウ</t>
    </rPh>
    <rPh sb="17" eb="18">
      <t>フク</t>
    </rPh>
    <phoneticPr fontId="1"/>
  </si>
  <si>
    <t>年次</t>
    <rPh sb="0" eb="2">
      <t>ネンジ</t>
    </rPh>
    <phoneticPr fontId="1"/>
  </si>
  <si>
    <t>死亡場所別死亡数（平成27年）</t>
    <rPh sb="0" eb="2">
      <t>シボウ</t>
    </rPh>
    <rPh sb="2" eb="4">
      <t>バショ</t>
    </rPh>
    <rPh sb="4" eb="5">
      <t>ベツ</t>
    </rPh>
    <rPh sb="5" eb="8">
      <t>シボウスウ</t>
    </rPh>
    <rPh sb="9" eb="11">
      <t>ヘイセイ</t>
    </rPh>
    <rPh sb="13" eb="14">
      <t>ネン</t>
    </rPh>
    <phoneticPr fontId="1"/>
  </si>
  <si>
    <t>『平成27年衛生統計年報（宮城県保健福祉総務課）』を基に宮城県長寿社会政策課作成</t>
    <rPh sb="1" eb="3">
      <t>ヘイセイ</t>
    </rPh>
    <rPh sb="5" eb="6">
      <t>ネン</t>
    </rPh>
    <rPh sb="6" eb="8">
      <t>エイセイ</t>
    </rPh>
    <rPh sb="8" eb="10">
      <t>トウケイ</t>
    </rPh>
    <rPh sb="10" eb="12">
      <t>ネンポウ</t>
    </rPh>
    <rPh sb="13" eb="16">
      <t>ミヤギケン</t>
    </rPh>
    <rPh sb="16" eb="18">
      <t>ホケン</t>
    </rPh>
    <rPh sb="18" eb="20">
      <t>フクシ</t>
    </rPh>
    <rPh sb="20" eb="23">
      <t>ソウムカ</t>
    </rPh>
    <rPh sb="26" eb="27">
      <t>モト</t>
    </rPh>
    <rPh sb="28" eb="31">
      <t>ミヤギケン</t>
    </rPh>
    <rPh sb="31" eb="33">
      <t>チョウジュ</t>
    </rPh>
    <rPh sb="33" eb="35">
      <t>シャカイ</t>
    </rPh>
    <rPh sb="35" eb="38">
      <t>セイサクカ</t>
    </rPh>
    <rPh sb="38" eb="40">
      <t>サクセイ</t>
    </rPh>
    <phoneticPr fontId="1"/>
  </si>
  <si>
    <t>※２　『在宅医療に係る地域別データ集』（厚生労働省）より数値引用</t>
    <rPh sb="4" eb="6">
      <t>ザイタク</t>
    </rPh>
    <rPh sb="6" eb="8">
      <t>イリョウ</t>
    </rPh>
    <rPh sb="9" eb="10">
      <t>カカ</t>
    </rPh>
    <rPh sb="11" eb="14">
      <t>チイキベツ</t>
    </rPh>
    <rPh sb="17" eb="18">
      <t>シュウ</t>
    </rPh>
    <rPh sb="20" eb="22">
      <t>コウセイ</t>
    </rPh>
    <rPh sb="22" eb="25">
      <t>ロウドウショウ</t>
    </rPh>
    <rPh sb="28" eb="30">
      <t>スウチ</t>
    </rPh>
    <rPh sb="30" eb="32">
      <t>インヨウ</t>
    </rPh>
    <phoneticPr fontId="1"/>
  </si>
  <si>
    <t>※１　乳児，新生児，早期新生児死亡数は含んでいません</t>
    <rPh sb="3" eb="5">
      <t>ニュウジ</t>
    </rPh>
    <rPh sb="6" eb="9">
      <t>シンセイジ</t>
    </rPh>
    <rPh sb="10" eb="12">
      <t>ソウキ</t>
    </rPh>
    <rPh sb="12" eb="15">
      <t>シンセイジ</t>
    </rPh>
    <rPh sb="15" eb="18">
      <t>シボウスウ</t>
    </rPh>
    <rPh sb="19" eb="20">
      <t>フク</t>
    </rPh>
    <phoneticPr fontId="1"/>
  </si>
  <si>
    <t>H27年</t>
    <rPh sb="3" eb="4">
      <t>ネン</t>
    </rPh>
    <phoneticPr fontId="1"/>
  </si>
  <si>
    <t>全国平均（H26.1～H26.12）※２</t>
    <rPh sb="0" eb="2">
      <t>ゼンコク</t>
    </rPh>
    <rPh sb="2" eb="4">
      <t>ヘイキン</t>
    </rPh>
    <phoneticPr fontId="1"/>
  </si>
  <si>
    <t>死亡場所</t>
    <rPh sb="0" eb="2">
      <t>シボウ</t>
    </rPh>
    <rPh sb="2" eb="4">
      <t>バショ</t>
    </rPh>
    <phoneticPr fontId="1"/>
  </si>
  <si>
    <t>年次</t>
    <rPh sb="0" eb="2">
      <t>ネンジ</t>
    </rPh>
    <phoneticPr fontId="1"/>
  </si>
  <si>
    <r>
      <t>H21</t>
    </r>
    <r>
      <rPr>
        <sz val="12"/>
        <color theme="1"/>
        <rFont val="HGP創英角ｺﾞｼｯｸUB"/>
        <family val="3"/>
        <charset val="128"/>
      </rPr>
      <t>年</t>
    </r>
    <rPh sb="3" eb="4">
      <t>ネン</t>
    </rPh>
    <phoneticPr fontId="1"/>
  </si>
  <si>
    <r>
      <t>H22</t>
    </r>
    <r>
      <rPr>
        <sz val="12"/>
        <color theme="1"/>
        <rFont val="HGP創英角ｺﾞｼｯｸUB"/>
        <family val="3"/>
        <charset val="128"/>
      </rPr>
      <t>年</t>
    </r>
    <rPh sb="3" eb="4">
      <t>ネン</t>
    </rPh>
    <phoneticPr fontId="1"/>
  </si>
  <si>
    <r>
      <t>H23</t>
    </r>
    <r>
      <rPr>
        <sz val="12"/>
        <color theme="1"/>
        <rFont val="ＭＳ Ｐゴシック"/>
        <family val="2"/>
      </rPr>
      <t>年</t>
    </r>
    <rPh sb="3" eb="4">
      <t>ネン</t>
    </rPh>
    <phoneticPr fontId="1"/>
  </si>
  <si>
    <r>
      <t>H24</t>
    </r>
    <r>
      <rPr>
        <sz val="12"/>
        <color theme="1"/>
        <rFont val="ＭＳ Ｐゴシック"/>
        <family val="3"/>
        <charset val="128"/>
      </rPr>
      <t>年</t>
    </r>
    <rPh sb="3" eb="4">
      <t>ネン</t>
    </rPh>
    <phoneticPr fontId="1"/>
  </si>
  <si>
    <r>
      <t>H25</t>
    </r>
    <r>
      <rPr>
        <sz val="12"/>
        <color theme="1"/>
        <rFont val="ＭＳ Ｐゴシック"/>
        <family val="3"/>
        <charset val="128"/>
      </rPr>
      <t>年</t>
    </r>
    <rPh sb="3" eb="4">
      <t>ネン</t>
    </rPh>
    <phoneticPr fontId="1"/>
  </si>
  <si>
    <r>
      <t>H27</t>
    </r>
    <r>
      <rPr>
        <sz val="12"/>
        <color theme="1"/>
        <rFont val="ＭＳ Ｐゴシック"/>
        <family val="3"/>
        <charset val="128"/>
      </rPr>
      <t>年</t>
    </r>
    <rPh sb="3" eb="4">
      <t>ネン</t>
    </rPh>
    <phoneticPr fontId="1"/>
  </si>
  <si>
    <r>
      <t>H28</t>
    </r>
    <r>
      <rPr>
        <sz val="12"/>
        <color theme="1"/>
        <rFont val="ＭＳ Ｐゴシック"/>
        <family val="3"/>
        <charset val="128"/>
      </rPr>
      <t>年</t>
    </r>
    <rPh sb="3" eb="4">
      <t>ネン</t>
    </rPh>
    <phoneticPr fontId="1"/>
  </si>
  <si>
    <r>
      <t>H26</t>
    </r>
    <r>
      <rPr>
        <sz val="12"/>
        <color theme="1"/>
        <rFont val="ＭＳ Ｐゴシック"/>
        <family val="3"/>
        <charset val="128"/>
      </rPr>
      <t>年</t>
    </r>
    <rPh sb="3" eb="4">
      <t>ネン</t>
    </rPh>
    <phoneticPr fontId="1"/>
  </si>
  <si>
    <t>病院</t>
  </si>
  <si>
    <t>診療所</t>
  </si>
  <si>
    <t>老人保健施設</t>
  </si>
  <si>
    <t>助産所</t>
  </si>
  <si>
    <t>老人ホーム</t>
  </si>
  <si>
    <t>自宅</t>
  </si>
  <si>
    <t>その他</t>
  </si>
  <si>
    <t>（単位：人）</t>
    <rPh sb="1" eb="3">
      <t>タンイ</t>
    </rPh>
    <rPh sb="4" eb="5">
      <t>ヒト</t>
    </rPh>
    <phoneticPr fontId="1"/>
  </si>
  <si>
    <t>死亡場所別死亡数（平成28年）</t>
    <rPh sb="0" eb="2">
      <t>シボウ</t>
    </rPh>
    <rPh sb="2" eb="4">
      <t>バショ</t>
    </rPh>
    <rPh sb="4" eb="5">
      <t>ベツ</t>
    </rPh>
    <rPh sb="5" eb="8">
      <t>シボウスウ</t>
    </rPh>
    <rPh sb="9" eb="11">
      <t>ヘイセイ</t>
    </rPh>
    <rPh sb="13" eb="14">
      <t>ネン</t>
    </rPh>
    <phoneticPr fontId="1"/>
  </si>
  <si>
    <t>H28年</t>
    <rPh sb="3" eb="4">
      <t>ネン</t>
    </rPh>
    <phoneticPr fontId="1"/>
  </si>
  <si>
    <t>『平成28年衛生統計年報（宮城県保健福祉総務課）』を基に宮城県長寿社会政策課作成</t>
    <rPh sb="1" eb="3">
      <t>ヘイセイ</t>
    </rPh>
    <rPh sb="5" eb="6">
      <t>ネン</t>
    </rPh>
    <rPh sb="6" eb="8">
      <t>エイセイ</t>
    </rPh>
    <rPh sb="8" eb="10">
      <t>トウケイ</t>
    </rPh>
    <rPh sb="10" eb="12">
      <t>ネンポウ</t>
    </rPh>
    <rPh sb="13" eb="16">
      <t>ミヤギケン</t>
    </rPh>
    <rPh sb="16" eb="18">
      <t>ホケン</t>
    </rPh>
    <rPh sb="18" eb="20">
      <t>フクシ</t>
    </rPh>
    <rPh sb="20" eb="23">
      <t>ソウムカ</t>
    </rPh>
    <rPh sb="26" eb="27">
      <t>モト</t>
    </rPh>
    <rPh sb="28" eb="31">
      <t>ミヤギケン</t>
    </rPh>
    <rPh sb="31" eb="33">
      <t>チョウジュ</t>
    </rPh>
    <rPh sb="33" eb="35">
      <t>シャカイ</t>
    </rPh>
    <rPh sb="35" eb="38">
      <t>セイサクカ</t>
    </rPh>
    <rPh sb="38" eb="40">
      <t>サクセイ</t>
    </rPh>
    <phoneticPr fontId="1"/>
  </si>
  <si>
    <t>死亡場所別死亡数（平成29年）</t>
    <rPh sb="0" eb="2">
      <t>シボウ</t>
    </rPh>
    <rPh sb="2" eb="4">
      <t>バショ</t>
    </rPh>
    <rPh sb="4" eb="5">
      <t>ベツ</t>
    </rPh>
    <rPh sb="5" eb="8">
      <t>シボウスウ</t>
    </rPh>
    <rPh sb="9" eb="11">
      <t>ヘイセイ</t>
    </rPh>
    <rPh sb="13" eb="14">
      <t>ネン</t>
    </rPh>
    <phoneticPr fontId="1"/>
  </si>
  <si>
    <t>『平成29年衛生統計年報（宮城県保健福祉総務課）』を基に宮城県長寿社会政策課作成</t>
    <rPh sb="1" eb="3">
      <t>ヘイセイ</t>
    </rPh>
    <rPh sb="5" eb="6">
      <t>ネン</t>
    </rPh>
    <rPh sb="6" eb="8">
      <t>エイセイ</t>
    </rPh>
    <rPh sb="8" eb="10">
      <t>トウケイ</t>
    </rPh>
    <rPh sb="10" eb="12">
      <t>ネンポウ</t>
    </rPh>
    <rPh sb="13" eb="16">
      <t>ミヤギケン</t>
    </rPh>
    <rPh sb="16" eb="18">
      <t>ホケン</t>
    </rPh>
    <rPh sb="18" eb="20">
      <t>フクシ</t>
    </rPh>
    <rPh sb="20" eb="23">
      <t>ソウムカ</t>
    </rPh>
    <rPh sb="26" eb="27">
      <t>モト</t>
    </rPh>
    <rPh sb="28" eb="31">
      <t>ミヤギケン</t>
    </rPh>
    <rPh sb="31" eb="33">
      <t>チョウジュ</t>
    </rPh>
    <rPh sb="33" eb="35">
      <t>シャカイ</t>
    </rPh>
    <rPh sb="35" eb="38">
      <t>セイサクカ</t>
    </rPh>
    <rPh sb="38" eb="40">
      <t>サクセイ</t>
    </rPh>
    <phoneticPr fontId="1"/>
  </si>
  <si>
    <t>仙南</t>
    <rPh sb="0" eb="2">
      <t>センナン</t>
    </rPh>
    <phoneticPr fontId="1"/>
  </si>
  <si>
    <t>仙台（岩沼）</t>
    <rPh sb="0" eb="2">
      <t>センダイ</t>
    </rPh>
    <rPh sb="3" eb="5">
      <t>イワヌマ</t>
    </rPh>
    <phoneticPr fontId="1"/>
  </si>
  <si>
    <t>仙台（黒川）</t>
    <rPh sb="0" eb="2">
      <t>センダイ</t>
    </rPh>
    <rPh sb="3" eb="5">
      <t>クロカワ</t>
    </rPh>
    <phoneticPr fontId="1"/>
  </si>
  <si>
    <t>大崎</t>
    <rPh sb="0" eb="2">
      <t>オオサキ</t>
    </rPh>
    <phoneticPr fontId="1"/>
  </si>
  <si>
    <t>栗原</t>
    <rPh sb="0" eb="2">
      <t>クリハラ</t>
    </rPh>
    <phoneticPr fontId="1"/>
  </si>
  <si>
    <t>石巻</t>
    <rPh sb="0" eb="2">
      <t>イシノマキ</t>
    </rPh>
    <phoneticPr fontId="1"/>
  </si>
  <si>
    <t>登米</t>
    <rPh sb="0" eb="2">
      <t>トメ</t>
    </rPh>
    <phoneticPr fontId="1"/>
  </si>
  <si>
    <t>気仙沼</t>
    <rPh sb="0" eb="3">
      <t>ケセンヌマ</t>
    </rPh>
    <phoneticPr fontId="1"/>
  </si>
  <si>
    <t>保健所</t>
    <rPh sb="0" eb="3">
      <t>ホケンショ</t>
    </rPh>
    <phoneticPr fontId="1"/>
  </si>
  <si>
    <r>
      <t>H29</t>
    </r>
    <r>
      <rPr>
        <sz val="12"/>
        <color theme="1"/>
        <rFont val="ＭＳ Ｐゴシック"/>
        <family val="3"/>
        <charset val="128"/>
      </rPr>
      <t>年</t>
    </r>
    <rPh sb="3" eb="4">
      <t>ネン</t>
    </rPh>
    <phoneticPr fontId="1"/>
  </si>
  <si>
    <t>H29年</t>
    <rPh sb="3" eb="4">
      <t>ネン</t>
    </rPh>
    <phoneticPr fontId="1"/>
  </si>
  <si>
    <t>仙台（塩竃）</t>
    <phoneticPr fontId="1"/>
  </si>
  <si>
    <t>市町村</t>
    <rPh sb="0" eb="3">
      <t>シチョウソン</t>
    </rPh>
    <phoneticPr fontId="1"/>
  </si>
  <si>
    <t>石巻</t>
    <rPh sb="0" eb="2">
      <t>イシノマキ</t>
    </rPh>
    <phoneticPr fontId="1"/>
  </si>
  <si>
    <t>自宅＋老人ホーム死亡率の推移（個別市町村）</t>
    <rPh sb="0" eb="2">
      <t>ジタク</t>
    </rPh>
    <rPh sb="3" eb="5">
      <t>ロウジン</t>
    </rPh>
    <rPh sb="8" eb="11">
      <t>シボウリツ</t>
    </rPh>
    <rPh sb="12" eb="14">
      <t>スイイ</t>
    </rPh>
    <rPh sb="15" eb="17">
      <t>コベツ</t>
    </rPh>
    <rPh sb="17" eb="20">
      <t>シチョウソン</t>
    </rPh>
    <phoneticPr fontId="1"/>
  </si>
  <si>
    <r>
      <rPr>
        <sz val="12"/>
        <color theme="1"/>
        <rFont val="HGP創英角ｺﾞｼｯｸUB"/>
        <family val="3"/>
        <charset val="128"/>
      </rPr>
      <t>自宅＋老人ホーム</t>
    </r>
    <rPh sb="0" eb="2">
      <t>ジタク</t>
    </rPh>
    <rPh sb="3" eb="5">
      <t>ロウジン</t>
    </rPh>
    <phoneticPr fontId="1"/>
  </si>
  <si>
    <t>仙台（黒川）</t>
    <phoneticPr fontId="1"/>
  </si>
  <si>
    <t>大崎</t>
    <phoneticPr fontId="1"/>
  </si>
  <si>
    <t>気仙沼</t>
    <phoneticPr fontId="1"/>
  </si>
  <si>
    <t>仙台（塩竃）</t>
    <phoneticPr fontId="1"/>
  </si>
  <si>
    <t>仙台（岩沼）</t>
    <phoneticPr fontId="1"/>
  </si>
  <si>
    <t>富谷市</t>
    <rPh sb="0" eb="2">
      <t>トミヤ</t>
    </rPh>
    <rPh sb="2" eb="3">
      <t>シ</t>
    </rPh>
    <phoneticPr fontId="1"/>
  </si>
  <si>
    <t>大和町</t>
    <rPh sb="0" eb="3">
      <t>タイワチョウ</t>
    </rPh>
    <phoneticPr fontId="1"/>
  </si>
  <si>
    <t>大郷町</t>
    <rPh sb="0" eb="3">
      <t>オオサトチョウ</t>
    </rPh>
    <phoneticPr fontId="1"/>
  </si>
  <si>
    <t>死亡場所別死亡数（平成30年）</t>
    <rPh sb="0" eb="2">
      <t>シボウ</t>
    </rPh>
    <rPh sb="2" eb="4">
      <t>バショ</t>
    </rPh>
    <rPh sb="4" eb="5">
      <t>ベツ</t>
    </rPh>
    <rPh sb="5" eb="8">
      <t>シボウスウ</t>
    </rPh>
    <rPh sb="9" eb="11">
      <t>ヘイセイ</t>
    </rPh>
    <rPh sb="13" eb="1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</si>
</sst>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Arial"/>
      <family val="2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4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1"/>
      <color theme="1"/>
      <name val="Arial"/>
      <family val="2"/>
    </font>
    <font>
      <sz val="12"/>
      <color theme="1"/>
      <name val="ＭＳ Ｐゴシック"/>
      <family val="2"/>
    </font>
    <font>
      <sz val="12"/>
      <color theme="1"/>
      <name val="ＭＳ Ｐゴシック"/>
      <family val="3"/>
      <charset val="128"/>
    </font>
    <font>
      <sz val="11"/>
      <name val="Arial"/>
      <family val="2"/>
    </font>
    <font>
      <sz val="11"/>
      <color rgb="FFFF0000"/>
      <name val="ＭＳ Ｐ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6" fontId="3" fillId="0" borderId="9" xfId="0" applyNumberFormat="1" applyFont="1" applyBorder="1" applyAlignment="1"/>
    <xf numFmtId="177" fontId="3" fillId="0" borderId="9" xfId="0" applyNumberFormat="1" applyFont="1" applyBorder="1" applyAlignment="1"/>
    <xf numFmtId="177" fontId="3" fillId="0" borderId="1" xfId="0" applyNumberFormat="1" applyFont="1" applyBorder="1" applyAlignment="1"/>
    <xf numFmtId="0" fontId="0" fillId="0" borderId="0" xfId="0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8" fillId="4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77" fontId="6" fillId="0" borderId="1" xfId="0" applyNumberFormat="1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77" fontId="6" fillId="0" borderId="0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176" fontId="6" fillId="0" borderId="1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176" fontId="15" fillId="0" borderId="1" xfId="0" applyNumberFormat="1" applyFont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0" fontId="4" fillId="0" borderId="0" xfId="0" applyFont="1" applyBorder="1" applyAlignment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15" fillId="4" borderId="1" xfId="0" applyNumberFormat="1" applyFont="1" applyFill="1" applyBorder="1" applyAlignment="1" applyProtection="1">
      <alignment horizontal="right" vertical="center"/>
    </xf>
    <xf numFmtId="176" fontId="6" fillId="4" borderId="1" xfId="0" applyNumberFormat="1" applyFont="1" applyFill="1" applyBorder="1" applyAlignment="1" applyProtection="1">
      <alignment horizontal="right" vertical="center"/>
    </xf>
    <xf numFmtId="176" fontId="6" fillId="4" borderId="1" xfId="0" applyNumberFormat="1" applyFont="1" applyFill="1" applyBorder="1" applyAlignment="1" applyProtection="1">
      <alignment horizontal="right" vertical="center" wrapText="1"/>
    </xf>
    <xf numFmtId="177" fontId="6" fillId="4" borderId="1" xfId="0" applyNumberFormat="1" applyFont="1" applyFill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0" fontId="2" fillId="7" borderId="17" xfId="0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vertical="center"/>
    </xf>
    <xf numFmtId="177" fontId="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6" xfId="0" applyFill="1" applyBorder="1" applyAlignment="1">
      <alignment vertical="center"/>
    </xf>
    <xf numFmtId="0" fontId="0" fillId="7" borderId="19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176" fontId="3" fillId="7" borderId="5" xfId="0" applyNumberFormat="1" applyFont="1" applyFill="1" applyBorder="1" applyAlignment="1">
      <alignment vertical="center"/>
    </xf>
    <xf numFmtId="177" fontId="3" fillId="7" borderId="5" xfId="0" applyNumberFormat="1" applyFont="1" applyFill="1" applyBorder="1" applyAlignment="1">
      <alignment vertical="center"/>
    </xf>
    <xf numFmtId="177" fontId="3" fillId="7" borderId="4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2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6" fontId="3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5" borderId="6" xfId="0" applyFill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0" fillId="5" borderId="18" xfId="0" applyFill="1" applyBorder="1" applyAlignment="1" applyProtection="1">
      <alignment vertical="center"/>
    </xf>
    <xf numFmtId="0" fontId="0" fillId="5" borderId="17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176" fontId="6" fillId="0" borderId="0" xfId="0" applyNumberFormat="1" applyFont="1" applyAlignment="1" applyProtection="1">
      <alignment vertical="center"/>
    </xf>
    <xf numFmtId="176" fontId="6" fillId="5" borderId="18" xfId="0" applyNumberFormat="1" applyFont="1" applyFill="1" applyBorder="1" applyAlignment="1" applyProtection="1">
      <alignment vertical="center"/>
    </xf>
    <xf numFmtId="176" fontId="6" fillId="5" borderId="17" xfId="0" applyNumberFormat="1" applyFont="1" applyFill="1" applyBorder="1" applyAlignment="1" applyProtection="1">
      <alignment vertical="center"/>
    </xf>
    <xf numFmtId="0" fontId="0" fillId="6" borderId="10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10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21" xfId="0" applyFill="1" applyBorder="1" applyAlignment="1">
      <alignment vertical="center"/>
    </xf>
    <xf numFmtId="0" fontId="0" fillId="6" borderId="6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0" fillId="6" borderId="21" xfId="0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6" fillId="0" borderId="0" xfId="0" applyFont="1" applyAlignment="1" applyProtection="1">
      <alignment vertical="center"/>
    </xf>
    <xf numFmtId="0" fontId="0" fillId="8" borderId="10" xfId="0" applyFill="1" applyBorder="1" applyAlignment="1" applyProtection="1">
      <alignment horizontal="center" vertical="center"/>
    </xf>
    <xf numFmtId="0" fontId="0" fillId="8" borderId="5" xfId="0" applyFill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4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176" fontId="12" fillId="0" borderId="16" xfId="0" applyNumberFormat="1" applyFont="1" applyBorder="1" applyAlignment="1" applyProtection="1">
      <alignment vertical="center"/>
    </xf>
    <xf numFmtId="176" fontId="12" fillId="0" borderId="17" xfId="0" applyNumberFormat="1" applyFont="1" applyBorder="1" applyAlignment="1" applyProtection="1">
      <alignment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vertical="center"/>
    </xf>
    <xf numFmtId="176" fontId="6" fillId="0" borderId="17" xfId="0" applyNumberFormat="1" applyFont="1" applyBorder="1" applyAlignment="1" applyProtection="1">
      <alignment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9" fillId="6" borderId="16" xfId="0" applyFont="1" applyFill="1" applyBorder="1" applyAlignment="1" applyProtection="1">
      <alignment horizontal="center" vertical="center"/>
    </xf>
    <xf numFmtId="0" fontId="9" fillId="6" borderId="17" xfId="0" applyFont="1" applyFill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5" borderId="10" xfId="0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675534028561486E-2"/>
          <c:y val="9.8198978330602274E-2"/>
          <c:w val="0.86811846236765788"/>
          <c:h val="0.7506525687539689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dLblPos val="bestFit"/>
            <c:showLegendKey val="1"/>
            <c:showVal val="1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LIST!$D$2:$D$8</c:f>
              <c:strCache>
                <c:ptCount val="7"/>
                <c:pt idx="0">
                  <c:v>病院</c:v>
                </c:pt>
                <c:pt idx="1">
                  <c:v>診療所</c:v>
                </c:pt>
                <c:pt idx="2">
                  <c:v>老人保健施設</c:v>
                </c:pt>
                <c:pt idx="3">
                  <c:v>助産所</c:v>
                </c:pt>
                <c:pt idx="4">
                  <c:v>老人ホーム</c:v>
                </c:pt>
                <c:pt idx="5">
                  <c:v>自宅</c:v>
                </c:pt>
                <c:pt idx="6">
                  <c:v>その他</c:v>
                </c:pt>
              </c:strCache>
            </c:strRef>
          </c:cat>
          <c:val>
            <c:numRef>
              <c:f>SET!$C$18:$I$18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B-4AB3-A33E-82F2B9BAB9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市町村別!$C$46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f>市町村別!$D$45:$L$45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市町村別!$D$46:$L$46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6-424D-9738-52E0AFF4C597}"/>
            </c:ext>
          </c:extLst>
        </c:ser>
        <c:ser>
          <c:idx val="1"/>
          <c:order val="1"/>
          <c:tx>
            <c:strRef>
              <c:f>市町村別!$C$47</c:f>
              <c:strCache>
                <c:ptCount val="1"/>
              </c:strCache>
            </c:strRef>
          </c:tx>
          <c:marker>
            <c:spPr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f>市町村別!$D$45:$L$45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市町村別!$D$47:$L$47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6-424D-9738-52E0AFF4C597}"/>
            </c:ext>
          </c:extLst>
        </c:ser>
        <c:ser>
          <c:idx val="2"/>
          <c:order val="2"/>
          <c:tx>
            <c:strRef>
              <c:f>市町村別!$C$48</c:f>
              <c:strCache>
                <c:ptCount val="1"/>
              </c:strCache>
            </c:strRef>
          </c:tx>
          <c:marker>
            <c:spPr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f>市町村別!$D$45:$L$45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市町村別!$D$48:$L$48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B6-424D-9738-52E0AFF4C597}"/>
            </c:ext>
          </c:extLst>
        </c:ser>
        <c:ser>
          <c:idx val="3"/>
          <c:order val="3"/>
          <c:tx>
            <c:strRef>
              <c:f>市町村別!$C$49</c:f>
              <c:strCache>
                <c:ptCount val="1"/>
              </c:strCache>
            </c:strRef>
          </c:tx>
          <c:marker>
            <c:symbol val="circle"/>
            <c:size val="7"/>
            <c:spPr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f>市町村別!$D$45:$L$45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市町村別!$D$49:$L$49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B6-424D-9738-52E0AFF4C597}"/>
            </c:ext>
          </c:extLst>
        </c:ser>
        <c:ser>
          <c:idx val="4"/>
          <c:order val="4"/>
          <c:tx>
            <c:strRef>
              <c:f>市町村別!$C$50</c:f>
              <c:strCache>
                <c:ptCount val="1"/>
              </c:strCache>
            </c:strRef>
          </c:tx>
          <c:cat>
            <c:strRef>
              <c:f>市町村別!$D$45:$L$45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市町村別!$D$50:$L$50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B6-424D-9738-52E0AFF4C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41472"/>
        <c:axId val="114843008"/>
      </c:lineChart>
      <c:catAx>
        <c:axId val="11484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843008"/>
        <c:crosses val="autoZero"/>
        <c:auto val="1"/>
        <c:lblAlgn val="ctr"/>
        <c:lblOffset val="100"/>
        <c:noMultiLvlLbl val="0"/>
      </c:catAx>
      <c:valAx>
        <c:axId val="11484300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比率（％）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14841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市町村別!$C$71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f>市町村別!$D$70:$L$70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市町村別!$D$71:$L$71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9E-42AD-A6AE-EA59CA09D67C}"/>
            </c:ext>
          </c:extLst>
        </c:ser>
        <c:ser>
          <c:idx val="1"/>
          <c:order val="1"/>
          <c:tx>
            <c:strRef>
              <c:f>市町村別!$C$72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f>市町村別!$D$70:$L$70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市町村別!$D$72:$L$72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E-42AD-A6AE-EA59CA09D67C}"/>
            </c:ext>
          </c:extLst>
        </c:ser>
        <c:ser>
          <c:idx val="2"/>
          <c:order val="2"/>
          <c:tx>
            <c:strRef>
              <c:f>市町村別!$C$73</c:f>
              <c:strCache>
                <c:ptCount val="1"/>
                <c:pt idx="0">
                  <c:v>0</c:v>
                </c:pt>
              </c:strCache>
            </c:strRef>
          </c:tx>
          <c:marker>
            <c:spPr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f>市町村別!$D$70:$L$70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市町村別!$D$73:$L$73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9E-42AD-A6AE-EA59CA09D67C}"/>
            </c:ext>
          </c:extLst>
        </c:ser>
        <c:ser>
          <c:idx val="3"/>
          <c:order val="3"/>
          <c:tx>
            <c:strRef>
              <c:f>市町村別!$C$74</c:f>
              <c:strCache>
                <c:ptCount val="1"/>
                <c:pt idx="0">
                  <c:v>0</c:v>
                </c:pt>
              </c:strCache>
            </c:strRef>
          </c:tx>
          <c:marker>
            <c:symbol val="circle"/>
            <c:size val="7"/>
            <c:spPr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f>市町村別!$D$70:$L$70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市町村別!$D$74:$L$74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9E-42AD-A6AE-EA59CA09D67C}"/>
            </c:ext>
          </c:extLst>
        </c:ser>
        <c:ser>
          <c:idx val="4"/>
          <c:order val="4"/>
          <c:tx>
            <c:strRef>
              <c:f>市町村別!$C$75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市町村別!$D$70:$L$70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市町村別!$D$75:$L$75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9E-42AD-A6AE-EA59CA09D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46592"/>
        <c:axId val="117260672"/>
      </c:lineChart>
      <c:catAx>
        <c:axId val="11724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260672"/>
        <c:crosses val="autoZero"/>
        <c:auto val="1"/>
        <c:lblAlgn val="ctr"/>
        <c:lblOffset val="100"/>
        <c:noMultiLvlLbl val="0"/>
      </c:catAx>
      <c:valAx>
        <c:axId val="11726067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比率（％）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172465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市町村別!$C$97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市町村別!$D$96:$L$96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市町村別!$D$97:$L$97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5C-4697-9A0F-1778DF0227B4}"/>
            </c:ext>
          </c:extLst>
        </c:ser>
        <c:ser>
          <c:idx val="1"/>
          <c:order val="1"/>
          <c:tx>
            <c:strRef>
              <c:f>市町村別!$C$98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市町村別!$D$96:$L$96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市町村別!$D$98:$L$98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C-4697-9A0F-1778DF0227B4}"/>
            </c:ext>
          </c:extLst>
        </c:ser>
        <c:ser>
          <c:idx val="2"/>
          <c:order val="2"/>
          <c:tx>
            <c:strRef>
              <c:f>市町村別!$C$99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市町村別!$D$96:$L$96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市町村別!$D$99:$L$99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5C-4697-9A0F-1778DF0227B4}"/>
            </c:ext>
          </c:extLst>
        </c:ser>
        <c:ser>
          <c:idx val="3"/>
          <c:order val="3"/>
          <c:tx>
            <c:strRef>
              <c:f>市町村別!$C$100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市町村別!$D$96:$L$96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市町村別!$D$100:$L$100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5C-4697-9A0F-1778DF0227B4}"/>
            </c:ext>
          </c:extLst>
        </c:ser>
        <c:ser>
          <c:idx val="4"/>
          <c:order val="4"/>
          <c:tx>
            <c:strRef>
              <c:f>市町村別!$C$101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市町村別!$D$96:$L$96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市町村別!$D$101:$L$101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5C-4697-9A0F-1778DF022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90112"/>
        <c:axId val="117291648"/>
      </c:lineChart>
      <c:catAx>
        <c:axId val="11729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291648"/>
        <c:crosses val="autoZero"/>
        <c:auto val="1"/>
        <c:lblAlgn val="ctr"/>
        <c:lblOffset val="100"/>
        <c:noMultiLvlLbl val="0"/>
      </c:catAx>
      <c:valAx>
        <c:axId val="11729164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比率（％）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1729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死亡者数の推移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SET!$B$41</c:f>
              <c:strCache>
                <c:ptCount val="1"/>
                <c:pt idx="0">
                  <c:v>老人ホーム</c:v>
                </c:pt>
              </c:strCache>
            </c:strRef>
          </c:tx>
          <c:cat>
            <c:strRef>
              <c:f>市町村別!$C$161:$K$161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SET!$C$41:$K$41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9-44D2-9889-9FC63A5924AF}"/>
            </c:ext>
          </c:extLst>
        </c:ser>
        <c:ser>
          <c:idx val="1"/>
          <c:order val="1"/>
          <c:tx>
            <c:strRef>
              <c:f>SET!$B$42</c:f>
              <c:strCache>
                <c:ptCount val="1"/>
                <c:pt idx="0">
                  <c:v>自宅</c:v>
                </c:pt>
              </c:strCache>
            </c:strRef>
          </c:tx>
          <c:cat>
            <c:strRef>
              <c:f>市町村別!$C$161:$K$161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SET!$C$42:$K$42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9-44D2-9889-9FC63A5924AF}"/>
            </c:ext>
          </c:extLst>
        </c:ser>
        <c:ser>
          <c:idx val="2"/>
          <c:order val="2"/>
          <c:tx>
            <c:strRef>
              <c:f>SET!$B$46</c:f>
              <c:strCache>
                <c:ptCount val="1"/>
                <c:pt idx="0">
                  <c:v>自宅＋老人ホーム</c:v>
                </c:pt>
              </c:strCache>
            </c:strRef>
          </c:tx>
          <c:cat>
            <c:strRef>
              <c:f>市町村別!$C$161:$K$161</c:f>
              <c:strCache>
                <c:ptCount val="9"/>
                <c:pt idx="0">
                  <c:v>H21年</c:v>
                </c:pt>
                <c:pt idx="1">
                  <c:v>H22年</c:v>
                </c:pt>
                <c:pt idx="2">
                  <c:v>H23年</c:v>
                </c:pt>
                <c:pt idx="3">
                  <c:v>H24年</c:v>
                </c:pt>
                <c:pt idx="4">
                  <c:v>H25年</c:v>
                </c:pt>
                <c:pt idx="5">
                  <c:v>H26年</c:v>
                </c:pt>
                <c:pt idx="6">
                  <c:v>H27年</c:v>
                </c:pt>
                <c:pt idx="7">
                  <c:v>H28年</c:v>
                </c:pt>
                <c:pt idx="8">
                  <c:v>H29年</c:v>
                </c:pt>
              </c:strCache>
            </c:strRef>
          </c:cat>
          <c:val>
            <c:numRef>
              <c:f>SET!$C$46:$K$46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9-44D2-9889-9FC63A592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3696"/>
        <c:axId val="117543680"/>
      </c:lineChart>
      <c:catAx>
        <c:axId val="11753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543680"/>
        <c:crosses val="autoZero"/>
        <c:auto val="1"/>
        <c:lblAlgn val="ctr"/>
        <c:lblOffset val="100"/>
        <c:noMultiLvlLbl val="0"/>
      </c:catAx>
      <c:valAx>
        <c:axId val="11754368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100" b="0"/>
                </a:pPr>
                <a:r>
                  <a:rPr lang="ja-JP" altLang="en-US" sz="1100" b="0"/>
                  <a:t>人数（人）</a:t>
                </a:r>
              </a:p>
            </c:rich>
          </c:tx>
          <c:overlay val="0"/>
        </c:title>
        <c:numFmt formatCode="#,##0_ " sourceLinked="1"/>
        <c:majorTickMark val="out"/>
        <c:minorTickMark val="none"/>
        <c:tickLblPos val="nextTo"/>
        <c:crossAx val="117533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</xdr:row>
      <xdr:rowOff>63101</xdr:rowOff>
    </xdr:from>
    <xdr:to>
      <xdr:col>8</xdr:col>
      <xdr:colOff>244928</xdr:colOff>
      <xdr:row>20</xdr:row>
      <xdr:rowOff>244928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50</xdr:row>
      <xdr:rowOff>104774</xdr:rowOff>
    </xdr:from>
    <xdr:to>
      <xdr:col>11</xdr:col>
      <xdr:colOff>595313</xdr:colOff>
      <xdr:row>64</xdr:row>
      <xdr:rowOff>202405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75</xdr:row>
      <xdr:rowOff>57150</xdr:rowOff>
    </xdr:from>
    <xdr:to>
      <xdr:col>12</xdr:col>
      <xdr:colOff>11906</xdr:colOff>
      <xdr:row>92</xdr:row>
      <xdr:rowOff>105327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11904</xdr:colOff>
      <xdr:row>101</xdr:row>
      <xdr:rowOff>57149</xdr:rowOff>
    </xdr:from>
    <xdr:to>
      <xdr:col>11</xdr:col>
      <xdr:colOff>631032</xdr:colOff>
      <xdr:row>121</xdr:row>
      <xdr:rowOff>17549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112259</xdr:colOff>
      <xdr:row>120</xdr:row>
      <xdr:rowOff>109776</xdr:rowOff>
    </xdr:from>
    <xdr:ext cx="6048375" cy="459100"/>
    <xdr:sp macro="" textlink="">
      <xdr:nvSpPr>
        <xdr:cNvPr id="6" name="テキスト ボックス 5"/>
        <xdr:cNvSpPr txBox="1"/>
      </xdr:nvSpPr>
      <xdr:spPr>
        <a:xfrm>
          <a:off x="261938" y="21010347"/>
          <a:ext cx="6048375" cy="4591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en-US" altLang="ja-JP" sz="1100"/>
            <a:t>『</a:t>
          </a:r>
          <a:r>
            <a:rPr kumimoji="1" lang="ja-JP" altLang="en-US" sz="1100"/>
            <a:t>衛生統計年報（平成</a:t>
          </a:r>
          <a:r>
            <a:rPr kumimoji="1" lang="en-US" altLang="ja-JP" sz="1100"/>
            <a:t>21</a:t>
          </a:r>
          <a:r>
            <a:rPr kumimoji="1" lang="ja-JP" altLang="en-US" sz="1100"/>
            <a:t>年から平成</a:t>
          </a:r>
          <a:r>
            <a:rPr kumimoji="1" lang="en-US" altLang="ja-JP" sz="1100"/>
            <a:t>29</a:t>
          </a:r>
          <a:r>
            <a:rPr kumimoji="1" lang="ja-JP" altLang="en-US" sz="1100"/>
            <a:t>年）</a:t>
          </a:r>
          <a:r>
            <a:rPr kumimoji="1" lang="en-US" altLang="ja-JP" sz="1100"/>
            <a:t>』</a:t>
          </a:r>
          <a:r>
            <a:rPr kumimoji="1" lang="ja-JP" altLang="en-US" sz="1100"/>
            <a:t>（宮城県保健福祉総務課）を基に宮城県長寿社会政策課作成</a:t>
          </a:r>
        </a:p>
      </xdr:txBody>
    </xdr:sp>
    <xdr:clientData/>
  </xdr:oneCellAnchor>
  <xdr:twoCellAnchor>
    <xdr:from>
      <xdr:col>1</xdr:col>
      <xdr:colOff>15876</xdr:colOff>
      <xdr:row>169</xdr:row>
      <xdr:rowOff>142874</xdr:rowOff>
    </xdr:from>
    <xdr:to>
      <xdr:col>11</xdr:col>
      <xdr:colOff>11907</xdr:colOff>
      <xdr:row>180</xdr:row>
      <xdr:rowOff>210344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M193"/>
  <sheetViews>
    <sheetView showGridLines="0" tabSelected="1" view="pageBreakPreview" zoomScale="70" zoomScaleNormal="70" zoomScaleSheetLayoutView="70" workbookViewId="0">
      <selection activeCell="C4" sqref="C4:D4"/>
    </sheetView>
  </sheetViews>
  <sheetFormatPr defaultRowHeight="13.5" x14ac:dyDescent="0.15"/>
  <cols>
    <col min="1" max="1" width="2" style="29" customWidth="1"/>
    <col min="2" max="2" width="9.125" style="29" customWidth="1"/>
    <col min="3" max="12" width="8.5" style="29" customWidth="1"/>
    <col min="13" max="13" width="2.25" style="29" customWidth="1"/>
    <col min="14" max="14" width="1.75" style="29" customWidth="1"/>
    <col min="15" max="16384" width="9" style="29"/>
  </cols>
  <sheetData>
    <row r="1" spans="2:13" ht="14.25" thickBot="1" x14ac:dyDescent="0.2"/>
    <row r="2" spans="2:13" ht="30" customHeight="1" thickTop="1" thickBot="1" x14ac:dyDescent="0.2">
      <c r="B2" s="137" t="str">
        <f>C4&amp;"の死亡場所別死亡数・率等"</f>
        <v>の死亡場所別死亡数・率等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</row>
    <row r="3" spans="2:13" ht="14.25" thickTop="1" x14ac:dyDescent="0.15"/>
    <row r="4" spans="2:13" ht="21" customHeight="1" x14ac:dyDescent="0.15">
      <c r="B4" s="30" t="s">
        <v>56</v>
      </c>
      <c r="C4" s="129"/>
      <c r="D4" s="130"/>
      <c r="E4" s="120" t="str">
        <f>IF(C4=(""),"←選択してください。","")</f>
        <v>←選択してください。</v>
      </c>
    </row>
    <row r="5" spans="2:13" ht="9" customHeight="1" x14ac:dyDescent="0.15">
      <c r="B5" s="31"/>
      <c r="C5" s="28"/>
      <c r="D5" s="28"/>
    </row>
    <row r="6" spans="2:13" ht="21" customHeight="1" x14ac:dyDescent="0.15">
      <c r="B6" s="30" t="s">
        <v>93</v>
      </c>
      <c r="C6" s="129"/>
      <c r="D6" s="130"/>
      <c r="E6" s="120" t="str">
        <f>IF(C6=(""),"←選択してください。","")</f>
        <v>←選択してください。</v>
      </c>
    </row>
    <row r="7" spans="2:13" ht="9" customHeight="1" x14ac:dyDescent="0.15">
      <c r="B7" s="31"/>
      <c r="C7" s="28"/>
      <c r="D7" s="28"/>
    </row>
    <row r="8" spans="2:13" ht="21" customHeight="1" x14ac:dyDescent="0.15">
      <c r="B8" s="126" t="str">
        <f>"■"&amp;C4&amp;"の死亡場所別死亡数・率"&amp;"（"&amp;C6&amp;"）"</f>
        <v>■の死亡場所別死亡数・率（）</v>
      </c>
      <c r="C8" s="126"/>
      <c r="D8" s="126"/>
      <c r="E8" s="126"/>
      <c r="F8" s="126"/>
      <c r="G8" s="126"/>
    </row>
    <row r="9" spans="2:13" ht="21" customHeight="1" x14ac:dyDescent="0.15">
      <c r="B9" s="31"/>
      <c r="C9" s="28"/>
      <c r="D9" s="28"/>
      <c r="J9" s="142" t="s">
        <v>67</v>
      </c>
      <c r="K9" s="143"/>
      <c r="L9" s="142" t="s">
        <v>68</v>
      </c>
      <c r="M9" s="143"/>
    </row>
    <row r="10" spans="2:13" ht="21" customHeight="1" x14ac:dyDescent="0.15">
      <c r="B10" s="31"/>
      <c r="C10" s="28"/>
      <c r="D10" s="28"/>
      <c r="J10" s="133" t="str">
        <f>LIST!D2</f>
        <v>病院</v>
      </c>
      <c r="K10" s="134"/>
      <c r="L10" s="135" t="str">
        <f ca="1">IFERROR(SET!C$18,"")</f>
        <v/>
      </c>
      <c r="M10" s="136"/>
    </row>
    <row r="11" spans="2:13" ht="21" customHeight="1" x14ac:dyDescent="0.15">
      <c r="B11" s="31"/>
      <c r="C11" s="28"/>
      <c r="D11" s="28"/>
      <c r="J11" s="133" t="str">
        <f>LIST!D3</f>
        <v>診療所</v>
      </c>
      <c r="K11" s="134"/>
      <c r="L11" s="135" t="str">
        <f ca="1">IFERROR(SET!D18,"")</f>
        <v/>
      </c>
      <c r="M11" s="136"/>
    </row>
    <row r="12" spans="2:13" ht="21" customHeight="1" x14ac:dyDescent="0.15">
      <c r="B12" s="31"/>
      <c r="C12" s="28"/>
      <c r="D12" s="28"/>
      <c r="J12" s="133" t="str">
        <f>LIST!D4</f>
        <v>老人保健施設</v>
      </c>
      <c r="K12" s="134"/>
      <c r="L12" s="135" t="str">
        <f ca="1">IFERROR(SET!E18,"")</f>
        <v/>
      </c>
      <c r="M12" s="136"/>
    </row>
    <row r="13" spans="2:13" ht="21" customHeight="1" x14ac:dyDescent="0.15">
      <c r="B13" s="31"/>
      <c r="C13" s="28"/>
      <c r="D13" s="28"/>
      <c r="J13" s="133" t="str">
        <f>LIST!D5</f>
        <v>助産所</v>
      </c>
      <c r="K13" s="134"/>
      <c r="L13" s="135" t="str">
        <f ca="1">IFERROR(SET!F18,"")</f>
        <v/>
      </c>
      <c r="M13" s="136"/>
    </row>
    <row r="14" spans="2:13" ht="21" customHeight="1" x14ac:dyDescent="0.15">
      <c r="B14" s="31"/>
      <c r="C14" s="28"/>
      <c r="D14" s="28"/>
      <c r="J14" s="133" t="str">
        <f>LIST!D6</f>
        <v>老人ホーム</v>
      </c>
      <c r="K14" s="134"/>
      <c r="L14" s="135" t="str">
        <f ca="1">IFERROR(SET!G18,"")</f>
        <v/>
      </c>
      <c r="M14" s="136"/>
    </row>
    <row r="15" spans="2:13" ht="21" customHeight="1" x14ac:dyDescent="0.15">
      <c r="B15" s="31"/>
      <c r="C15" s="28"/>
      <c r="D15" s="28"/>
      <c r="J15" s="133" t="str">
        <f>LIST!D7</f>
        <v>自宅</v>
      </c>
      <c r="K15" s="134"/>
      <c r="L15" s="135" t="str">
        <f ca="1">IFERROR(SET!H18,"")</f>
        <v/>
      </c>
      <c r="M15" s="136"/>
    </row>
    <row r="16" spans="2:13" ht="21" customHeight="1" x14ac:dyDescent="0.15">
      <c r="B16" s="31"/>
      <c r="C16" s="28"/>
      <c r="D16" s="28"/>
      <c r="J16" s="133" t="str">
        <f>LIST!D8</f>
        <v>その他</v>
      </c>
      <c r="K16" s="134"/>
      <c r="L16" s="135" t="str">
        <f ca="1">IFERROR(SET!I18,"")</f>
        <v/>
      </c>
      <c r="M16" s="136"/>
    </row>
    <row r="17" spans="2:13" ht="21" customHeight="1" x14ac:dyDescent="0.15">
      <c r="B17" s="31"/>
      <c r="C17" s="28"/>
      <c r="D17" s="28"/>
      <c r="J17" s="144" t="s">
        <v>69</v>
      </c>
      <c r="K17" s="145"/>
      <c r="L17" s="131">
        <f ca="1">SUM(L10:M16)</f>
        <v>0</v>
      </c>
      <c r="M17" s="132"/>
    </row>
    <row r="18" spans="2:13" ht="21" customHeight="1" x14ac:dyDescent="0.15">
      <c r="B18" s="31"/>
      <c r="C18" s="28"/>
      <c r="D18" s="28"/>
      <c r="J18" s="146" t="s">
        <v>92</v>
      </c>
      <c r="K18" s="146"/>
      <c r="L18" s="146"/>
      <c r="M18" s="146"/>
    </row>
    <row r="19" spans="2:13" ht="21" customHeight="1" x14ac:dyDescent="0.15">
      <c r="B19" s="31"/>
      <c r="C19" s="28"/>
      <c r="D19" s="28"/>
      <c r="J19" s="147"/>
      <c r="K19" s="147"/>
      <c r="L19" s="147"/>
      <c r="M19" s="147"/>
    </row>
    <row r="20" spans="2:13" ht="21" customHeight="1" x14ac:dyDescent="0.15">
      <c r="B20" s="31"/>
      <c r="C20" s="28"/>
      <c r="D20" s="28"/>
      <c r="J20" s="38"/>
      <c r="K20" s="38"/>
      <c r="L20" s="38"/>
      <c r="M20" s="38"/>
    </row>
    <row r="21" spans="2:13" ht="21" customHeight="1" x14ac:dyDescent="0.15">
      <c r="B21" s="31"/>
      <c r="C21" s="28"/>
      <c r="D21" s="28"/>
      <c r="J21" s="38"/>
      <c r="K21" s="38"/>
      <c r="L21" s="38"/>
      <c r="M21" s="38"/>
    </row>
    <row r="22" spans="2:13" ht="21" customHeight="1" x14ac:dyDescent="0.15">
      <c r="B22" s="126" t="str">
        <f>"■"&amp;C4&amp;"の死亡場所別死亡数・率"</f>
        <v>■の死亡場所別死亡数・率</v>
      </c>
      <c r="C22" s="126"/>
      <c r="D22" s="126"/>
      <c r="E22" s="126"/>
      <c r="F22" s="126"/>
      <c r="G22" s="126"/>
      <c r="J22" s="38"/>
      <c r="K22" s="38"/>
      <c r="L22" s="38"/>
      <c r="M22" s="38"/>
    </row>
    <row r="23" spans="2:13" ht="12.75" customHeight="1" x14ac:dyDescent="0.15">
      <c r="B23" s="31"/>
      <c r="C23" s="28"/>
      <c r="D23" s="28"/>
      <c r="K23" s="47" t="s">
        <v>117</v>
      </c>
      <c r="L23" s="38"/>
      <c r="M23" s="38"/>
    </row>
    <row r="24" spans="2:13" ht="21" customHeight="1" x14ac:dyDescent="0.15">
      <c r="B24" s="149" t="s">
        <v>100</v>
      </c>
      <c r="C24" s="123" t="s">
        <v>101</v>
      </c>
      <c r="D24" s="124"/>
      <c r="E24" s="124"/>
      <c r="F24" s="124"/>
      <c r="G24" s="124"/>
      <c r="H24" s="124"/>
      <c r="I24" s="124"/>
      <c r="J24" s="124"/>
      <c r="K24" s="125"/>
      <c r="L24" s="38"/>
      <c r="M24" s="38"/>
    </row>
    <row r="25" spans="2:13" ht="21" customHeight="1" x14ac:dyDescent="0.15">
      <c r="B25" s="149"/>
      <c r="C25" s="39" t="s">
        <v>102</v>
      </c>
      <c r="D25" s="39" t="s">
        <v>103</v>
      </c>
      <c r="E25" s="39" t="s">
        <v>104</v>
      </c>
      <c r="F25" s="39" t="s">
        <v>105</v>
      </c>
      <c r="G25" s="39" t="s">
        <v>106</v>
      </c>
      <c r="H25" s="39" t="s">
        <v>109</v>
      </c>
      <c r="I25" s="39" t="s">
        <v>107</v>
      </c>
      <c r="J25" s="40" t="s">
        <v>108</v>
      </c>
      <c r="K25" s="40" t="s">
        <v>132</v>
      </c>
      <c r="L25" s="38"/>
      <c r="M25" s="38"/>
    </row>
    <row r="26" spans="2:13" ht="30.75" customHeight="1" x14ac:dyDescent="0.15">
      <c r="B26" s="41" t="s">
        <v>110</v>
      </c>
      <c r="C26" s="45">
        <f>SET!C23</f>
        <v>0</v>
      </c>
      <c r="D26" s="42">
        <f>SET!D23</f>
        <v>0</v>
      </c>
      <c r="E26" s="42">
        <f>SET!E23</f>
        <v>0</v>
      </c>
      <c r="F26" s="42">
        <f>SET!F23</f>
        <v>0</v>
      </c>
      <c r="G26" s="42">
        <f>SET!G23</f>
        <v>0</v>
      </c>
      <c r="H26" s="42">
        <f>SET!H23</f>
        <v>0</v>
      </c>
      <c r="I26" s="42">
        <f>SET!I23</f>
        <v>0</v>
      </c>
      <c r="J26" s="46">
        <f>SET!J23</f>
        <v>0</v>
      </c>
      <c r="K26" s="46">
        <f>SET!K23</f>
        <v>0</v>
      </c>
      <c r="L26" s="38"/>
      <c r="M26" s="38"/>
    </row>
    <row r="27" spans="2:13" ht="30.75" customHeight="1" x14ac:dyDescent="0.15">
      <c r="B27" s="41" t="s">
        <v>111</v>
      </c>
      <c r="C27" s="42">
        <f>SET!C24</f>
        <v>0</v>
      </c>
      <c r="D27" s="42">
        <f>SET!D24</f>
        <v>0</v>
      </c>
      <c r="E27" s="42">
        <f>SET!E24</f>
        <v>0</v>
      </c>
      <c r="F27" s="42">
        <f>SET!F24</f>
        <v>0</v>
      </c>
      <c r="G27" s="42">
        <f>SET!G24</f>
        <v>0</v>
      </c>
      <c r="H27" s="42">
        <f>SET!H24</f>
        <v>0</v>
      </c>
      <c r="I27" s="42">
        <f>SET!I24</f>
        <v>0</v>
      </c>
      <c r="J27" s="46">
        <f>SET!J24</f>
        <v>0</v>
      </c>
      <c r="K27" s="46">
        <f>SET!K24</f>
        <v>0</v>
      </c>
      <c r="L27" s="38"/>
      <c r="M27" s="38"/>
    </row>
    <row r="28" spans="2:13" ht="30.75" customHeight="1" x14ac:dyDescent="0.15">
      <c r="B28" s="41" t="s">
        <v>112</v>
      </c>
      <c r="C28" s="42">
        <f>SET!C25</f>
        <v>0</v>
      </c>
      <c r="D28" s="42">
        <f>SET!D25</f>
        <v>0</v>
      </c>
      <c r="E28" s="42">
        <f>SET!E25</f>
        <v>0</v>
      </c>
      <c r="F28" s="42">
        <f>SET!F25</f>
        <v>0</v>
      </c>
      <c r="G28" s="42">
        <f>SET!G25</f>
        <v>0</v>
      </c>
      <c r="H28" s="42">
        <f>SET!H25</f>
        <v>0</v>
      </c>
      <c r="I28" s="42">
        <f>SET!I25</f>
        <v>0</v>
      </c>
      <c r="J28" s="46">
        <f>SET!J25</f>
        <v>0</v>
      </c>
      <c r="K28" s="46">
        <f>SET!K25</f>
        <v>0</v>
      </c>
      <c r="L28" s="38"/>
      <c r="M28" s="38"/>
    </row>
    <row r="29" spans="2:13" ht="30.75" customHeight="1" x14ac:dyDescent="0.15">
      <c r="B29" s="41" t="s">
        <v>113</v>
      </c>
      <c r="C29" s="42">
        <f>SET!C26</f>
        <v>0</v>
      </c>
      <c r="D29" s="42">
        <f>SET!D26</f>
        <v>0</v>
      </c>
      <c r="E29" s="42">
        <f>SET!E26</f>
        <v>0</v>
      </c>
      <c r="F29" s="42">
        <f>SET!F26</f>
        <v>0</v>
      </c>
      <c r="G29" s="42">
        <f>SET!G26</f>
        <v>0</v>
      </c>
      <c r="H29" s="42">
        <f>SET!H26</f>
        <v>0</v>
      </c>
      <c r="I29" s="42">
        <f>SET!I26</f>
        <v>0</v>
      </c>
      <c r="J29" s="46">
        <f>SET!J26</f>
        <v>0</v>
      </c>
      <c r="K29" s="46">
        <f>SET!K26</f>
        <v>0</v>
      </c>
      <c r="L29" s="38"/>
      <c r="M29" s="38"/>
    </row>
    <row r="30" spans="2:13" ht="30.75" customHeight="1" x14ac:dyDescent="0.15">
      <c r="B30" s="41" t="s">
        <v>114</v>
      </c>
      <c r="C30" s="42">
        <f>SET!C27</f>
        <v>0</v>
      </c>
      <c r="D30" s="42">
        <f>SET!D27</f>
        <v>0</v>
      </c>
      <c r="E30" s="42">
        <f>SET!E27</f>
        <v>0</v>
      </c>
      <c r="F30" s="42">
        <f>SET!F27</f>
        <v>0</v>
      </c>
      <c r="G30" s="42">
        <f>SET!G27</f>
        <v>0</v>
      </c>
      <c r="H30" s="42">
        <f>SET!H27</f>
        <v>0</v>
      </c>
      <c r="I30" s="42">
        <f>SET!I27</f>
        <v>0</v>
      </c>
      <c r="J30" s="46">
        <f>SET!J27</f>
        <v>0</v>
      </c>
      <c r="K30" s="46">
        <f>SET!K27</f>
        <v>0</v>
      </c>
      <c r="L30" s="38"/>
      <c r="M30" s="38"/>
    </row>
    <row r="31" spans="2:13" ht="30.75" customHeight="1" x14ac:dyDescent="0.15">
      <c r="B31" s="41" t="s">
        <v>115</v>
      </c>
      <c r="C31" s="42">
        <f>SET!C28</f>
        <v>0</v>
      </c>
      <c r="D31" s="42">
        <f>SET!D28</f>
        <v>0</v>
      </c>
      <c r="E31" s="42">
        <f>SET!E28</f>
        <v>0</v>
      </c>
      <c r="F31" s="42">
        <f>SET!F28</f>
        <v>0</v>
      </c>
      <c r="G31" s="42">
        <f>SET!G28</f>
        <v>0</v>
      </c>
      <c r="H31" s="42">
        <f>SET!H28</f>
        <v>0</v>
      </c>
      <c r="I31" s="42">
        <f>SET!I28</f>
        <v>0</v>
      </c>
      <c r="J31" s="46">
        <f>SET!J28</f>
        <v>0</v>
      </c>
      <c r="K31" s="46">
        <f>SET!K28</f>
        <v>0</v>
      </c>
      <c r="L31" s="38"/>
      <c r="M31" s="38"/>
    </row>
    <row r="32" spans="2:13" ht="30.75" customHeight="1" x14ac:dyDescent="0.15">
      <c r="B32" s="41" t="s">
        <v>116</v>
      </c>
      <c r="C32" s="42">
        <f>SET!C29</f>
        <v>0</v>
      </c>
      <c r="D32" s="42">
        <f>SET!D29</f>
        <v>0</v>
      </c>
      <c r="E32" s="42">
        <f>SET!E29</f>
        <v>0</v>
      </c>
      <c r="F32" s="42">
        <f>SET!F29</f>
        <v>0</v>
      </c>
      <c r="G32" s="42">
        <f>SET!G29</f>
        <v>0</v>
      </c>
      <c r="H32" s="42">
        <f>SET!H29</f>
        <v>0</v>
      </c>
      <c r="I32" s="42">
        <f>SET!I29</f>
        <v>0</v>
      </c>
      <c r="J32" s="46">
        <f>SET!J29</f>
        <v>0</v>
      </c>
      <c r="K32" s="46">
        <f>SET!K29</f>
        <v>0</v>
      </c>
      <c r="L32" s="38"/>
      <c r="M32" s="38"/>
    </row>
    <row r="33" spans="2:13" ht="30.75" customHeight="1" x14ac:dyDescent="0.15">
      <c r="B33" s="41" t="s">
        <v>69</v>
      </c>
      <c r="C33" s="42">
        <f>SET!C30</f>
        <v>0</v>
      </c>
      <c r="D33" s="42">
        <f>SET!D30</f>
        <v>0</v>
      </c>
      <c r="E33" s="42">
        <f>SET!E30</f>
        <v>0</v>
      </c>
      <c r="F33" s="42">
        <f>SET!F30</f>
        <v>0</v>
      </c>
      <c r="G33" s="42">
        <f>SET!G30</f>
        <v>0</v>
      </c>
      <c r="H33" s="42">
        <f>SET!H30</f>
        <v>0</v>
      </c>
      <c r="I33" s="42">
        <f>SET!I30</f>
        <v>0</v>
      </c>
      <c r="J33" s="43">
        <f>SET!J30</f>
        <v>0</v>
      </c>
      <c r="K33" s="43">
        <f>SET!K30</f>
        <v>0</v>
      </c>
      <c r="L33" s="38"/>
      <c r="M33" s="38"/>
    </row>
    <row r="34" spans="2:13" ht="21" customHeight="1" x14ac:dyDescent="0.15">
      <c r="B34" s="31"/>
      <c r="C34" s="28"/>
      <c r="D34" s="28"/>
      <c r="J34" s="38"/>
      <c r="K34" s="38"/>
      <c r="L34" s="38"/>
      <c r="M34" s="38"/>
    </row>
    <row r="35" spans="2:13" ht="21" customHeight="1" x14ac:dyDescent="0.15">
      <c r="B35" s="31"/>
      <c r="C35" s="28"/>
      <c r="D35" s="28"/>
      <c r="J35" s="38"/>
      <c r="K35" s="38"/>
      <c r="L35" s="38"/>
      <c r="M35" s="38"/>
    </row>
    <row r="36" spans="2:13" ht="21" customHeight="1" x14ac:dyDescent="0.15">
      <c r="B36" s="31"/>
      <c r="C36" s="28"/>
      <c r="D36" s="28"/>
      <c r="J36" s="38"/>
      <c r="K36" s="38"/>
      <c r="L36" s="38"/>
      <c r="M36" s="38"/>
    </row>
    <row r="37" spans="2:13" ht="21" customHeight="1" x14ac:dyDescent="0.15">
      <c r="B37" s="31"/>
      <c r="C37" s="28"/>
      <c r="D37" s="28"/>
      <c r="J37" s="38"/>
      <c r="K37" s="38"/>
      <c r="L37" s="38"/>
      <c r="M37" s="38"/>
    </row>
    <row r="38" spans="2:13" ht="21" customHeight="1" x14ac:dyDescent="0.15">
      <c r="B38" s="31"/>
      <c r="C38" s="28"/>
      <c r="D38" s="28"/>
    </row>
    <row r="39" spans="2:13" ht="21" customHeight="1" x14ac:dyDescent="0.15">
      <c r="B39" s="31"/>
      <c r="C39" s="28"/>
      <c r="D39" s="28"/>
    </row>
    <row r="40" spans="2:13" ht="12.75" customHeight="1" x14ac:dyDescent="0.15">
      <c r="B40" s="31"/>
      <c r="C40" s="28"/>
      <c r="D40" s="28"/>
    </row>
    <row r="42" spans="2:13" ht="24" customHeight="1" x14ac:dyDescent="0.15">
      <c r="B42" s="126" t="s">
        <v>59</v>
      </c>
      <c r="C42" s="126"/>
      <c r="D42" s="126"/>
      <c r="E42" s="126"/>
      <c r="F42" s="126"/>
      <c r="G42" s="126"/>
    </row>
    <row r="44" spans="2:13" ht="20.25" customHeight="1" x14ac:dyDescent="0.15">
      <c r="B44" s="150" t="s">
        <v>57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2"/>
    </row>
    <row r="45" spans="2:13" ht="16.5" customHeight="1" x14ac:dyDescent="0.15">
      <c r="B45" s="140"/>
      <c r="C45" s="94" t="s">
        <v>56</v>
      </c>
      <c r="D45" s="94" t="s">
        <v>72</v>
      </c>
      <c r="E45" s="94" t="s">
        <v>73</v>
      </c>
      <c r="F45" s="94" t="s">
        <v>74</v>
      </c>
      <c r="G45" s="94" t="s">
        <v>75</v>
      </c>
      <c r="H45" s="94" t="s">
        <v>76</v>
      </c>
      <c r="I45" s="94" t="s">
        <v>77</v>
      </c>
      <c r="J45" s="94" t="s">
        <v>98</v>
      </c>
      <c r="K45" s="94" t="s">
        <v>119</v>
      </c>
      <c r="L45" s="94" t="s">
        <v>133</v>
      </c>
    </row>
    <row r="46" spans="2:13" ht="16.5" customHeight="1" x14ac:dyDescent="0.15">
      <c r="B46" s="141"/>
      <c r="C46" s="32">
        <f>C4</f>
        <v>0</v>
      </c>
      <c r="D46" s="33">
        <f ca="1">SUMIFS(INDIRECT($D$45&amp;"!$L$7:$L$49"),INDIRECT($D$45&amp;"!$C$7:$C$49"),$C$4)</f>
        <v>0</v>
      </c>
      <c r="E46" s="33">
        <f ca="1">SUMIFS(INDIRECT($E$45&amp;"!$L$7:$L$49"),INDIRECT($E$45&amp;"!$C$7:$C$49"),$C$4)</f>
        <v>0</v>
      </c>
      <c r="F46" s="33">
        <f ca="1">SUMIFS(INDIRECT($F$45&amp;"!$L$7:$L$49"),INDIRECT($F$45&amp;"!$C$7:$C$49"),$C$4)</f>
        <v>0</v>
      </c>
      <c r="G46" s="33">
        <f ca="1">SUMIFS(INDIRECT($G$45&amp;"!$L$7:$L$49"),INDIRECT($G$45&amp;"!$C$7:$C$49"),$C$4)</f>
        <v>0</v>
      </c>
      <c r="H46" s="33">
        <f ca="1">SUMIFS(INDIRECT($H$45&amp;"!$L$7:$L$49"),INDIRECT($H$45&amp;"!$C$7:$C$49"),$C$4)</f>
        <v>0</v>
      </c>
      <c r="I46" s="33">
        <f ca="1">SUMIFS(INDIRECT($I$45&amp;"!$L$7:$L$49"),INDIRECT($I$45&amp;"!$C$7:$C$49"),$C$4)</f>
        <v>0</v>
      </c>
      <c r="J46" s="33">
        <f ca="1">SUMIFS(INDIRECT($J$45&amp;"!$L$7:$L$49"),INDIRECT($J$45&amp;"!$C$7:$C$49"),$C$4)</f>
        <v>0</v>
      </c>
      <c r="K46" s="33">
        <f ca="1">SUMIFS(INDIRECT($K$45&amp;"!$L$7:$L$49"),INDIRECT($K$45&amp;"!$C$7:$C$49"),$C$4)</f>
        <v>0</v>
      </c>
      <c r="L46" s="33">
        <f ca="1">SUMIFS(INDIRECT($L$45&amp;"!$L$7:$L$49"),INDIRECT($L$45&amp;"!$C$7:$C$49"),$C$4)</f>
        <v>0</v>
      </c>
    </row>
    <row r="47" spans="2:13" ht="16.5" customHeight="1" x14ac:dyDescent="0.15">
      <c r="B47" s="141"/>
      <c r="C47" s="37"/>
      <c r="D47" s="33">
        <f ca="1">SUMIFS(INDIRECT($D$45&amp;"!$L$7:$L$49"),INDIRECT($D$45&amp;"!$C$7:$C$49"),$C$47)</f>
        <v>0</v>
      </c>
      <c r="E47" s="33">
        <f ca="1">SUMIFS(INDIRECT($E$45&amp;"!$L$7:$L$49"),INDIRECT($E$45&amp;"!$C$7:$C$49"),$C$47)</f>
        <v>0</v>
      </c>
      <c r="F47" s="33">
        <f ca="1">SUMIFS(INDIRECT($F$45&amp;"!$L$7:$L$49"),INDIRECT($F$45&amp;"!$C$7:$C$49"),$C$47)</f>
        <v>0</v>
      </c>
      <c r="G47" s="33">
        <f ca="1">SUMIFS(INDIRECT($G$45&amp;"!$L$7:$L$49"),INDIRECT($G$45&amp;"!$C$7:$C$49"),$C$47)</f>
        <v>0</v>
      </c>
      <c r="H47" s="33">
        <f ca="1">SUMIFS(INDIRECT($H$45&amp;"!$L$7:$L$49"),INDIRECT($H$45&amp;"!$C$7:$C$49"),$C$47)</f>
        <v>0</v>
      </c>
      <c r="I47" s="33">
        <f ca="1">SUMIFS(INDIRECT($I$45&amp;"!$L$7:$L$49"),INDIRECT($I$45&amp;"!$C$7:$C$49"),$C$47)</f>
        <v>0</v>
      </c>
      <c r="J47" s="33">
        <f ca="1">SUMIFS(INDIRECT($J$45&amp;"!$L$7:$L$49"),INDIRECT($J$45&amp;"!$C$7:$C$49"),$C$47)</f>
        <v>0</v>
      </c>
      <c r="K47" s="33">
        <f ca="1">SUMIFS(INDIRECT($K$45&amp;"!$L$7:$L$49"),INDIRECT($K$45&amp;"!$C$7:$C$49"),$C$47)</f>
        <v>0</v>
      </c>
      <c r="L47" s="33">
        <f ca="1">SUMIFS(INDIRECT($L$45&amp;"!$L$7:$L$49"),INDIRECT($L$45&amp;"!$C$7:$C$49"),$C$47)</f>
        <v>0</v>
      </c>
    </row>
    <row r="48" spans="2:13" ht="16.5" customHeight="1" x14ac:dyDescent="0.15">
      <c r="B48" s="141"/>
      <c r="C48" s="37"/>
      <c r="D48" s="33">
        <f ca="1">SUMIFS(INDIRECT($D$45&amp;"!$L$7:$L$49"),INDIRECT($D$45&amp;"!$C$7:$C$49"),$C$48)</f>
        <v>0</v>
      </c>
      <c r="E48" s="33">
        <f ca="1">SUMIFS(INDIRECT($E$45&amp;"!$L$7:$L$49"),INDIRECT($E$45&amp;"!$C$7:$C$49"),$C$48)</f>
        <v>0</v>
      </c>
      <c r="F48" s="33">
        <f ca="1">SUMIFS(INDIRECT($F$45&amp;"!$L$7:$L$49"),INDIRECT($F$45&amp;"!$C$7:$C$49"),$C$48)</f>
        <v>0</v>
      </c>
      <c r="G48" s="33">
        <f ca="1">SUMIFS(INDIRECT($G$45&amp;"!$L$7:$L$49"),INDIRECT($G$45&amp;"!$C$7:$C$49"),$C$48)</f>
        <v>0</v>
      </c>
      <c r="H48" s="33">
        <f ca="1">SUMIFS(INDIRECT($H$45&amp;"!$L$7:$L$49"),INDIRECT($H$45&amp;"!$C$7:$C$49"),$C$48)</f>
        <v>0</v>
      </c>
      <c r="I48" s="33">
        <f ca="1">SUMIFS(INDIRECT($I$45&amp;"!$L$7:$L$49"),INDIRECT($I$45&amp;"!$C$7:$C$49"),$C$48)</f>
        <v>0</v>
      </c>
      <c r="J48" s="33">
        <f ca="1">SUMIFS(INDIRECT($J$45&amp;"!$L$7:$L$49"),INDIRECT($J$45&amp;"!$C$7:$C$49"),$C$48)</f>
        <v>0</v>
      </c>
      <c r="K48" s="33">
        <f ca="1">SUMIFS(INDIRECT($K$45&amp;"!$L$7:$L$49"),INDIRECT($K$45&amp;"!$C$7:$C$49"),$C$48)</f>
        <v>0</v>
      </c>
      <c r="L48" s="33">
        <f ca="1">SUMIFS(INDIRECT($L$45&amp;"!$L$7:$L$49"),INDIRECT($L$45&amp;"!$C$7:$C$49"),$C$48)</f>
        <v>0</v>
      </c>
    </row>
    <row r="49" spans="2:12" ht="16.5" customHeight="1" x14ac:dyDescent="0.15">
      <c r="B49" s="141"/>
      <c r="C49" s="37"/>
      <c r="D49" s="33">
        <f ca="1">SUMIFS(INDIRECT($D$45&amp;"!$L$7:$L$49"),INDIRECT($D$45&amp;"!$C$7:$C$49"),$C$49)</f>
        <v>0</v>
      </c>
      <c r="E49" s="33">
        <f ca="1">SUMIFS(INDIRECT($E$45&amp;"!$L$7:$L$49"),INDIRECT($E$45&amp;"!$C$7:$C$49"),$C$49)</f>
        <v>0</v>
      </c>
      <c r="F49" s="33">
        <f ca="1">SUMIFS(INDIRECT($F$45&amp;"!$L$7:$L$49"),INDIRECT($F$45&amp;"!$C$7:$C$49"),$C$49)</f>
        <v>0</v>
      </c>
      <c r="G49" s="33">
        <f ca="1">SUMIFS(INDIRECT($G$45&amp;"!$L$7:$L$49"),INDIRECT($G$45&amp;"!$C$7:$C$49"),$C$49)</f>
        <v>0</v>
      </c>
      <c r="H49" s="33">
        <f ca="1">SUMIFS(INDIRECT($H$45&amp;"!$L$7:$L$49"),INDIRECT($H$45&amp;"!$C$7:$C$49"),$C$49)</f>
        <v>0</v>
      </c>
      <c r="I49" s="33">
        <f ca="1">SUMIFS(INDIRECT($I$45&amp;"!$L$7:$L$49"),INDIRECT($I$45&amp;"!$C$7:$C$49"),$C$49)</f>
        <v>0</v>
      </c>
      <c r="J49" s="33">
        <f ca="1">SUMIFS(INDIRECT($J$45&amp;"!$L$7:$L$49"),INDIRECT($J$45&amp;"!$C$7:$C$49"),$C$49)</f>
        <v>0</v>
      </c>
      <c r="K49" s="33">
        <f ca="1">SUMIFS(INDIRECT($K$45&amp;"!$L$7:$L$49"),INDIRECT($K$45&amp;"!$C$7:$C$49"),$C$49)</f>
        <v>0</v>
      </c>
      <c r="L49" s="33">
        <f ca="1">SUMIFS(INDIRECT($L$45&amp;"!$L$7:$L$49"),INDIRECT($L$45&amp;"!$C$7:$C$49"),$C$49)</f>
        <v>0</v>
      </c>
    </row>
    <row r="50" spans="2:12" ht="16.5" customHeight="1" x14ac:dyDescent="0.15">
      <c r="B50" s="141"/>
      <c r="C50" s="37"/>
      <c r="D50" s="33">
        <f ca="1">SUMIFS(INDIRECT($D$45&amp;"!$L$7:$L$49"),INDIRECT($D$45&amp;"!$C$7:$C$49"),$C$50)</f>
        <v>0</v>
      </c>
      <c r="E50" s="33">
        <f ca="1">SUMIFS(INDIRECT($E$45&amp;"!$L$7:$L$49"),INDIRECT($E$45&amp;"!$C$7:$C$49"),$C$50)</f>
        <v>0</v>
      </c>
      <c r="F50" s="33">
        <f ca="1">SUMIFS(INDIRECT($F$45&amp;"!$L$7:$L$49"),INDIRECT($F$45&amp;"!$C$7:$C$49"),$C$50)</f>
        <v>0</v>
      </c>
      <c r="G50" s="33">
        <f ca="1">SUMIFS(INDIRECT($G$45&amp;"!$L$7:$L$49"),INDIRECT($G$45&amp;"!$C$7:$C$49"),$C$50)</f>
        <v>0</v>
      </c>
      <c r="H50" s="33">
        <f ca="1">SUMIFS(INDIRECT($H$45&amp;"!$L$7:$L$49"),INDIRECT($H$45&amp;"!$C$7:$C$49"),$C$50)</f>
        <v>0</v>
      </c>
      <c r="I50" s="33">
        <f ca="1">SUMIFS(INDIRECT($I$45&amp;"!$L$7:$L$49"),INDIRECT($I$45&amp;"!$C$7:$C$49"),$C$50)</f>
        <v>0</v>
      </c>
      <c r="J50" s="33">
        <f ca="1">SUMIFS(INDIRECT($J$45&amp;"!$L$7:$L$49"),INDIRECT($J$45&amp;"!$C$7:$C$49"),$C$50)</f>
        <v>0</v>
      </c>
      <c r="K50" s="33">
        <f ca="1">SUMIFS(INDIRECT($K$45&amp;"!$L$7:$L$49"),INDIRECT($K$45&amp;"!$C$7:$C$49"),$C$50)</f>
        <v>0</v>
      </c>
      <c r="L50" s="33">
        <f ca="1">SUMIFS(INDIRECT($L$45&amp;"!$L$7:$L$49"),INDIRECT($L$45&amp;"!$C$7:$C$49"),$C$50)</f>
        <v>0</v>
      </c>
    </row>
    <row r="51" spans="2:12" ht="20.25" customHeight="1" x14ac:dyDescent="0.15"/>
    <row r="52" spans="2:12" ht="16.5" customHeight="1" x14ac:dyDescent="0.15"/>
    <row r="53" spans="2:12" ht="16.5" customHeight="1" x14ac:dyDescent="0.15"/>
    <row r="54" spans="2:12" ht="16.5" customHeight="1" x14ac:dyDescent="0.15"/>
    <row r="55" spans="2:12" ht="15.75" customHeight="1" x14ac:dyDescent="0.15"/>
    <row r="56" spans="2:12" ht="16.5" customHeight="1" x14ac:dyDescent="0.15"/>
    <row r="57" spans="2:12" ht="16.5" customHeight="1" x14ac:dyDescent="0.15"/>
    <row r="58" spans="2:12" ht="16.5" customHeight="1" x14ac:dyDescent="0.15"/>
    <row r="59" spans="2:12" ht="16.5" customHeight="1" x14ac:dyDescent="0.15"/>
    <row r="60" spans="2:12" ht="16.5" customHeight="1" x14ac:dyDescent="0.15"/>
    <row r="61" spans="2:12" ht="16.5" customHeight="1" x14ac:dyDescent="0.15"/>
    <row r="62" spans="2:12" ht="16.5" customHeight="1" x14ac:dyDescent="0.15"/>
    <row r="63" spans="2:12" ht="16.5" customHeight="1" x14ac:dyDescent="0.15"/>
    <row r="64" spans="2:12" ht="16.5" customHeight="1" x14ac:dyDescent="0.15"/>
    <row r="65" spans="2:12" ht="16.5" customHeight="1" x14ac:dyDescent="0.15">
      <c r="B65" s="34"/>
      <c r="C65" s="35"/>
      <c r="D65" s="36"/>
      <c r="E65" s="36"/>
      <c r="F65" s="36"/>
      <c r="G65" s="36"/>
      <c r="H65" s="36"/>
      <c r="I65" s="36"/>
    </row>
    <row r="66" spans="2:12" ht="9" customHeight="1" x14ac:dyDescent="0.15">
      <c r="B66" s="34"/>
      <c r="C66" s="35"/>
      <c r="D66" s="36"/>
      <c r="E66" s="36"/>
      <c r="F66" s="36"/>
      <c r="G66" s="36"/>
      <c r="H66" s="36"/>
      <c r="I66" s="36"/>
    </row>
    <row r="67" spans="2:12" ht="5.25" customHeight="1" x14ac:dyDescent="0.15">
      <c r="B67" s="34"/>
      <c r="C67" s="35"/>
      <c r="D67" s="36"/>
      <c r="E67" s="36"/>
      <c r="F67" s="36"/>
      <c r="G67" s="36"/>
      <c r="H67" s="36"/>
      <c r="I67" s="36"/>
    </row>
    <row r="68" spans="2:12" ht="6" customHeight="1" x14ac:dyDescent="0.15">
      <c r="B68" s="34"/>
      <c r="C68" s="35"/>
      <c r="D68" s="36"/>
      <c r="E68" s="36"/>
      <c r="F68" s="36"/>
      <c r="G68" s="36"/>
      <c r="H68" s="36"/>
      <c r="I68" s="36"/>
    </row>
    <row r="69" spans="2:12" ht="18" customHeight="1" x14ac:dyDescent="0.15">
      <c r="B69" s="150" t="s">
        <v>58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2"/>
    </row>
    <row r="70" spans="2:12" ht="16.5" customHeight="1" x14ac:dyDescent="0.15">
      <c r="B70" s="148"/>
      <c r="C70" s="94" t="s">
        <v>56</v>
      </c>
      <c r="D70" s="94" t="s">
        <v>72</v>
      </c>
      <c r="E70" s="94" t="s">
        <v>73</v>
      </c>
      <c r="F70" s="94" t="s">
        <v>74</v>
      </c>
      <c r="G70" s="94" t="s">
        <v>75</v>
      </c>
      <c r="H70" s="94" t="s">
        <v>76</v>
      </c>
      <c r="I70" s="94" t="s">
        <v>77</v>
      </c>
      <c r="J70" s="94" t="s">
        <v>98</v>
      </c>
      <c r="K70" s="94" t="s">
        <v>119</v>
      </c>
      <c r="L70" s="94" t="s">
        <v>133</v>
      </c>
    </row>
    <row r="71" spans="2:12" ht="16.5" customHeight="1" x14ac:dyDescent="0.15">
      <c r="B71" s="148"/>
      <c r="C71" s="32">
        <f>C4</f>
        <v>0</v>
      </c>
      <c r="D71" s="33">
        <f ca="1">SUMIFS(INDIRECT($D$70&amp;"!$M$7:$M$49"),INDIRECT($D$70&amp;"!$C$7:$C$49"),$C$4)</f>
        <v>0</v>
      </c>
      <c r="E71" s="33">
        <f ca="1">SUMIFS(INDIRECT($E$70&amp;"!$M$7:$M$49"),INDIRECT($E$70&amp;"!$C$7:$C$49"),$C$4)</f>
        <v>0</v>
      </c>
      <c r="F71" s="33">
        <f ca="1">SUMIFS(INDIRECT($F$70&amp;"!$M$7:$M$49"),INDIRECT($F$70&amp;"!$C$7:$C$49"),$C$4)</f>
        <v>0</v>
      </c>
      <c r="G71" s="33">
        <f ca="1">SUMIFS(INDIRECT($G$70&amp;"!$M$7:$M$49"),INDIRECT($G$70&amp;"!$C$7:$C$49"),$C$4)</f>
        <v>0</v>
      </c>
      <c r="H71" s="33">
        <f ca="1">SUMIFS(INDIRECT($H$70&amp;"!$M$7:$M$49"),INDIRECT($H$70&amp;"!$C$7:$C$49"),$C$4)</f>
        <v>0</v>
      </c>
      <c r="I71" s="33">
        <f ca="1">SUMIFS(INDIRECT($I$70&amp;"!$M$7:$M$49"),INDIRECT($I$70&amp;"!$C$7:$C$49"),$C$4)</f>
        <v>0</v>
      </c>
      <c r="J71" s="33">
        <f ca="1">SUMIFS(INDIRECT($J$70&amp;"!$M$7:$M$49"),INDIRECT($J$70&amp;"!$C$7:$C$49"),$C$4)</f>
        <v>0</v>
      </c>
      <c r="K71" s="33">
        <f ca="1">SUMIFS(INDIRECT($K$70&amp;"!$M$7:$M$49"),INDIRECT($K$70&amp;"!$C$7:$C$49"),$C$4)</f>
        <v>0</v>
      </c>
      <c r="L71" s="33">
        <f ca="1">SUMIFS(INDIRECT($L$70&amp;"!$M$7:$M$42"),INDIRECT($L$70&amp;"!$C$7:$C$42"),$C$4)</f>
        <v>0</v>
      </c>
    </row>
    <row r="72" spans="2:12" ht="16.5" customHeight="1" x14ac:dyDescent="0.15">
      <c r="B72" s="148"/>
      <c r="C72" s="32">
        <f>C47</f>
        <v>0</v>
      </c>
      <c r="D72" s="33">
        <f ca="1">SUMIFS(INDIRECT($D$70&amp;"!$M$7:$M$49"),INDIRECT($D$70&amp;"!$C$7:$C$49"),$C$47)</f>
        <v>0</v>
      </c>
      <c r="E72" s="33">
        <f ca="1">SUMIFS(INDIRECT($E$70&amp;"!$M$7:$M$49"),INDIRECT($E$70&amp;"!$C$7:$C$49"),$C$47)</f>
        <v>0</v>
      </c>
      <c r="F72" s="33">
        <f ca="1">SUMIFS(INDIRECT($F$70&amp;"!$M$7:$M$49"),INDIRECT($F$70&amp;"!$C$7:$C$49"),$C$47)</f>
        <v>0</v>
      </c>
      <c r="G72" s="33">
        <f ca="1">SUMIFS(INDIRECT($G$70&amp;"!$M$7:$M$49"),INDIRECT($G$70&amp;"!$C$7:$C$49"),$C$47)</f>
        <v>0</v>
      </c>
      <c r="H72" s="33">
        <f ca="1">SUMIFS(INDIRECT($H$70&amp;"!$M$7:$M$49"),INDIRECT($H$70&amp;"!$C$7:$C$49"),$C$47)</f>
        <v>0</v>
      </c>
      <c r="I72" s="33">
        <f ca="1">SUMIFS(INDIRECT($I$70&amp;"!$M$7:$M$49"),INDIRECT($I$70&amp;"!$C$7:$C$49"),$C$47)</f>
        <v>0</v>
      </c>
      <c r="J72" s="33">
        <f ca="1">SUMIFS(INDIRECT($J$70&amp;"!$M$7:$M$49"),INDIRECT($J$70&amp;"!$C$7:$C$49"),$C$47)</f>
        <v>0</v>
      </c>
      <c r="K72" s="33">
        <f ca="1">SUMIFS(INDIRECT($K$70&amp;"!$M$7:$M$49"),INDIRECT($K$70&amp;"!$C$7:$C$49"),$C$47)</f>
        <v>0</v>
      </c>
      <c r="L72" s="33">
        <f ca="1">SUMIFS(INDIRECT($L$70&amp;"!$M$7:$M$49"),INDIRECT($L$70&amp;"!$C$7:$C$49"),$C$47)</f>
        <v>0</v>
      </c>
    </row>
    <row r="73" spans="2:12" ht="16.5" customHeight="1" x14ac:dyDescent="0.15">
      <c r="B73" s="148"/>
      <c r="C73" s="32">
        <f>C48</f>
        <v>0</v>
      </c>
      <c r="D73" s="33">
        <f ca="1">SUMIFS(INDIRECT($D$70&amp;"!$M$7:$M$49"),INDIRECT($D$70&amp;"!$C$7:$C$49"),$C$48)</f>
        <v>0</v>
      </c>
      <c r="E73" s="33">
        <f ca="1">SUMIFS(INDIRECT($E$70&amp;"!$M$7:$M$49"),INDIRECT($E$70&amp;"!$C$7:$C$49"),$C$48)</f>
        <v>0</v>
      </c>
      <c r="F73" s="33">
        <f ca="1">SUMIFS(INDIRECT($F$70&amp;"!$M$7:$M$49"),INDIRECT($F$70&amp;"!$C$7:$C$49"),$C$48)</f>
        <v>0</v>
      </c>
      <c r="G73" s="33">
        <f ca="1">SUMIFS(INDIRECT($G$70&amp;"!$M$7:$M$49"),INDIRECT($G$70&amp;"!$C$7:$C$49"),$C$48)</f>
        <v>0</v>
      </c>
      <c r="H73" s="33">
        <f ca="1">SUMIFS(INDIRECT($H$70&amp;"!$M$7:$M$49"),INDIRECT($H$70&amp;"!$C$7:$C$49"),$C$48)</f>
        <v>0</v>
      </c>
      <c r="I73" s="33">
        <f ca="1">SUMIFS(INDIRECT($I$70&amp;"!$M$7:$M$49"),INDIRECT($I$70&amp;"!$C$7:$C$49"),$C$48)</f>
        <v>0</v>
      </c>
      <c r="J73" s="33">
        <f ca="1">SUMIFS(INDIRECT($J$70&amp;"!$M$7:$M$49"),INDIRECT($J$70&amp;"!$C$7:$C$49"),$C$48)</f>
        <v>0</v>
      </c>
      <c r="K73" s="33">
        <f ca="1">SUMIFS(INDIRECT($K$70&amp;"!$M$7:$M$49"),INDIRECT($K$70&amp;"!$C$7:$C$49"),$C$48)</f>
        <v>0</v>
      </c>
      <c r="L73" s="33">
        <f ca="1">SUMIFS(INDIRECT($L$70&amp;"!$M$7:$M$49"),INDIRECT($L$70&amp;"!$C$7:$C$49"),$C$48)</f>
        <v>0</v>
      </c>
    </row>
    <row r="74" spans="2:12" ht="16.5" customHeight="1" x14ac:dyDescent="0.15">
      <c r="B74" s="148"/>
      <c r="C74" s="32">
        <f>C49</f>
        <v>0</v>
      </c>
      <c r="D74" s="33">
        <f ca="1">SUMIFS(INDIRECT($D$70&amp;"!$M$7:$M$49"),INDIRECT($D$70&amp;"!$C$7:$C$49"),$C$49)</f>
        <v>0</v>
      </c>
      <c r="E74" s="33">
        <f ca="1">SUMIFS(INDIRECT($E$70&amp;"!$M$7:$M$49"),INDIRECT($E$70&amp;"!$C$7:$C$49"),$C$49)</f>
        <v>0</v>
      </c>
      <c r="F74" s="33">
        <f ca="1">SUMIFS(INDIRECT($F$70&amp;"!$M$7:$M$49"),INDIRECT($F$70&amp;"!$C$7:$C$49"),$C$49)</f>
        <v>0</v>
      </c>
      <c r="G74" s="33">
        <f ca="1">SUMIFS(INDIRECT($G$70&amp;"!$M$7:$M$49"),INDIRECT($G$70&amp;"!$C$7:$C$49"),$C$49)</f>
        <v>0</v>
      </c>
      <c r="H74" s="33">
        <f ca="1">SUMIFS(INDIRECT($H$70&amp;"!$M$7:$M$49"),INDIRECT($H$70&amp;"!$C$7:$C$49"),$C$49)</f>
        <v>0</v>
      </c>
      <c r="I74" s="33">
        <f ca="1">SUMIFS(INDIRECT($I$70&amp;"!$M$7:$M$49"),INDIRECT($I$70&amp;"!$C$7:$C$49"),$C$49)</f>
        <v>0</v>
      </c>
      <c r="J74" s="33">
        <f ca="1">SUMIFS(INDIRECT($J$70&amp;"!$M$7:$M$49"),INDIRECT($J$70&amp;"!$C$7:$C$49"),$C$49)</f>
        <v>0</v>
      </c>
      <c r="K74" s="33">
        <f ca="1">SUMIFS(INDIRECT($K$70&amp;"!$M$7:$M$49"),INDIRECT($K$70&amp;"!$C$7:$C$49"),$C$49)</f>
        <v>0</v>
      </c>
      <c r="L74" s="33">
        <f ca="1">SUMIFS(INDIRECT($L$70&amp;"!$M$7:$M$49"),INDIRECT($L$70&amp;"!$C$7:$C$49"),$C$49)</f>
        <v>0</v>
      </c>
    </row>
    <row r="75" spans="2:12" ht="16.5" customHeight="1" x14ac:dyDescent="0.15">
      <c r="B75" s="140"/>
      <c r="C75" s="32">
        <f>C50</f>
        <v>0</v>
      </c>
      <c r="D75" s="33">
        <f ca="1">SUMIFS(INDIRECT($D$70&amp;"!$M$7:$M$49"),INDIRECT($D$70&amp;"!$C$7:$C$49"),$C$50)</f>
        <v>0</v>
      </c>
      <c r="E75" s="33">
        <f ca="1">SUMIFS(INDIRECT($E$70&amp;"!$M$7:$M$49"),INDIRECT($E$70&amp;"!$C$7:$C$49"),$C$50)</f>
        <v>0</v>
      </c>
      <c r="F75" s="33">
        <f ca="1">SUMIFS(INDIRECT($F$70&amp;"!$M$7:$M$49"),INDIRECT($F$70&amp;"!$C$7:$C$49"),$C$50)</f>
        <v>0</v>
      </c>
      <c r="G75" s="33">
        <f ca="1">SUMIFS(INDIRECT($G$70&amp;"!$M$7:$M$49"),INDIRECT($G$70&amp;"!$C$7:$C$49"),$C$50)</f>
        <v>0</v>
      </c>
      <c r="H75" s="33">
        <f ca="1">SUMIFS(INDIRECT($H$70&amp;"!$M$7:$M$49"),INDIRECT($H$70&amp;"!$C$7:$C$49"),$C$50)</f>
        <v>0</v>
      </c>
      <c r="I75" s="33">
        <f ca="1">SUMIFS(INDIRECT($I$70&amp;"!$M$7:$M$49"),INDIRECT($I$70&amp;"!$C$7:$C$49"),$C$50)</f>
        <v>0</v>
      </c>
      <c r="J75" s="33">
        <f ca="1">SUMIFS(INDIRECT($J$70&amp;"!$M$7:$M$49"),INDIRECT($J$70&amp;"!$C$7:$C$49"),$C$50)</f>
        <v>0</v>
      </c>
      <c r="K75" s="33">
        <f ca="1">SUMIFS(INDIRECT($K$70&amp;"!$M$7:$M$49"),INDIRECT($K$70&amp;"!$C$7:$C$49"),$C$50)</f>
        <v>0</v>
      </c>
      <c r="L75" s="33">
        <f ca="1">SUMIFS(INDIRECT($L$70&amp;"!$M$7:$M$49"),INDIRECT($L$70&amp;"!$C$7:$C$49"),$C$50)</f>
        <v>0</v>
      </c>
    </row>
    <row r="76" spans="2:12" ht="16.5" customHeight="1" x14ac:dyDescent="0.15"/>
    <row r="77" spans="2:12" ht="17.25" customHeight="1" x14ac:dyDescent="0.15"/>
    <row r="78" spans="2:12" ht="17.25" customHeight="1" x14ac:dyDescent="0.15"/>
    <row r="79" spans="2:12" ht="17.25" customHeight="1" x14ac:dyDescent="0.15"/>
    <row r="80" spans="2:12" ht="17.25" customHeight="1" x14ac:dyDescent="0.15"/>
    <row r="81" spans="2:12" ht="17.25" customHeight="1" x14ac:dyDescent="0.15"/>
    <row r="82" spans="2:12" ht="17.25" customHeight="1" x14ac:dyDescent="0.15"/>
    <row r="94" spans="2:12" ht="7.5" customHeight="1" x14ac:dyDescent="0.15"/>
    <row r="95" spans="2:12" ht="18.75" customHeight="1" x14ac:dyDescent="0.15">
      <c r="B95" s="150" t="s">
        <v>60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2"/>
    </row>
    <row r="96" spans="2:12" ht="17.25" customHeight="1" x14ac:dyDescent="0.15">
      <c r="B96" s="148"/>
      <c r="C96" s="94" t="s">
        <v>56</v>
      </c>
      <c r="D96" s="94" t="s">
        <v>72</v>
      </c>
      <c r="E96" s="94" t="s">
        <v>73</v>
      </c>
      <c r="F96" s="94" t="s">
        <v>74</v>
      </c>
      <c r="G96" s="94" t="s">
        <v>75</v>
      </c>
      <c r="H96" s="94" t="s">
        <v>76</v>
      </c>
      <c r="I96" s="94" t="s">
        <v>77</v>
      </c>
      <c r="J96" s="94" t="s">
        <v>98</v>
      </c>
      <c r="K96" s="94" t="s">
        <v>119</v>
      </c>
      <c r="L96" s="94" t="s">
        <v>133</v>
      </c>
    </row>
    <row r="97" spans="2:12" ht="17.25" customHeight="1" x14ac:dyDescent="0.15">
      <c r="B97" s="148"/>
      <c r="C97" s="32">
        <f>C4</f>
        <v>0</v>
      </c>
      <c r="D97" s="33">
        <f ca="1">D46+D71</f>
        <v>0</v>
      </c>
      <c r="E97" s="33">
        <f t="shared" ref="E97:I97" ca="1" si="0">E46+E71</f>
        <v>0</v>
      </c>
      <c r="F97" s="33">
        <f t="shared" ca="1" si="0"/>
        <v>0</v>
      </c>
      <c r="G97" s="33">
        <f t="shared" ca="1" si="0"/>
        <v>0</v>
      </c>
      <c r="H97" s="33">
        <f t="shared" ca="1" si="0"/>
        <v>0</v>
      </c>
      <c r="I97" s="33">
        <f t="shared" ca="1" si="0"/>
        <v>0</v>
      </c>
      <c r="J97" s="33">
        <f ca="1">J46+J71</f>
        <v>0</v>
      </c>
      <c r="K97" s="33">
        <f ca="1">K46+K71</f>
        <v>0</v>
      </c>
      <c r="L97" s="33">
        <f ca="1">L46+L71</f>
        <v>0</v>
      </c>
    </row>
    <row r="98" spans="2:12" ht="17.25" customHeight="1" x14ac:dyDescent="0.15">
      <c r="B98" s="148"/>
      <c r="C98" s="32">
        <f>C47</f>
        <v>0</v>
      </c>
      <c r="D98" s="33">
        <f t="shared" ref="D98:I98" ca="1" si="1">D47+D72</f>
        <v>0</v>
      </c>
      <c r="E98" s="33">
        <f t="shared" ca="1" si="1"/>
        <v>0</v>
      </c>
      <c r="F98" s="33">
        <f t="shared" ca="1" si="1"/>
        <v>0</v>
      </c>
      <c r="G98" s="33">
        <f t="shared" ca="1" si="1"/>
        <v>0</v>
      </c>
      <c r="H98" s="33">
        <f t="shared" ca="1" si="1"/>
        <v>0</v>
      </c>
      <c r="I98" s="33">
        <f t="shared" ca="1" si="1"/>
        <v>0</v>
      </c>
      <c r="J98" s="33">
        <f t="shared" ref="J98:L98" ca="1" si="2">J47+J72</f>
        <v>0</v>
      </c>
      <c r="K98" s="33">
        <f t="shared" ca="1" si="2"/>
        <v>0</v>
      </c>
      <c r="L98" s="33">
        <f t="shared" ca="1" si="2"/>
        <v>0</v>
      </c>
    </row>
    <row r="99" spans="2:12" ht="17.25" customHeight="1" x14ac:dyDescent="0.15">
      <c r="B99" s="148"/>
      <c r="C99" s="32">
        <f>C48</f>
        <v>0</v>
      </c>
      <c r="D99" s="33">
        <f t="shared" ref="D99:I99" ca="1" si="3">D48+D73</f>
        <v>0</v>
      </c>
      <c r="E99" s="33">
        <f t="shared" ca="1" si="3"/>
        <v>0</v>
      </c>
      <c r="F99" s="33">
        <f t="shared" ca="1" si="3"/>
        <v>0</v>
      </c>
      <c r="G99" s="33">
        <f t="shared" ca="1" si="3"/>
        <v>0</v>
      </c>
      <c r="H99" s="33">
        <f t="shared" ca="1" si="3"/>
        <v>0</v>
      </c>
      <c r="I99" s="33">
        <f t="shared" ca="1" si="3"/>
        <v>0</v>
      </c>
      <c r="J99" s="33">
        <f t="shared" ref="J99:L99" ca="1" si="4">J48+J73</f>
        <v>0</v>
      </c>
      <c r="K99" s="33">
        <f t="shared" ca="1" si="4"/>
        <v>0</v>
      </c>
      <c r="L99" s="33">
        <f t="shared" ca="1" si="4"/>
        <v>0</v>
      </c>
    </row>
    <row r="100" spans="2:12" ht="17.25" customHeight="1" x14ac:dyDescent="0.15">
      <c r="B100" s="148"/>
      <c r="C100" s="32">
        <f>C49</f>
        <v>0</v>
      </c>
      <c r="D100" s="33">
        <f t="shared" ref="D100:I100" ca="1" si="5">D49+D74</f>
        <v>0</v>
      </c>
      <c r="E100" s="33">
        <f t="shared" ca="1" si="5"/>
        <v>0</v>
      </c>
      <c r="F100" s="33">
        <f t="shared" ca="1" si="5"/>
        <v>0</v>
      </c>
      <c r="G100" s="33">
        <f t="shared" ca="1" si="5"/>
        <v>0</v>
      </c>
      <c r="H100" s="33">
        <f t="shared" ca="1" si="5"/>
        <v>0</v>
      </c>
      <c r="I100" s="33">
        <f t="shared" ca="1" si="5"/>
        <v>0</v>
      </c>
      <c r="J100" s="33">
        <f t="shared" ref="J100:L100" ca="1" si="6">J49+J74</f>
        <v>0</v>
      </c>
      <c r="K100" s="33">
        <f t="shared" ca="1" si="6"/>
        <v>0</v>
      </c>
      <c r="L100" s="33">
        <f t="shared" ca="1" si="6"/>
        <v>0</v>
      </c>
    </row>
    <row r="101" spans="2:12" ht="17.25" customHeight="1" x14ac:dyDescent="0.15">
      <c r="B101" s="140"/>
      <c r="C101" s="32">
        <f>C50</f>
        <v>0</v>
      </c>
      <c r="D101" s="33">
        <f t="shared" ref="D101:I101" ca="1" si="7">D50+D75</f>
        <v>0</v>
      </c>
      <c r="E101" s="33">
        <f t="shared" ca="1" si="7"/>
        <v>0</v>
      </c>
      <c r="F101" s="33">
        <f t="shared" ca="1" si="7"/>
        <v>0</v>
      </c>
      <c r="G101" s="33">
        <f t="shared" ca="1" si="7"/>
        <v>0</v>
      </c>
      <c r="H101" s="33">
        <f t="shared" ca="1" si="7"/>
        <v>0</v>
      </c>
      <c r="I101" s="33">
        <f t="shared" ca="1" si="7"/>
        <v>0</v>
      </c>
      <c r="J101" s="33">
        <f t="shared" ref="J101:L101" ca="1" si="8">J50+J75</f>
        <v>0</v>
      </c>
      <c r="K101" s="33">
        <f t="shared" ca="1" si="8"/>
        <v>0</v>
      </c>
      <c r="L101" s="33">
        <f t="shared" ca="1" si="8"/>
        <v>0</v>
      </c>
    </row>
    <row r="123" ht="9.75" customHeight="1" x14ac:dyDescent="0.15"/>
    <row r="124" ht="9" customHeight="1" x14ac:dyDescent="0.15"/>
    <row r="155" spans="2:11" ht="11.25" customHeight="1" x14ac:dyDescent="0.15"/>
    <row r="156" spans="2:11" ht="25.5" customHeight="1" x14ac:dyDescent="0.15">
      <c r="B156" s="30" t="s">
        <v>131</v>
      </c>
      <c r="C156" s="129"/>
      <c r="D156" s="130"/>
    </row>
    <row r="158" spans="2:11" ht="20.25" customHeight="1" x14ac:dyDescent="0.15">
      <c r="B158" s="126" t="str">
        <f>"■"&amp;C156&amp;"圏域の死亡場所別死亡数・率"</f>
        <v>■圏域の死亡場所別死亡数・率</v>
      </c>
      <c r="C158" s="126"/>
      <c r="D158" s="126"/>
      <c r="E158" s="126"/>
      <c r="F158" s="126"/>
      <c r="G158" s="126"/>
    </row>
    <row r="159" spans="2:11" ht="14.25" x14ac:dyDescent="0.15">
      <c r="B159" s="97"/>
      <c r="C159" s="97"/>
      <c r="D159" s="97"/>
      <c r="E159" s="97"/>
      <c r="F159" s="97"/>
      <c r="G159" s="97"/>
    </row>
    <row r="160" spans="2:11" ht="19.5" customHeight="1" x14ac:dyDescent="0.15">
      <c r="B160" s="127" t="s">
        <v>67</v>
      </c>
      <c r="C160" s="123" t="s">
        <v>93</v>
      </c>
      <c r="D160" s="124"/>
      <c r="E160" s="124"/>
      <c r="F160" s="124"/>
      <c r="G160" s="124"/>
      <c r="H160" s="124"/>
      <c r="I160" s="124"/>
      <c r="J160" s="124"/>
      <c r="K160" s="125"/>
    </row>
    <row r="161" spans="2:12" ht="21" customHeight="1" x14ac:dyDescent="0.15">
      <c r="B161" s="128"/>
      <c r="C161" s="39" t="s">
        <v>102</v>
      </c>
      <c r="D161" s="39" t="s">
        <v>103</v>
      </c>
      <c r="E161" s="39" t="s">
        <v>104</v>
      </c>
      <c r="F161" s="39" t="s">
        <v>105</v>
      </c>
      <c r="G161" s="39" t="s">
        <v>106</v>
      </c>
      <c r="H161" s="39" t="s">
        <v>109</v>
      </c>
      <c r="I161" s="39" t="s">
        <v>107</v>
      </c>
      <c r="J161" s="40" t="s">
        <v>108</v>
      </c>
      <c r="K161" s="40" t="s">
        <v>132</v>
      </c>
    </row>
    <row r="162" spans="2:12" ht="32.25" customHeight="1" x14ac:dyDescent="0.15">
      <c r="B162" s="41" t="s">
        <v>110</v>
      </c>
      <c r="C162" s="45">
        <f>SET!C37</f>
        <v>0</v>
      </c>
      <c r="D162" s="42">
        <f>SET!D37</f>
        <v>0</v>
      </c>
      <c r="E162" s="42">
        <f>SET!E37</f>
        <v>0</v>
      </c>
      <c r="F162" s="42">
        <f>SET!F37</f>
        <v>0</v>
      </c>
      <c r="G162" s="42">
        <f>SET!G37</f>
        <v>0</v>
      </c>
      <c r="H162" s="42">
        <f>SET!H37</f>
        <v>0</v>
      </c>
      <c r="I162" s="42">
        <f>SET!I37</f>
        <v>0</v>
      </c>
      <c r="J162" s="46">
        <f>SET!J37</f>
        <v>0</v>
      </c>
      <c r="K162" s="46">
        <f>SET!K37</f>
        <v>0</v>
      </c>
    </row>
    <row r="163" spans="2:12" ht="32.25" customHeight="1" x14ac:dyDescent="0.15">
      <c r="B163" s="41" t="s">
        <v>111</v>
      </c>
      <c r="C163" s="45">
        <f>SET!C38</f>
        <v>0</v>
      </c>
      <c r="D163" s="42">
        <f>SET!D38</f>
        <v>0</v>
      </c>
      <c r="E163" s="42">
        <f>SET!E38</f>
        <v>0</v>
      </c>
      <c r="F163" s="42">
        <f>SET!F38</f>
        <v>0</v>
      </c>
      <c r="G163" s="42">
        <f>SET!G38</f>
        <v>0</v>
      </c>
      <c r="H163" s="42">
        <f>SET!H38</f>
        <v>0</v>
      </c>
      <c r="I163" s="42">
        <f>SET!I38</f>
        <v>0</v>
      </c>
      <c r="J163" s="46">
        <f>SET!J38</f>
        <v>0</v>
      </c>
      <c r="K163" s="46">
        <f>SET!K38</f>
        <v>0</v>
      </c>
    </row>
    <row r="164" spans="2:12" ht="32.25" customHeight="1" x14ac:dyDescent="0.15">
      <c r="B164" s="41" t="s">
        <v>112</v>
      </c>
      <c r="C164" s="45">
        <f>SET!C39</f>
        <v>0</v>
      </c>
      <c r="D164" s="42">
        <f>SET!D39</f>
        <v>0</v>
      </c>
      <c r="E164" s="42">
        <f>SET!E39</f>
        <v>0</v>
      </c>
      <c r="F164" s="42">
        <f>SET!F39</f>
        <v>0</v>
      </c>
      <c r="G164" s="42">
        <f>SET!G39</f>
        <v>0</v>
      </c>
      <c r="H164" s="42">
        <f>SET!H39</f>
        <v>0</v>
      </c>
      <c r="I164" s="42">
        <f>SET!I39</f>
        <v>0</v>
      </c>
      <c r="J164" s="46">
        <f>SET!J39</f>
        <v>0</v>
      </c>
      <c r="K164" s="46">
        <f>SET!K39</f>
        <v>0</v>
      </c>
    </row>
    <row r="165" spans="2:12" ht="32.25" customHeight="1" x14ac:dyDescent="0.15">
      <c r="B165" s="41" t="s">
        <v>113</v>
      </c>
      <c r="C165" s="45">
        <f>SET!C40</f>
        <v>0</v>
      </c>
      <c r="D165" s="42">
        <f>SET!D40</f>
        <v>0</v>
      </c>
      <c r="E165" s="42">
        <f>SET!E40</f>
        <v>0</v>
      </c>
      <c r="F165" s="42">
        <f>SET!F40</f>
        <v>0</v>
      </c>
      <c r="G165" s="42">
        <f>SET!G40</f>
        <v>0</v>
      </c>
      <c r="H165" s="42">
        <f>SET!H40</f>
        <v>0</v>
      </c>
      <c r="I165" s="42">
        <f>SET!I40</f>
        <v>0</v>
      </c>
      <c r="J165" s="46">
        <f>SET!J40</f>
        <v>0</v>
      </c>
      <c r="K165" s="46">
        <f>SET!K40</f>
        <v>0</v>
      </c>
    </row>
    <row r="166" spans="2:12" ht="32.25" customHeight="1" x14ac:dyDescent="0.15">
      <c r="B166" s="41" t="s">
        <v>114</v>
      </c>
      <c r="C166" s="45">
        <f>SET!C41</f>
        <v>0</v>
      </c>
      <c r="D166" s="42">
        <f>SET!D41</f>
        <v>0</v>
      </c>
      <c r="E166" s="42">
        <f>SET!E41</f>
        <v>0</v>
      </c>
      <c r="F166" s="42">
        <f>SET!F41</f>
        <v>0</v>
      </c>
      <c r="G166" s="42">
        <f>SET!G41</f>
        <v>0</v>
      </c>
      <c r="H166" s="42">
        <f>SET!H41</f>
        <v>0</v>
      </c>
      <c r="I166" s="42">
        <f>SET!I41</f>
        <v>0</v>
      </c>
      <c r="J166" s="46">
        <f>SET!J41</f>
        <v>0</v>
      </c>
      <c r="K166" s="46">
        <f>SET!K41</f>
        <v>0</v>
      </c>
    </row>
    <row r="167" spans="2:12" ht="32.25" customHeight="1" x14ac:dyDescent="0.15">
      <c r="B167" s="41" t="s">
        <v>115</v>
      </c>
      <c r="C167" s="45">
        <f>SET!C42</f>
        <v>0</v>
      </c>
      <c r="D167" s="42">
        <f>SET!D42</f>
        <v>0</v>
      </c>
      <c r="E167" s="42">
        <f>SET!E42</f>
        <v>0</v>
      </c>
      <c r="F167" s="42">
        <f>SET!F42</f>
        <v>0</v>
      </c>
      <c r="G167" s="42">
        <f>SET!G42</f>
        <v>0</v>
      </c>
      <c r="H167" s="42">
        <f>SET!H42</f>
        <v>0</v>
      </c>
      <c r="I167" s="42">
        <f>SET!I42</f>
        <v>0</v>
      </c>
      <c r="J167" s="46">
        <f>SET!J42</f>
        <v>0</v>
      </c>
      <c r="K167" s="46">
        <f>SET!K42</f>
        <v>0</v>
      </c>
    </row>
    <row r="168" spans="2:12" ht="32.25" customHeight="1" x14ac:dyDescent="0.15">
      <c r="B168" s="41" t="s">
        <v>116</v>
      </c>
      <c r="C168" s="45">
        <f>SET!C43</f>
        <v>0</v>
      </c>
      <c r="D168" s="42">
        <f>SET!D43</f>
        <v>0</v>
      </c>
      <c r="E168" s="42">
        <f>SET!E43</f>
        <v>0</v>
      </c>
      <c r="F168" s="42">
        <f>SET!F43</f>
        <v>0</v>
      </c>
      <c r="G168" s="42">
        <f>SET!G43</f>
        <v>0</v>
      </c>
      <c r="H168" s="42">
        <f>SET!H43</f>
        <v>0</v>
      </c>
      <c r="I168" s="42">
        <f>SET!I43</f>
        <v>0</v>
      </c>
      <c r="J168" s="46">
        <f>SET!J43</f>
        <v>0</v>
      </c>
      <c r="K168" s="46">
        <f>SET!K43</f>
        <v>0</v>
      </c>
    </row>
    <row r="169" spans="2:12" ht="32.25" customHeight="1" x14ac:dyDescent="0.15">
      <c r="B169" s="41" t="s">
        <v>69</v>
      </c>
      <c r="C169" s="45">
        <f>SET!C44</f>
        <v>0</v>
      </c>
      <c r="D169" s="42">
        <f>SET!D44</f>
        <v>0</v>
      </c>
      <c r="E169" s="42">
        <f>SET!E44</f>
        <v>0</v>
      </c>
      <c r="F169" s="42">
        <f>SET!F44</f>
        <v>0</v>
      </c>
      <c r="G169" s="42">
        <f>SET!G44</f>
        <v>0</v>
      </c>
      <c r="H169" s="42">
        <f>SET!H44</f>
        <v>0</v>
      </c>
      <c r="I169" s="42">
        <f>SET!I44</f>
        <v>0</v>
      </c>
      <c r="J169" s="46">
        <f>SET!J44</f>
        <v>0</v>
      </c>
      <c r="K169" s="46">
        <f>SET!K44</f>
        <v>0</v>
      </c>
    </row>
    <row r="171" spans="2:12" ht="19.5" customHeight="1" x14ac:dyDescent="0.15">
      <c r="L171" s="100"/>
    </row>
    <row r="172" spans="2:12" ht="19.5" customHeight="1" x14ac:dyDescent="0.15">
      <c r="L172" s="100"/>
    </row>
    <row r="173" spans="2:12" ht="19.5" customHeight="1" x14ac:dyDescent="0.15">
      <c r="L173" s="100"/>
    </row>
    <row r="174" spans="2:12" ht="19.5" customHeight="1" x14ac:dyDescent="0.15">
      <c r="L174" s="100"/>
    </row>
    <row r="175" spans="2:12" ht="19.5" customHeight="1" x14ac:dyDescent="0.15">
      <c r="L175" s="100"/>
    </row>
    <row r="176" spans="2:12" ht="19.5" customHeight="1" x14ac:dyDescent="0.15">
      <c r="L176" s="100"/>
    </row>
    <row r="177" spans="2:12" ht="19.5" customHeight="1" x14ac:dyDescent="0.15">
      <c r="L177" s="100"/>
    </row>
    <row r="178" spans="2:12" ht="19.5" customHeight="1" x14ac:dyDescent="0.15">
      <c r="L178" s="100"/>
    </row>
    <row r="179" spans="2:12" ht="19.5" customHeight="1" x14ac:dyDescent="0.15">
      <c r="L179" s="100"/>
    </row>
    <row r="180" spans="2:12" ht="19.5" customHeight="1" x14ac:dyDescent="0.15">
      <c r="L180" s="100"/>
    </row>
    <row r="181" spans="2:12" ht="19.5" customHeight="1" x14ac:dyDescent="0.15"/>
    <row r="182" spans="2:12" ht="12" customHeight="1" x14ac:dyDescent="0.15"/>
    <row r="183" spans="2:12" ht="18" customHeight="1" x14ac:dyDescent="0.15">
      <c r="B183" s="93" t="s">
        <v>57</v>
      </c>
      <c r="C183" s="98"/>
      <c r="D183" s="98"/>
      <c r="E183" s="98"/>
      <c r="F183" s="98"/>
      <c r="G183" s="98"/>
      <c r="H183" s="98"/>
      <c r="I183" s="98"/>
      <c r="J183" s="98"/>
      <c r="K183" s="99"/>
    </row>
    <row r="184" spans="2:12" ht="18" customHeight="1" x14ac:dyDescent="0.15">
      <c r="B184" s="121"/>
      <c r="C184" s="101" t="s">
        <v>102</v>
      </c>
      <c r="D184" s="101" t="s">
        <v>103</v>
      </c>
      <c r="E184" s="101" t="s">
        <v>104</v>
      </c>
      <c r="F184" s="101" t="s">
        <v>105</v>
      </c>
      <c r="G184" s="101" t="s">
        <v>106</v>
      </c>
      <c r="H184" s="101" t="s">
        <v>109</v>
      </c>
      <c r="I184" s="101" t="s">
        <v>107</v>
      </c>
      <c r="J184" s="102" t="s">
        <v>108</v>
      </c>
      <c r="K184" s="102" t="s">
        <v>132</v>
      </c>
    </row>
    <row r="185" spans="2:12" ht="18" customHeight="1" x14ac:dyDescent="0.15">
      <c r="B185" s="122"/>
      <c r="C185" s="33" t="e">
        <f t="shared" ref="C185:K185" si="9">C167/C169</f>
        <v>#DIV/0!</v>
      </c>
      <c r="D185" s="33" t="e">
        <f t="shared" si="9"/>
        <v>#DIV/0!</v>
      </c>
      <c r="E185" s="33" t="e">
        <f t="shared" si="9"/>
        <v>#DIV/0!</v>
      </c>
      <c r="F185" s="33" t="e">
        <f t="shared" si="9"/>
        <v>#DIV/0!</v>
      </c>
      <c r="G185" s="33" t="e">
        <f t="shared" si="9"/>
        <v>#DIV/0!</v>
      </c>
      <c r="H185" s="33" t="e">
        <f t="shared" si="9"/>
        <v>#DIV/0!</v>
      </c>
      <c r="I185" s="33" t="e">
        <f t="shared" si="9"/>
        <v>#DIV/0!</v>
      </c>
      <c r="J185" s="33" t="e">
        <f t="shared" si="9"/>
        <v>#DIV/0!</v>
      </c>
      <c r="K185" s="33" t="e">
        <f t="shared" si="9"/>
        <v>#DIV/0!</v>
      </c>
    </row>
    <row r="186" spans="2:12" ht="14.25" x14ac:dyDescent="0.15">
      <c r="C186" s="103"/>
      <c r="D186" s="103"/>
      <c r="E186" s="103"/>
      <c r="F186" s="103"/>
      <c r="G186" s="103"/>
      <c r="H186" s="103"/>
      <c r="I186" s="103"/>
      <c r="J186" s="103"/>
      <c r="K186" s="103"/>
    </row>
    <row r="187" spans="2:12" ht="18" customHeight="1" x14ac:dyDescent="0.15">
      <c r="B187" s="93" t="s">
        <v>58</v>
      </c>
      <c r="C187" s="104"/>
      <c r="D187" s="104"/>
      <c r="E187" s="104"/>
      <c r="F187" s="104"/>
      <c r="G187" s="104"/>
      <c r="H187" s="104"/>
      <c r="I187" s="104"/>
      <c r="J187" s="104"/>
      <c r="K187" s="105"/>
    </row>
    <row r="188" spans="2:12" ht="18" customHeight="1" x14ac:dyDescent="0.15">
      <c r="B188" s="121"/>
      <c r="C188" s="101" t="s">
        <v>102</v>
      </c>
      <c r="D188" s="101" t="s">
        <v>103</v>
      </c>
      <c r="E188" s="101" t="s">
        <v>104</v>
      </c>
      <c r="F188" s="101" t="s">
        <v>105</v>
      </c>
      <c r="G188" s="101" t="s">
        <v>106</v>
      </c>
      <c r="H188" s="101" t="s">
        <v>109</v>
      </c>
      <c r="I188" s="101" t="s">
        <v>107</v>
      </c>
      <c r="J188" s="102" t="s">
        <v>108</v>
      </c>
      <c r="K188" s="102" t="s">
        <v>132</v>
      </c>
    </row>
    <row r="189" spans="2:12" ht="18" customHeight="1" x14ac:dyDescent="0.15">
      <c r="B189" s="122"/>
      <c r="C189" s="33" t="e">
        <f t="shared" ref="C189:K189" si="10">C166/C169</f>
        <v>#DIV/0!</v>
      </c>
      <c r="D189" s="33" t="e">
        <f t="shared" si="10"/>
        <v>#DIV/0!</v>
      </c>
      <c r="E189" s="33" t="e">
        <f t="shared" si="10"/>
        <v>#DIV/0!</v>
      </c>
      <c r="F189" s="33" t="e">
        <f t="shared" si="10"/>
        <v>#DIV/0!</v>
      </c>
      <c r="G189" s="33" t="e">
        <f t="shared" si="10"/>
        <v>#DIV/0!</v>
      </c>
      <c r="H189" s="33" t="e">
        <f t="shared" si="10"/>
        <v>#DIV/0!</v>
      </c>
      <c r="I189" s="33" t="e">
        <f t="shared" si="10"/>
        <v>#DIV/0!</v>
      </c>
      <c r="J189" s="33" t="e">
        <f t="shared" si="10"/>
        <v>#DIV/0!</v>
      </c>
      <c r="K189" s="33" t="e">
        <f t="shared" si="10"/>
        <v>#DIV/0!</v>
      </c>
    </row>
    <row r="190" spans="2:12" ht="14.25" x14ac:dyDescent="0.15">
      <c r="C190" s="103"/>
      <c r="D190" s="103"/>
      <c r="E190" s="103"/>
      <c r="F190" s="103"/>
      <c r="G190" s="103"/>
      <c r="H190" s="103"/>
      <c r="I190" s="103"/>
      <c r="J190" s="103"/>
      <c r="K190" s="103"/>
    </row>
    <row r="191" spans="2:12" ht="18" customHeight="1" x14ac:dyDescent="0.15">
      <c r="B191" s="93" t="s">
        <v>60</v>
      </c>
      <c r="C191" s="104"/>
      <c r="D191" s="104"/>
      <c r="E191" s="104"/>
      <c r="F191" s="104"/>
      <c r="G191" s="104"/>
      <c r="H191" s="104"/>
      <c r="I191" s="104"/>
      <c r="J191" s="104"/>
      <c r="K191" s="105"/>
    </row>
    <row r="192" spans="2:12" ht="18" customHeight="1" x14ac:dyDescent="0.15">
      <c r="B192" s="121"/>
      <c r="C192" s="101" t="s">
        <v>102</v>
      </c>
      <c r="D192" s="101" t="s">
        <v>103</v>
      </c>
      <c r="E192" s="101" t="s">
        <v>104</v>
      </c>
      <c r="F192" s="101" t="s">
        <v>105</v>
      </c>
      <c r="G192" s="101" t="s">
        <v>106</v>
      </c>
      <c r="H192" s="101" t="s">
        <v>109</v>
      </c>
      <c r="I192" s="101" t="s">
        <v>107</v>
      </c>
      <c r="J192" s="102" t="s">
        <v>108</v>
      </c>
      <c r="K192" s="102" t="s">
        <v>132</v>
      </c>
    </row>
    <row r="193" spans="2:11" ht="18" customHeight="1" x14ac:dyDescent="0.15">
      <c r="B193" s="122"/>
      <c r="C193" s="33" t="e">
        <f t="shared" ref="C193:K193" si="11">(C166+C167)/C169</f>
        <v>#DIV/0!</v>
      </c>
      <c r="D193" s="33" t="e">
        <f t="shared" si="11"/>
        <v>#DIV/0!</v>
      </c>
      <c r="E193" s="33" t="e">
        <f t="shared" si="11"/>
        <v>#DIV/0!</v>
      </c>
      <c r="F193" s="33" t="e">
        <f t="shared" si="11"/>
        <v>#DIV/0!</v>
      </c>
      <c r="G193" s="33" t="e">
        <f t="shared" si="11"/>
        <v>#DIV/0!</v>
      </c>
      <c r="H193" s="33" t="e">
        <f t="shared" si="11"/>
        <v>#DIV/0!</v>
      </c>
      <c r="I193" s="33" t="e">
        <f t="shared" si="11"/>
        <v>#DIV/0!</v>
      </c>
      <c r="J193" s="33" t="e">
        <f t="shared" si="11"/>
        <v>#DIV/0!</v>
      </c>
      <c r="K193" s="33" t="e">
        <f t="shared" si="11"/>
        <v>#DIV/0!</v>
      </c>
    </row>
  </sheetData>
  <sheetProtection algorithmName="SHA-512" hashValue="WuZPSQEUAt8fskoOXZyib/bunpvB1aqk52inR1mZar6bwanQgAr6W7vwLltF8QI0pPRFDz2eoC5JRNi3bGq5Rg==" saltValue="YYtPJaeWnaLR3LS7MclX5A==" spinCount="100000" sheet="1" formatCells="0" formatColumns="0" formatRows="0" insertColumns="0" insertRows="0" insertHyperlinks="0" deleteColumns="0" deleteRows="0" sort="0" autoFilter="0" pivotTables="0"/>
  <mergeCells count="40">
    <mergeCell ref="J18:M19"/>
    <mergeCell ref="B96:B101"/>
    <mergeCell ref="B70:B75"/>
    <mergeCell ref="B22:G22"/>
    <mergeCell ref="B24:B25"/>
    <mergeCell ref="B95:L95"/>
    <mergeCell ref="B69:L69"/>
    <mergeCell ref="B44:L44"/>
    <mergeCell ref="B2:M2"/>
    <mergeCell ref="C4:D4"/>
    <mergeCell ref="B45:B50"/>
    <mergeCell ref="B8:G8"/>
    <mergeCell ref="C6:D6"/>
    <mergeCell ref="B42:G42"/>
    <mergeCell ref="J9:K9"/>
    <mergeCell ref="J10:K10"/>
    <mergeCell ref="J11:K11"/>
    <mergeCell ref="J12:K12"/>
    <mergeCell ref="L9:M9"/>
    <mergeCell ref="L10:M10"/>
    <mergeCell ref="L11:M11"/>
    <mergeCell ref="L12:M12"/>
    <mergeCell ref="L13:M13"/>
    <mergeCell ref="J17:K17"/>
    <mergeCell ref="L17:M17"/>
    <mergeCell ref="J13:K13"/>
    <mergeCell ref="J14:K14"/>
    <mergeCell ref="J15:K15"/>
    <mergeCell ref="J16:K16"/>
    <mergeCell ref="L14:M14"/>
    <mergeCell ref="L15:M15"/>
    <mergeCell ref="L16:M16"/>
    <mergeCell ref="B192:B193"/>
    <mergeCell ref="C24:K24"/>
    <mergeCell ref="B158:G158"/>
    <mergeCell ref="B184:B185"/>
    <mergeCell ref="B188:B189"/>
    <mergeCell ref="B160:B161"/>
    <mergeCell ref="C160:K160"/>
    <mergeCell ref="C156:D156"/>
  </mergeCells>
  <phoneticPr fontId="1"/>
  <dataValidations count="1">
    <dataValidation type="list" allowBlank="1" showInputMessage="1" showErrorMessage="1" sqref="B42:G42">
      <formula1>"■各市町村の自宅死亡率の推移,■各市町村の老人ホーム死亡率の推移,■各市町村の自宅／老人ホーム死亡率の推移"</formula1>
    </dataValidation>
  </dataValidations>
  <pageMargins left="0.31496062992125984" right="0.11811023622047245" top="0.35433070866141736" bottom="0.15748031496062992" header="0.31496062992125984" footer="0.31496062992125984"/>
  <pageSetup paperSize="9" orientation="portrait" r:id="rId1"/>
  <rowBreaks count="2" manualBreakCount="2">
    <brk id="41" max="13" man="1"/>
    <brk id="93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LIST!$B$2:$B$37</xm:f>
          </x14:formula1>
          <xm:sqref>C47:C50 C4:D4</xm:sqref>
        </x14:dataValidation>
        <x14:dataValidation type="list" allowBlank="1" showInputMessage="1" showErrorMessage="1">
          <x14:formula1>
            <xm:f>LIST!$C$2:$C$10</xm:f>
          </x14:formula1>
          <xm:sqref>C6:D6</xm:sqref>
        </x14:dataValidation>
        <x14:dataValidation type="list" allowBlank="1" showInputMessage="1" showErrorMessage="1">
          <x14:formula1>
            <xm:f>LIST!$E$2:$E$10</xm:f>
          </x14:formula1>
          <xm:sqref>C156:D156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  <pageSetUpPr fitToPage="1"/>
  </sheetPr>
  <dimension ref="B2:M56"/>
  <sheetViews>
    <sheetView view="pageBreakPreview" topLeftCell="A25" zoomScale="60" zoomScaleNormal="70" workbookViewId="0">
      <selection activeCell="F32" sqref="F32"/>
    </sheetView>
  </sheetViews>
  <sheetFormatPr defaultRowHeight="14.25" x14ac:dyDescent="0.15"/>
  <cols>
    <col min="1" max="1" width="2.625" style="1" customWidth="1"/>
    <col min="2" max="2" width="11.25" style="1" bestFit="1" customWidth="1"/>
    <col min="3" max="3" width="10" style="1" customWidth="1"/>
    <col min="4" max="11" width="10.5" style="1" customWidth="1"/>
    <col min="12" max="13" width="11" style="1" customWidth="1"/>
    <col min="14" max="16384" width="9" style="1"/>
  </cols>
  <sheetData>
    <row r="2" spans="2:13" ht="21" customHeight="1" x14ac:dyDescent="0.15">
      <c r="B2" s="161" t="s">
        <v>94</v>
      </c>
      <c r="C2" s="161"/>
      <c r="D2" s="161"/>
      <c r="E2" s="161"/>
      <c r="F2" s="161"/>
      <c r="G2" s="161"/>
      <c r="H2" s="161"/>
      <c r="I2" s="161"/>
      <c r="J2" s="161"/>
      <c r="M2" s="27"/>
    </row>
    <row r="3" spans="2:13" ht="6.75" customHeight="1" x14ac:dyDescent="0.15">
      <c r="B3" s="27"/>
      <c r="C3" s="27"/>
      <c r="D3" s="27"/>
      <c r="E3" s="27"/>
      <c r="F3" s="27"/>
      <c r="G3" s="27"/>
      <c r="H3" s="27"/>
      <c r="I3" s="27"/>
      <c r="J3" s="27"/>
      <c r="M3" s="27"/>
    </row>
    <row r="4" spans="2:13" ht="6.75" customHeight="1" x14ac:dyDescent="0.15"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2:13" ht="18.75" customHeight="1" x14ac:dyDescent="0.15">
      <c r="B5" s="162" t="s">
        <v>46</v>
      </c>
      <c r="C5" s="164"/>
      <c r="D5" s="166" t="s">
        <v>89</v>
      </c>
      <c r="E5" s="167"/>
      <c r="F5" s="167"/>
      <c r="G5" s="167"/>
      <c r="H5" s="167"/>
      <c r="I5" s="167"/>
      <c r="J5" s="167"/>
      <c r="K5" s="168"/>
      <c r="L5" s="159" t="s">
        <v>35</v>
      </c>
      <c r="M5" s="159" t="s">
        <v>37</v>
      </c>
    </row>
    <row r="6" spans="2:13" ht="52.5" customHeight="1" x14ac:dyDescent="0.15">
      <c r="B6" s="163"/>
      <c r="C6" s="165"/>
      <c r="D6" s="9"/>
      <c r="E6" s="8" t="s">
        <v>39</v>
      </c>
      <c r="F6" s="8" t="s">
        <v>38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160"/>
      <c r="M6" s="160"/>
    </row>
    <row r="7" spans="2:13" ht="17.25" customHeight="1" x14ac:dyDescent="0.15">
      <c r="B7" s="89" t="s">
        <v>47</v>
      </c>
      <c r="C7" s="90" t="s">
        <v>0</v>
      </c>
      <c r="D7" s="87">
        <v>8433</v>
      </c>
      <c r="E7" s="87">
        <v>5442</v>
      </c>
      <c r="F7" s="87">
        <v>266</v>
      </c>
      <c r="G7" s="87">
        <v>365</v>
      </c>
      <c r="H7" s="87">
        <v>0</v>
      </c>
      <c r="I7" s="87">
        <v>700</v>
      </c>
      <c r="J7" s="87">
        <v>1456</v>
      </c>
      <c r="K7" s="87">
        <v>204</v>
      </c>
      <c r="L7" s="91">
        <f t="shared" ref="L7:L49" si="0">J7/D7</f>
        <v>0.17265504565397841</v>
      </c>
      <c r="M7" s="91">
        <f>I7/D7</f>
        <v>8.3007233487489618E-2</v>
      </c>
    </row>
    <row r="8" spans="2:13" ht="17.25" customHeight="1" x14ac:dyDescent="0.15">
      <c r="B8" s="112" t="s">
        <v>48</v>
      </c>
      <c r="C8" s="113"/>
      <c r="D8" s="87">
        <f>SUM(D9:D17)</f>
        <v>2310</v>
      </c>
      <c r="E8" s="87">
        <f t="shared" ref="E8:J8" si="1">SUM(E9:E17)</f>
        <v>1760</v>
      </c>
      <c r="F8" s="87">
        <f t="shared" si="1"/>
        <v>12</v>
      </c>
      <c r="G8" s="87">
        <f t="shared" si="1"/>
        <v>71</v>
      </c>
      <c r="H8" s="87">
        <f t="shared" si="1"/>
        <v>0</v>
      </c>
      <c r="I8" s="87">
        <f t="shared" si="1"/>
        <v>138</v>
      </c>
      <c r="J8" s="87">
        <f t="shared" si="1"/>
        <v>285</v>
      </c>
      <c r="K8" s="87">
        <f>SUM(K9:K17)</f>
        <v>44</v>
      </c>
      <c r="L8" s="91">
        <f t="shared" si="0"/>
        <v>0.12337662337662338</v>
      </c>
      <c r="M8" s="91">
        <f>I8/D8</f>
        <v>5.9740259740259739E-2</v>
      </c>
    </row>
    <row r="9" spans="2:13" ht="17.25" customHeight="1" x14ac:dyDescent="0.15">
      <c r="B9" s="108"/>
      <c r="C9" s="2" t="s">
        <v>1</v>
      </c>
      <c r="D9" s="3">
        <v>476</v>
      </c>
      <c r="E9" s="3">
        <v>364</v>
      </c>
      <c r="F9" s="3">
        <v>1</v>
      </c>
      <c r="G9" s="3">
        <v>15</v>
      </c>
      <c r="H9" s="3">
        <v>0</v>
      </c>
      <c r="I9" s="3">
        <v>35</v>
      </c>
      <c r="J9" s="3">
        <v>55</v>
      </c>
      <c r="K9" s="3">
        <v>6</v>
      </c>
      <c r="L9" s="4">
        <f t="shared" si="0"/>
        <v>0.11554621848739496</v>
      </c>
      <c r="M9" s="4">
        <f>I9/D9</f>
        <v>7.3529411764705885E-2</v>
      </c>
    </row>
    <row r="10" spans="2:13" ht="17.25" customHeight="1" x14ac:dyDescent="0.15">
      <c r="B10" s="108"/>
      <c r="C10" s="2" t="s">
        <v>2</v>
      </c>
      <c r="D10" s="3">
        <v>420</v>
      </c>
      <c r="E10" s="3">
        <v>329</v>
      </c>
      <c r="F10" s="3">
        <v>5</v>
      </c>
      <c r="G10" s="3">
        <v>16</v>
      </c>
      <c r="H10" s="3">
        <v>0</v>
      </c>
      <c r="I10" s="3">
        <v>21</v>
      </c>
      <c r="J10" s="3">
        <v>45</v>
      </c>
      <c r="K10" s="3">
        <v>4</v>
      </c>
      <c r="L10" s="4">
        <f t="shared" si="0"/>
        <v>0.10714285714285714</v>
      </c>
      <c r="M10" s="4">
        <f t="shared" ref="M10:M49" si="2">I10/D10</f>
        <v>0.05</v>
      </c>
    </row>
    <row r="11" spans="2:13" ht="17.25" customHeight="1" x14ac:dyDescent="0.15">
      <c r="B11" s="108"/>
      <c r="C11" s="2" t="s">
        <v>3</v>
      </c>
      <c r="D11" s="3">
        <v>194</v>
      </c>
      <c r="E11" s="3">
        <v>155</v>
      </c>
      <c r="F11" s="3">
        <v>0</v>
      </c>
      <c r="G11" s="3">
        <v>4</v>
      </c>
      <c r="H11" s="3">
        <v>0</v>
      </c>
      <c r="I11" s="3">
        <v>10</v>
      </c>
      <c r="J11" s="3">
        <v>23</v>
      </c>
      <c r="K11" s="3">
        <v>2</v>
      </c>
      <c r="L11" s="4">
        <f t="shared" si="0"/>
        <v>0.11855670103092783</v>
      </c>
      <c r="M11" s="4">
        <f t="shared" si="2"/>
        <v>5.1546391752577317E-2</v>
      </c>
    </row>
    <row r="12" spans="2:13" ht="17.25" customHeight="1" x14ac:dyDescent="0.15">
      <c r="B12" s="108"/>
      <c r="C12" s="2" t="s">
        <v>4</v>
      </c>
      <c r="D12" s="3">
        <v>35</v>
      </c>
      <c r="E12" s="3">
        <v>29</v>
      </c>
      <c r="F12" s="3">
        <v>0</v>
      </c>
      <c r="G12" s="3">
        <v>1</v>
      </c>
      <c r="H12" s="3">
        <v>0</v>
      </c>
      <c r="I12" s="3">
        <v>2</v>
      </c>
      <c r="J12" s="3">
        <v>1</v>
      </c>
      <c r="K12" s="3">
        <v>2</v>
      </c>
      <c r="L12" s="4">
        <f t="shared" si="0"/>
        <v>2.8571428571428571E-2</v>
      </c>
      <c r="M12" s="4">
        <f t="shared" si="2"/>
        <v>5.7142857142857141E-2</v>
      </c>
    </row>
    <row r="13" spans="2:13" ht="17.25" customHeight="1" x14ac:dyDescent="0.15">
      <c r="B13" s="108"/>
      <c r="C13" s="2" t="s">
        <v>5</v>
      </c>
      <c r="D13" s="3">
        <v>233</v>
      </c>
      <c r="E13" s="3">
        <v>146</v>
      </c>
      <c r="F13" s="3">
        <v>1</v>
      </c>
      <c r="G13" s="3">
        <v>16</v>
      </c>
      <c r="H13" s="3">
        <v>0</v>
      </c>
      <c r="I13" s="3">
        <v>28</v>
      </c>
      <c r="J13" s="3">
        <v>36</v>
      </c>
      <c r="K13" s="3">
        <v>6</v>
      </c>
      <c r="L13" s="4">
        <f t="shared" si="0"/>
        <v>0.15450643776824036</v>
      </c>
      <c r="M13" s="4">
        <f t="shared" si="2"/>
        <v>0.12017167381974249</v>
      </c>
    </row>
    <row r="14" spans="2:13" ht="17.25" customHeight="1" x14ac:dyDescent="0.15">
      <c r="B14" s="108"/>
      <c r="C14" s="2" t="s">
        <v>6</v>
      </c>
      <c r="D14" s="3">
        <v>142</v>
      </c>
      <c r="E14" s="3">
        <v>104</v>
      </c>
      <c r="F14" s="3">
        <v>0</v>
      </c>
      <c r="G14" s="3">
        <v>5</v>
      </c>
      <c r="H14" s="3">
        <v>0</v>
      </c>
      <c r="I14" s="3">
        <v>9</v>
      </c>
      <c r="J14" s="3">
        <v>23</v>
      </c>
      <c r="K14" s="3">
        <v>1</v>
      </c>
      <c r="L14" s="4">
        <f t="shared" si="0"/>
        <v>0.1619718309859155</v>
      </c>
      <c r="M14" s="4">
        <f t="shared" si="2"/>
        <v>6.3380281690140844E-2</v>
      </c>
    </row>
    <row r="15" spans="2:13" ht="17.25" customHeight="1" x14ac:dyDescent="0.15">
      <c r="B15" s="108"/>
      <c r="C15" s="2" t="s">
        <v>7</v>
      </c>
      <c r="D15" s="3">
        <v>393</v>
      </c>
      <c r="E15" s="3">
        <v>276</v>
      </c>
      <c r="F15" s="3">
        <v>5</v>
      </c>
      <c r="G15" s="3">
        <v>12</v>
      </c>
      <c r="H15" s="3">
        <v>0</v>
      </c>
      <c r="I15" s="3">
        <v>27</v>
      </c>
      <c r="J15" s="3">
        <v>67</v>
      </c>
      <c r="K15" s="3">
        <v>6</v>
      </c>
      <c r="L15" s="4">
        <f t="shared" si="0"/>
        <v>0.17048346055979643</v>
      </c>
      <c r="M15" s="4">
        <f t="shared" si="2"/>
        <v>6.8702290076335881E-2</v>
      </c>
    </row>
    <row r="16" spans="2:13" ht="17.25" customHeight="1" x14ac:dyDescent="0.15">
      <c r="B16" s="108"/>
      <c r="C16" s="2" t="s">
        <v>8</v>
      </c>
      <c r="D16" s="3">
        <v>142</v>
      </c>
      <c r="E16" s="3">
        <v>120</v>
      </c>
      <c r="F16" s="3">
        <v>0</v>
      </c>
      <c r="G16" s="3">
        <v>1</v>
      </c>
      <c r="H16" s="3">
        <v>0</v>
      </c>
      <c r="I16" s="3">
        <v>4</v>
      </c>
      <c r="J16" s="3">
        <v>13</v>
      </c>
      <c r="K16" s="3">
        <v>4</v>
      </c>
      <c r="L16" s="4">
        <f t="shared" si="0"/>
        <v>9.154929577464789E-2</v>
      </c>
      <c r="M16" s="4">
        <f t="shared" si="2"/>
        <v>2.8169014084507043E-2</v>
      </c>
    </row>
    <row r="17" spans="2:13" ht="17.25" customHeight="1" x14ac:dyDescent="0.15">
      <c r="B17" s="109"/>
      <c r="C17" s="2" t="s">
        <v>9</v>
      </c>
      <c r="D17" s="3">
        <v>275</v>
      </c>
      <c r="E17" s="3">
        <v>237</v>
      </c>
      <c r="F17" s="3">
        <v>0</v>
      </c>
      <c r="G17" s="3">
        <v>1</v>
      </c>
      <c r="H17" s="3">
        <v>0</v>
      </c>
      <c r="I17" s="3">
        <v>2</v>
      </c>
      <c r="J17" s="3">
        <v>22</v>
      </c>
      <c r="K17" s="3">
        <v>13</v>
      </c>
      <c r="L17" s="4">
        <f t="shared" si="0"/>
        <v>0.08</v>
      </c>
      <c r="M17" s="4">
        <f t="shared" si="2"/>
        <v>7.2727272727272727E-3</v>
      </c>
    </row>
    <row r="18" spans="2:13" ht="17.25" customHeight="1" x14ac:dyDescent="0.15">
      <c r="B18" s="112" t="s">
        <v>142</v>
      </c>
      <c r="C18" s="113"/>
      <c r="D18" s="87">
        <f>SUM(D19:D23)</f>
        <v>1846</v>
      </c>
      <c r="E18" s="87">
        <f t="shared" ref="E18:J18" si="3">SUM(E19:E23)</f>
        <v>1398</v>
      </c>
      <c r="F18" s="87">
        <f t="shared" si="3"/>
        <v>46</v>
      </c>
      <c r="G18" s="87">
        <f t="shared" si="3"/>
        <v>70</v>
      </c>
      <c r="H18" s="87">
        <f t="shared" si="3"/>
        <v>0</v>
      </c>
      <c r="I18" s="87">
        <f t="shared" si="3"/>
        <v>54</v>
      </c>
      <c r="J18" s="87">
        <f t="shared" si="3"/>
        <v>244</v>
      </c>
      <c r="K18" s="87">
        <f>SUM(K19:K23)</f>
        <v>34</v>
      </c>
      <c r="L18" s="91">
        <f t="shared" si="0"/>
        <v>0.13217768147345613</v>
      </c>
      <c r="M18" s="91">
        <f t="shared" si="2"/>
        <v>2.9252437703141929E-2</v>
      </c>
    </row>
    <row r="19" spans="2:13" ht="17.25" customHeight="1" x14ac:dyDescent="0.15">
      <c r="B19" s="108"/>
      <c r="C19" s="2" t="s">
        <v>36</v>
      </c>
      <c r="D19" s="3">
        <v>716</v>
      </c>
      <c r="E19" s="3">
        <v>525</v>
      </c>
      <c r="F19" s="3">
        <v>27</v>
      </c>
      <c r="G19" s="3">
        <v>25</v>
      </c>
      <c r="H19" s="3">
        <v>0</v>
      </c>
      <c r="I19" s="3">
        <v>30</v>
      </c>
      <c r="J19" s="3">
        <v>96</v>
      </c>
      <c r="K19" s="3">
        <v>13</v>
      </c>
      <c r="L19" s="4">
        <f t="shared" si="0"/>
        <v>0.13407821229050279</v>
      </c>
      <c r="M19" s="4">
        <f t="shared" si="2"/>
        <v>4.189944134078212E-2</v>
      </c>
    </row>
    <row r="20" spans="2:13" ht="17.25" customHeight="1" x14ac:dyDescent="0.15">
      <c r="B20" s="108"/>
      <c r="C20" s="2" t="s">
        <v>10</v>
      </c>
      <c r="D20" s="3">
        <v>503</v>
      </c>
      <c r="E20" s="3">
        <v>387</v>
      </c>
      <c r="F20" s="3">
        <v>12</v>
      </c>
      <c r="G20" s="3">
        <v>15</v>
      </c>
      <c r="H20" s="3">
        <v>0</v>
      </c>
      <c r="I20" s="3">
        <v>12</v>
      </c>
      <c r="J20" s="3">
        <v>68</v>
      </c>
      <c r="K20" s="3">
        <v>9</v>
      </c>
      <c r="L20" s="4">
        <f t="shared" si="0"/>
        <v>0.13518886679920478</v>
      </c>
      <c r="M20" s="4">
        <f t="shared" si="2"/>
        <v>2.3856858846918488E-2</v>
      </c>
    </row>
    <row r="21" spans="2:13" ht="17.25" customHeight="1" x14ac:dyDescent="0.15">
      <c r="B21" s="108"/>
      <c r="C21" s="2" t="s">
        <v>11</v>
      </c>
      <c r="D21" s="3">
        <v>194</v>
      </c>
      <c r="E21" s="3">
        <v>166</v>
      </c>
      <c r="F21" s="3">
        <v>0</v>
      </c>
      <c r="G21" s="3">
        <v>3</v>
      </c>
      <c r="H21" s="3">
        <v>0</v>
      </c>
      <c r="I21" s="3">
        <v>1</v>
      </c>
      <c r="J21" s="3">
        <v>21</v>
      </c>
      <c r="K21" s="3">
        <v>3</v>
      </c>
      <c r="L21" s="4">
        <f t="shared" si="0"/>
        <v>0.10824742268041238</v>
      </c>
      <c r="M21" s="4">
        <f t="shared" si="2"/>
        <v>5.1546391752577319E-3</v>
      </c>
    </row>
    <row r="22" spans="2:13" ht="17.25" customHeight="1" x14ac:dyDescent="0.15">
      <c r="B22" s="108"/>
      <c r="C22" s="2" t="s">
        <v>12</v>
      </c>
      <c r="D22" s="3">
        <v>193</v>
      </c>
      <c r="E22" s="3">
        <v>148</v>
      </c>
      <c r="F22" s="3">
        <v>6</v>
      </c>
      <c r="G22" s="3">
        <v>11</v>
      </c>
      <c r="H22" s="3">
        <v>0</v>
      </c>
      <c r="I22" s="3">
        <v>5</v>
      </c>
      <c r="J22" s="3">
        <v>21</v>
      </c>
      <c r="K22" s="3">
        <v>2</v>
      </c>
      <c r="L22" s="4">
        <f t="shared" si="0"/>
        <v>0.10880829015544041</v>
      </c>
      <c r="M22" s="4">
        <f t="shared" si="2"/>
        <v>2.5906735751295335E-2</v>
      </c>
    </row>
    <row r="23" spans="2:13" ht="17.25" customHeight="1" x14ac:dyDescent="0.15">
      <c r="B23" s="109"/>
      <c r="C23" s="2" t="s">
        <v>13</v>
      </c>
      <c r="D23" s="3">
        <v>240</v>
      </c>
      <c r="E23" s="3">
        <v>172</v>
      </c>
      <c r="F23" s="3">
        <v>1</v>
      </c>
      <c r="G23" s="3">
        <v>16</v>
      </c>
      <c r="H23" s="3">
        <v>0</v>
      </c>
      <c r="I23" s="3">
        <v>6</v>
      </c>
      <c r="J23" s="3">
        <v>38</v>
      </c>
      <c r="K23" s="3">
        <v>7</v>
      </c>
      <c r="L23" s="4">
        <f t="shared" si="0"/>
        <v>0.15833333333333333</v>
      </c>
      <c r="M23" s="4">
        <f t="shared" si="2"/>
        <v>2.5000000000000001E-2</v>
      </c>
    </row>
    <row r="24" spans="2:13" ht="17.25" customHeight="1" x14ac:dyDescent="0.15">
      <c r="B24" s="112" t="s">
        <v>143</v>
      </c>
      <c r="C24" s="113"/>
      <c r="D24" s="87">
        <f>SUM(D25:D28)</f>
        <v>1468</v>
      </c>
      <c r="E24" s="87">
        <f t="shared" ref="E24:J24" si="4">SUM(E25:E28)</f>
        <v>1030</v>
      </c>
      <c r="F24" s="87">
        <f t="shared" si="4"/>
        <v>32</v>
      </c>
      <c r="G24" s="87">
        <f t="shared" si="4"/>
        <v>62</v>
      </c>
      <c r="H24" s="87">
        <f t="shared" si="4"/>
        <v>0</v>
      </c>
      <c r="I24" s="87">
        <f t="shared" si="4"/>
        <v>102</v>
      </c>
      <c r="J24" s="87">
        <f t="shared" si="4"/>
        <v>211</v>
      </c>
      <c r="K24" s="87">
        <f>SUM(K25:K28)</f>
        <v>31</v>
      </c>
      <c r="L24" s="91">
        <f t="shared" si="0"/>
        <v>0.14373297002724797</v>
      </c>
      <c r="M24" s="91">
        <f t="shared" si="2"/>
        <v>6.9482288828337874E-2</v>
      </c>
    </row>
    <row r="25" spans="2:13" ht="17.25" customHeight="1" x14ac:dyDescent="0.15">
      <c r="B25" s="108"/>
      <c r="C25" s="2" t="s">
        <v>14</v>
      </c>
      <c r="D25" s="3">
        <v>572</v>
      </c>
      <c r="E25" s="3">
        <v>396</v>
      </c>
      <c r="F25" s="3">
        <v>7</v>
      </c>
      <c r="G25" s="3">
        <v>23</v>
      </c>
      <c r="H25" s="3">
        <v>0</v>
      </c>
      <c r="I25" s="3">
        <v>34</v>
      </c>
      <c r="J25" s="3">
        <v>100</v>
      </c>
      <c r="K25" s="3">
        <v>12</v>
      </c>
      <c r="L25" s="4">
        <f t="shared" si="0"/>
        <v>0.17482517482517482</v>
      </c>
      <c r="M25" s="4">
        <f t="shared" si="2"/>
        <v>5.944055944055944E-2</v>
      </c>
    </row>
    <row r="26" spans="2:13" ht="17.25" customHeight="1" x14ac:dyDescent="0.15">
      <c r="B26" s="108"/>
      <c r="C26" s="2" t="s">
        <v>15</v>
      </c>
      <c r="D26" s="3">
        <v>351</v>
      </c>
      <c r="E26" s="3">
        <v>249</v>
      </c>
      <c r="F26" s="3">
        <v>17</v>
      </c>
      <c r="G26" s="3">
        <v>6</v>
      </c>
      <c r="H26" s="3">
        <v>0</v>
      </c>
      <c r="I26" s="3">
        <v>25</v>
      </c>
      <c r="J26" s="3">
        <v>44</v>
      </c>
      <c r="K26" s="3">
        <v>10</v>
      </c>
      <c r="L26" s="4">
        <f t="shared" si="0"/>
        <v>0.12535612535612536</v>
      </c>
      <c r="M26" s="4">
        <f t="shared" si="2"/>
        <v>7.1225071225071226E-2</v>
      </c>
    </row>
    <row r="27" spans="2:13" ht="17.25" customHeight="1" x14ac:dyDescent="0.15">
      <c r="B27" s="108"/>
      <c r="C27" s="2" t="s">
        <v>16</v>
      </c>
      <c r="D27" s="3">
        <v>377</v>
      </c>
      <c r="E27" s="3">
        <v>267</v>
      </c>
      <c r="F27" s="3">
        <v>3</v>
      </c>
      <c r="G27" s="3">
        <v>23</v>
      </c>
      <c r="H27" s="3">
        <v>0</v>
      </c>
      <c r="I27" s="3">
        <v>33</v>
      </c>
      <c r="J27" s="3">
        <v>43</v>
      </c>
      <c r="K27" s="3">
        <v>8</v>
      </c>
      <c r="L27" s="4">
        <f t="shared" si="0"/>
        <v>0.11405835543766578</v>
      </c>
      <c r="M27" s="4">
        <f t="shared" si="2"/>
        <v>8.7533156498673742E-2</v>
      </c>
    </row>
    <row r="28" spans="2:13" ht="17.25" customHeight="1" x14ac:dyDescent="0.15">
      <c r="B28" s="109"/>
      <c r="C28" s="2" t="s">
        <v>17</v>
      </c>
      <c r="D28" s="3">
        <v>168</v>
      </c>
      <c r="E28" s="3">
        <v>118</v>
      </c>
      <c r="F28" s="3">
        <v>5</v>
      </c>
      <c r="G28" s="3">
        <v>10</v>
      </c>
      <c r="H28" s="3">
        <v>0</v>
      </c>
      <c r="I28" s="3">
        <v>10</v>
      </c>
      <c r="J28" s="3">
        <v>24</v>
      </c>
      <c r="K28" s="3">
        <v>1</v>
      </c>
      <c r="L28" s="4">
        <f t="shared" si="0"/>
        <v>0.14285714285714285</v>
      </c>
      <c r="M28" s="4">
        <f t="shared" si="2"/>
        <v>5.9523809523809521E-2</v>
      </c>
    </row>
    <row r="29" spans="2:13" ht="17.25" customHeight="1" x14ac:dyDescent="0.15">
      <c r="B29" s="112" t="s">
        <v>139</v>
      </c>
      <c r="C29" s="113"/>
      <c r="D29" s="87">
        <f>SUM(D30:D33)</f>
        <v>728</v>
      </c>
      <c r="E29" s="87">
        <f t="shared" ref="E29:J29" si="5">SUM(E30:E33)</f>
        <v>495</v>
      </c>
      <c r="F29" s="87">
        <f t="shared" si="5"/>
        <v>59</v>
      </c>
      <c r="G29" s="87">
        <f t="shared" si="5"/>
        <v>34</v>
      </c>
      <c r="H29" s="87">
        <f t="shared" si="5"/>
        <v>0</v>
      </c>
      <c r="I29" s="87">
        <f t="shared" si="5"/>
        <v>45</v>
      </c>
      <c r="J29" s="87">
        <f t="shared" si="5"/>
        <v>77</v>
      </c>
      <c r="K29" s="87">
        <f>SUM(K30:K33)</f>
        <v>18</v>
      </c>
      <c r="L29" s="91">
        <f t="shared" si="0"/>
        <v>0.10576923076923077</v>
      </c>
      <c r="M29" s="91">
        <f t="shared" si="2"/>
        <v>6.1813186813186816E-2</v>
      </c>
    </row>
    <row r="30" spans="2:13" ht="17.25" customHeight="1" x14ac:dyDescent="0.15">
      <c r="B30" s="108"/>
      <c r="C30" s="2" t="s">
        <v>18</v>
      </c>
      <c r="D30" s="3">
        <v>244</v>
      </c>
      <c r="E30" s="3">
        <v>165</v>
      </c>
      <c r="F30" s="3">
        <v>36</v>
      </c>
      <c r="G30" s="3">
        <v>10</v>
      </c>
      <c r="H30" s="3">
        <v>0</v>
      </c>
      <c r="I30" s="3">
        <v>10</v>
      </c>
      <c r="J30" s="3">
        <v>18</v>
      </c>
      <c r="K30" s="3">
        <v>5</v>
      </c>
      <c r="L30" s="4">
        <f t="shared" si="0"/>
        <v>7.3770491803278687E-2</v>
      </c>
      <c r="M30" s="4">
        <f t="shared" si="2"/>
        <v>4.0983606557377046E-2</v>
      </c>
    </row>
    <row r="31" spans="2:13" ht="17.25" customHeight="1" x14ac:dyDescent="0.15">
      <c r="B31" s="108"/>
      <c r="C31" s="2" t="s">
        <v>19</v>
      </c>
      <c r="D31" s="3">
        <v>126</v>
      </c>
      <c r="E31" s="3">
        <v>88</v>
      </c>
      <c r="F31" s="3">
        <v>0</v>
      </c>
      <c r="G31" s="3">
        <v>10</v>
      </c>
      <c r="H31" s="3">
        <v>0</v>
      </c>
      <c r="I31" s="3">
        <v>10</v>
      </c>
      <c r="J31" s="3">
        <v>14</v>
      </c>
      <c r="K31" s="3">
        <v>4</v>
      </c>
      <c r="L31" s="4">
        <f t="shared" si="0"/>
        <v>0.1111111111111111</v>
      </c>
      <c r="M31" s="4">
        <f t="shared" si="2"/>
        <v>7.9365079365079361E-2</v>
      </c>
    </row>
    <row r="32" spans="2:13" ht="17.25" customHeight="1" x14ac:dyDescent="0.15">
      <c r="B32" s="108"/>
      <c r="C32" s="2" t="s">
        <v>21</v>
      </c>
      <c r="D32" s="3">
        <v>303</v>
      </c>
      <c r="E32" s="3">
        <v>209</v>
      </c>
      <c r="F32" s="3">
        <v>21</v>
      </c>
      <c r="G32" s="3">
        <v>11</v>
      </c>
      <c r="H32" s="3">
        <v>0</v>
      </c>
      <c r="I32" s="3">
        <v>20</v>
      </c>
      <c r="J32" s="3">
        <v>35</v>
      </c>
      <c r="K32" s="3">
        <v>7</v>
      </c>
      <c r="L32" s="4">
        <f t="shared" si="0"/>
        <v>0.11551155115511551</v>
      </c>
      <c r="M32" s="4">
        <f t="shared" si="2"/>
        <v>6.6006600660066E-2</v>
      </c>
    </row>
    <row r="33" spans="2:13" ht="17.25" customHeight="1" x14ac:dyDescent="0.15">
      <c r="B33" s="109"/>
      <c r="C33" s="2" t="s">
        <v>20</v>
      </c>
      <c r="D33" s="3">
        <v>55</v>
      </c>
      <c r="E33" s="3">
        <v>33</v>
      </c>
      <c r="F33" s="3">
        <v>2</v>
      </c>
      <c r="G33" s="3">
        <v>3</v>
      </c>
      <c r="H33" s="3">
        <v>0</v>
      </c>
      <c r="I33" s="3">
        <v>5</v>
      </c>
      <c r="J33" s="3">
        <v>10</v>
      </c>
      <c r="K33" s="3">
        <v>2</v>
      </c>
      <c r="L33" s="4">
        <f t="shared" si="0"/>
        <v>0.18181818181818182</v>
      </c>
      <c r="M33" s="4">
        <f t="shared" si="2"/>
        <v>9.0909090909090912E-2</v>
      </c>
    </row>
    <row r="34" spans="2:13" ht="17.25" customHeight="1" x14ac:dyDescent="0.15">
      <c r="B34" s="116" t="s">
        <v>140</v>
      </c>
      <c r="C34" s="113"/>
      <c r="D34" s="87">
        <f>SUM(D35:D39)</f>
        <v>2670</v>
      </c>
      <c r="E34" s="87">
        <f t="shared" ref="E34:J34" si="6">SUM(E35:E39)</f>
        <v>2158</v>
      </c>
      <c r="F34" s="87">
        <f t="shared" si="6"/>
        <v>20</v>
      </c>
      <c r="G34" s="87">
        <f t="shared" si="6"/>
        <v>35</v>
      </c>
      <c r="H34" s="87">
        <f t="shared" si="6"/>
        <v>0</v>
      </c>
      <c r="I34" s="87">
        <f t="shared" si="6"/>
        <v>49</v>
      </c>
      <c r="J34" s="87">
        <f t="shared" si="6"/>
        <v>337</v>
      </c>
      <c r="K34" s="87">
        <f>SUM(K35:K39)</f>
        <v>71</v>
      </c>
      <c r="L34" s="91">
        <f t="shared" si="0"/>
        <v>0.12621722846441946</v>
      </c>
      <c r="M34" s="91">
        <f t="shared" si="2"/>
        <v>1.8352059925093634E-2</v>
      </c>
    </row>
    <row r="35" spans="2:13" ht="17.25" customHeight="1" x14ac:dyDescent="0.15">
      <c r="B35" s="108"/>
      <c r="C35" s="2" t="s">
        <v>22</v>
      </c>
      <c r="D35" s="3">
        <v>1601</v>
      </c>
      <c r="E35" s="3">
        <v>1276</v>
      </c>
      <c r="F35" s="3">
        <v>14</v>
      </c>
      <c r="G35" s="3">
        <v>24</v>
      </c>
      <c r="H35" s="3">
        <v>0</v>
      </c>
      <c r="I35" s="3">
        <v>31</v>
      </c>
      <c r="J35" s="3">
        <v>197</v>
      </c>
      <c r="K35" s="3">
        <v>59</v>
      </c>
      <c r="L35" s="4">
        <f t="shared" si="0"/>
        <v>0.12304809494066209</v>
      </c>
      <c r="M35" s="4">
        <f t="shared" si="2"/>
        <v>1.9362898188632106E-2</v>
      </c>
    </row>
    <row r="36" spans="2:13" ht="17.25" customHeight="1" x14ac:dyDescent="0.15">
      <c r="B36" s="108"/>
      <c r="C36" s="2" t="s">
        <v>23</v>
      </c>
      <c r="D36" s="3">
        <v>118</v>
      </c>
      <c r="E36" s="3">
        <v>100</v>
      </c>
      <c r="F36" s="3">
        <v>2</v>
      </c>
      <c r="G36" s="3">
        <v>2</v>
      </c>
      <c r="H36" s="3">
        <v>0</v>
      </c>
      <c r="I36" s="3">
        <v>1</v>
      </c>
      <c r="J36" s="3">
        <v>12</v>
      </c>
      <c r="K36" s="3">
        <v>1</v>
      </c>
      <c r="L36" s="4">
        <f t="shared" si="0"/>
        <v>0.10169491525423729</v>
      </c>
      <c r="M36" s="4">
        <f t="shared" si="2"/>
        <v>8.4745762711864406E-3</v>
      </c>
    </row>
    <row r="37" spans="2:13" ht="17.25" customHeight="1" x14ac:dyDescent="0.15">
      <c r="B37" s="108"/>
      <c r="C37" s="2" t="s">
        <v>24</v>
      </c>
      <c r="D37" s="3">
        <v>356</v>
      </c>
      <c r="E37" s="3">
        <v>278</v>
      </c>
      <c r="F37" s="3">
        <v>2</v>
      </c>
      <c r="G37" s="3">
        <v>2</v>
      </c>
      <c r="H37" s="3">
        <v>0</v>
      </c>
      <c r="I37" s="3">
        <v>9</v>
      </c>
      <c r="J37" s="3">
        <v>61</v>
      </c>
      <c r="K37" s="3">
        <v>4</v>
      </c>
      <c r="L37" s="4">
        <f t="shared" si="0"/>
        <v>0.17134831460674158</v>
      </c>
      <c r="M37" s="4">
        <f t="shared" si="2"/>
        <v>2.5280898876404494E-2</v>
      </c>
    </row>
    <row r="38" spans="2:13" ht="17.25" customHeight="1" x14ac:dyDescent="0.15">
      <c r="B38" s="108"/>
      <c r="C38" s="2" t="s">
        <v>25</v>
      </c>
      <c r="D38" s="3">
        <v>231</v>
      </c>
      <c r="E38" s="3">
        <v>204</v>
      </c>
      <c r="F38" s="3">
        <v>2</v>
      </c>
      <c r="G38" s="3">
        <v>3</v>
      </c>
      <c r="H38" s="3">
        <v>0</v>
      </c>
      <c r="I38" s="3">
        <v>2</v>
      </c>
      <c r="J38" s="3">
        <v>18</v>
      </c>
      <c r="K38" s="3">
        <v>2</v>
      </c>
      <c r="L38" s="4">
        <f t="shared" si="0"/>
        <v>7.792207792207792E-2</v>
      </c>
      <c r="M38" s="4">
        <f t="shared" si="2"/>
        <v>8.658008658008658E-3</v>
      </c>
    </row>
    <row r="39" spans="2:13" ht="17.25" customHeight="1" x14ac:dyDescent="0.15">
      <c r="B39" s="109"/>
      <c r="C39" s="2" t="s">
        <v>26</v>
      </c>
      <c r="D39" s="3">
        <v>364</v>
      </c>
      <c r="E39" s="3">
        <v>300</v>
      </c>
      <c r="F39" s="3">
        <v>0</v>
      </c>
      <c r="G39" s="3">
        <v>4</v>
      </c>
      <c r="H39" s="3">
        <v>0</v>
      </c>
      <c r="I39" s="3">
        <v>6</v>
      </c>
      <c r="J39" s="3">
        <v>49</v>
      </c>
      <c r="K39" s="3">
        <v>5</v>
      </c>
      <c r="L39" s="4">
        <f t="shared" si="0"/>
        <v>0.13461538461538461</v>
      </c>
      <c r="M39" s="4">
        <f t="shared" si="2"/>
        <v>1.6483516483516484E-2</v>
      </c>
    </row>
    <row r="40" spans="2:13" ht="17.25" customHeight="1" x14ac:dyDescent="0.15">
      <c r="B40" s="110" t="s">
        <v>53</v>
      </c>
      <c r="C40" s="90" t="s">
        <v>27</v>
      </c>
      <c r="D40" s="87">
        <v>1158</v>
      </c>
      <c r="E40" s="87">
        <v>1011</v>
      </c>
      <c r="F40" s="87">
        <v>8</v>
      </c>
      <c r="G40" s="87">
        <v>13</v>
      </c>
      <c r="H40" s="87">
        <v>0</v>
      </c>
      <c r="I40" s="87">
        <v>39</v>
      </c>
      <c r="J40" s="87">
        <v>65</v>
      </c>
      <c r="K40" s="87">
        <v>22</v>
      </c>
      <c r="L40" s="91">
        <f t="shared" si="0"/>
        <v>5.6131260794473233E-2</v>
      </c>
      <c r="M40" s="91">
        <f t="shared" si="2"/>
        <v>3.367875647668394E-2</v>
      </c>
    </row>
    <row r="41" spans="2:13" ht="17.25" customHeight="1" x14ac:dyDescent="0.15">
      <c r="B41" s="114" t="s">
        <v>128</v>
      </c>
      <c r="C41" s="113"/>
      <c r="D41" s="87">
        <f>SUM(D42:D44)</f>
        <v>2313</v>
      </c>
      <c r="E41" s="87">
        <f t="shared" ref="E41:J41" si="7">SUM(E42:E44)</f>
        <v>1682</v>
      </c>
      <c r="F41" s="87">
        <f t="shared" si="7"/>
        <v>66</v>
      </c>
      <c r="G41" s="87">
        <f t="shared" si="7"/>
        <v>46</v>
      </c>
      <c r="H41" s="87">
        <f t="shared" si="7"/>
        <v>0</v>
      </c>
      <c r="I41" s="87">
        <f t="shared" si="7"/>
        <v>70</v>
      </c>
      <c r="J41" s="87">
        <f t="shared" si="7"/>
        <v>394</v>
      </c>
      <c r="K41" s="87">
        <f>SUM(K42:K44)</f>
        <v>55</v>
      </c>
      <c r="L41" s="91">
        <f t="shared" si="0"/>
        <v>0.17034154777345439</v>
      </c>
      <c r="M41" s="91">
        <f t="shared" si="2"/>
        <v>3.0263726761781237E-2</v>
      </c>
    </row>
    <row r="42" spans="2:13" ht="17.25" customHeight="1" x14ac:dyDescent="0.15">
      <c r="B42" s="108"/>
      <c r="C42" s="2" t="s">
        <v>28</v>
      </c>
      <c r="D42" s="3">
        <v>1796</v>
      </c>
      <c r="E42" s="3">
        <v>1324</v>
      </c>
      <c r="F42" s="3">
        <v>32</v>
      </c>
      <c r="G42" s="3">
        <v>32</v>
      </c>
      <c r="H42" s="3">
        <v>0</v>
      </c>
      <c r="I42" s="3">
        <v>42</v>
      </c>
      <c r="J42" s="3">
        <v>327</v>
      </c>
      <c r="K42" s="3">
        <v>39</v>
      </c>
      <c r="L42" s="4">
        <f t="shared" si="0"/>
        <v>0.18207126948775057</v>
      </c>
      <c r="M42" s="4">
        <f t="shared" si="2"/>
        <v>2.3385300668151449E-2</v>
      </c>
    </row>
    <row r="43" spans="2:13" ht="17.25" customHeight="1" x14ac:dyDescent="0.15">
      <c r="B43" s="108"/>
      <c r="C43" s="2" t="s">
        <v>29</v>
      </c>
      <c r="D43" s="3">
        <v>415</v>
      </c>
      <c r="E43" s="3">
        <v>312</v>
      </c>
      <c r="F43" s="3">
        <v>3</v>
      </c>
      <c r="G43" s="3">
        <v>7</v>
      </c>
      <c r="H43" s="3">
        <v>0</v>
      </c>
      <c r="I43" s="3">
        <v>23</v>
      </c>
      <c r="J43" s="3">
        <v>56</v>
      </c>
      <c r="K43" s="3">
        <v>14</v>
      </c>
      <c r="L43" s="4">
        <f t="shared" si="0"/>
        <v>0.13493975903614458</v>
      </c>
      <c r="M43" s="4">
        <f t="shared" si="2"/>
        <v>5.5421686746987948E-2</v>
      </c>
    </row>
    <row r="44" spans="2:13" ht="17.25" customHeight="1" x14ac:dyDescent="0.15">
      <c r="B44" s="109"/>
      <c r="C44" s="2" t="s">
        <v>30</v>
      </c>
      <c r="D44" s="3">
        <v>102</v>
      </c>
      <c r="E44" s="3">
        <v>46</v>
      </c>
      <c r="F44" s="3">
        <v>31</v>
      </c>
      <c r="G44" s="3">
        <v>7</v>
      </c>
      <c r="H44" s="3">
        <v>0</v>
      </c>
      <c r="I44" s="3">
        <v>5</v>
      </c>
      <c r="J44" s="3">
        <v>11</v>
      </c>
      <c r="K44" s="3">
        <v>2</v>
      </c>
      <c r="L44" s="4">
        <f t="shared" si="0"/>
        <v>0.10784313725490197</v>
      </c>
      <c r="M44" s="4">
        <f t="shared" si="2"/>
        <v>4.9019607843137254E-2</v>
      </c>
    </row>
    <row r="45" spans="2:13" ht="17.25" customHeight="1" x14ac:dyDescent="0.15">
      <c r="B45" s="110" t="s">
        <v>54</v>
      </c>
      <c r="C45" s="90" t="s">
        <v>31</v>
      </c>
      <c r="D45" s="87">
        <v>1079</v>
      </c>
      <c r="E45" s="87">
        <v>837</v>
      </c>
      <c r="F45" s="87">
        <v>15</v>
      </c>
      <c r="G45" s="87">
        <v>15</v>
      </c>
      <c r="H45" s="87">
        <v>0</v>
      </c>
      <c r="I45" s="87">
        <v>18</v>
      </c>
      <c r="J45" s="87">
        <v>178</v>
      </c>
      <c r="K45" s="87">
        <v>16</v>
      </c>
      <c r="L45" s="91">
        <f t="shared" si="0"/>
        <v>0.164967562557924</v>
      </c>
      <c r="M45" s="91">
        <f t="shared" si="2"/>
        <v>1.6682113067655237E-2</v>
      </c>
    </row>
    <row r="46" spans="2:13" ht="17.25" customHeight="1" x14ac:dyDescent="0.15">
      <c r="B46" s="112" t="s">
        <v>141</v>
      </c>
      <c r="C46" s="113"/>
      <c r="D46" s="87">
        <f>SUM(D47:D48)</f>
        <v>1065</v>
      </c>
      <c r="E46" s="87">
        <f t="shared" ref="E46:J46" si="8">SUM(E47:E48)</f>
        <v>855</v>
      </c>
      <c r="F46" s="87">
        <f t="shared" si="8"/>
        <v>13</v>
      </c>
      <c r="G46" s="87">
        <f t="shared" si="8"/>
        <v>32</v>
      </c>
      <c r="H46" s="87">
        <f t="shared" si="8"/>
        <v>0</v>
      </c>
      <c r="I46" s="87">
        <f t="shared" si="8"/>
        <v>32</v>
      </c>
      <c r="J46" s="87">
        <f t="shared" si="8"/>
        <v>117</v>
      </c>
      <c r="K46" s="87">
        <f>SUM(K47:K48)</f>
        <v>16</v>
      </c>
      <c r="L46" s="91">
        <f t="shared" si="0"/>
        <v>0.10985915492957747</v>
      </c>
      <c r="M46" s="91">
        <f t="shared" si="2"/>
        <v>3.0046948356807511E-2</v>
      </c>
    </row>
    <row r="47" spans="2:13" ht="17.25" customHeight="1" x14ac:dyDescent="0.15">
      <c r="B47" s="108"/>
      <c r="C47" s="2" t="s">
        <v>32</v>
      </c>
      <c r="D47" s="3">
        <v>894</v>
      </c>
      <c r="E47" s="3">
        <v>722</v>
      </c>
      <c r="F47" s="3">
        <v>1</v>
      </c>
      <c r="G47" s="3">
        <v>30</v>
      </c>
      <c r="H47" s="3">
        <v>0</v>
      </c>
      <c r="I47" s="3">
        <v>29</v>
      </c>
      <c r="J47" s="3">
        <v>99</v>
      </c>
      <c r="K47" s="3">
        <v>13</v>
      </c>
      <c r="L47" s="4">
        <f t="shared" si="0"/>
        <v>0.11073825503355705</v>
      </c>
      <c r="M47" s="4">
        <f t="shared" si="2"/>
        <v>3.2438478747203577E-2</v>
      </c>
    </row>
    <row r="48" spans="2:13" ht="17.25" customHeight="1" thickBot="1" x14ac:dyDescent="0.2">
      <c r="B48" s="117"/>
      <c r="C48" s="92" t="s">
        <v>33</v>
      </c>
      <c r="D48" s="11">
        <v>171</v>
      </c>
      <c r="E48" s="11">
        <v>133</v>
      </c>
      <c r="F48" s="11">
        <v>12</v>
      </c>
      <c r="G48" s="11">
        <v>2</v>
      </c>
      <c r="H48" s="11">
        <v>0</v>
      </c>
      <c r="I48" s="11">
        <v>3</v>
      </c>
      <c r="J48" s="11">
        <v>18</v>
      </c>
      <c r="K48" s="11">
        <v>3</v>
      </c>
      <c r="L48" s="12">
        <f t="shared" si="0"/>
        <v>0.10526315789473684</v>
      </c>
      <c r="M48" s="12">
        <f t="shared" si="2"/>
        <v>1.7543859649122806E-2</v>
      </c>
    </row>
    <row r="49" spans="2:13" ht="21.75" customHeight="1" thickTop="1" x14ac:dyDescent="0.2">
      <c r="B49" s="20"/>
      <c r="C49" s="19" t="s">
        <v>34</v>
      </c>
      <c r="D49" s="13">
        <f>SUM(D7,D8,D18,D24,D29,D34,D40,D41,D45,D46)</f>
        <v>23070</v>
      </c>
      <c r="E49" s="13">
        <f t="shared" ref="E49:J49" si="9">SUM(E7,E8,E18,E24,E29,E34,E40,E41,E45,E46)</f>
        <v>16668</v>
      </c>
      <c r="F49" s="13">
        <f t="shared" si="9"/>
        <v>537</v>
      </c>
      <c r="G49" s="13">
        <f t="shared" si="9"/>
        <v>743</v>
      </c>
      <c r="H49" s="13">
        <f t="shared" si="9"/>
        <v>0</v>
      </c>
      <c r="I49" s="13">
        <f t="shared" si="9"/>
        <v>1247</v>
      </c>
      <c r="J49" s="13">
        <f t="shared" si="9"/>
        <v>3364</v>
      </c>
      <c r="K49" s="13">
        <f>SUM(K7,K8,K18,K24,K29,K34,K40,K41,K45,K46)</f>
        <v>511</v>
      </c>
      <c r="L49" s="14">
        <f t="shared" si="0"/>
        <v>0.14581707845687039</v>
      </c>
      <c r="M49" s="14">
        <f t="shared" si="2"/>
        <v>5.4052882531426094E-2</v>
      </c>
    </row>
    <row r="50" spans="2:13" ht="22.5" customHeight="1" x14ac:dyDescent="0.2">
      <c r="B50" s="169" t="s">
        <v>99</v>
      </c>
      <c r="C50" s="170"/>
      <c r="D50" s="170"/>
      <c r="E50" s="170"/>
      <c r="F50" s="170"/>
      <c r="G50" s="170"/>
      <c r="H50" s="170"/>
      <c r="I50" s="170"/>
      <c r="J50" s="170"/>
      <c r="K50" s="171"/>
      <c r="L50" s="15">
        <v>0.128</v>
      </c>
      <c r="M50" s="15">
        <v>5.8000000000000003E-2</v>
      </c>
    </row>
    <row r="51" spans="2:13" ht="20.25" customHeight="1" x14ac:dyDescent="0.15">
      <c r="B51" s="158" t="s">
        <v>95</v>
      </c>
      <c r="C51" s="158"/>
      <c r="D51" s="158"/>
      <c r="E51" s="158"/>
      <c r="F51" s="158"/>
      <c r="G51" s="158"/>
      <c r="H51" s="158"/>
      <c r="I51" s="158"/>
      <c r="J51" s="158"/>
      <c r="M51" s="6"/>
    </row>
    <row r="52" spans="2:13" ht="7.5" customHeight="1" x14ac:dyDescent="0.15">
      <c r="B52" s="24"/>
      <c r="C52" s="24"/>
      <c r="D52" s="24"/>
      <c r="E52" s="24"/>
      <c r="F52" s="24"/>
      <c r="G52" s="24"/>
      <c r="H52" s="24"/>
      <c r="I52" s="24"/>
      <c r="J52" s="24"/>
      <c r="M52" s="7"/>
    </row>
    <row r="53" spans="2:13" ht="15.75" customHeight="1" x14ac:dyDescent="0.15">
      <c r="B53" s="1" t="s">
        <v>97</v>
      </c>
    </row>
    <row r="54" spans="2:13" x14ac:dyDescent="0.15">
      <c r="B54" s="1" t="s">
        <v>96</v>
      </c>
    </row>
    <row r="56" spans="2:13" x14ac:dyDescent="0.15">
      <c r="B56" s="25"/>
      <c r="C56" s="25"/>
      <c r="D56" s="25"/>
      <c r="E56" s="25"/>
      <c r="F56" s="25"/>
      <c r="G56" s="25"/>
      <c r="H56" s="25"/>
      <c r="I56" s="25"/>
      <c r="J56" s="25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B50:K50"/>
    <mergeCell ref="B51:J51"/>
    <mergeCell ref="M5:M6"/>
    <mergeCell ref="B2:J2"/>
    <mergeCell ref="B5:B6"/>
    <mergeCell ref="C5:C6"/>
    <mergeCell ref="D5:K5"/>
    <mergeCell ref="L5:L6"/>
  </mergeCells>
  <phoneticPr fontId="1"/>
  <pageMargins left="0.31496062992125984" right="0.11811023622047245" top="0.35433070866141736" bottom="0.19685039370078741" header="0.31496062992125984" footer="0.31496062992125984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B2:M56"/>
  <sheetViews>
    <sheetView view="pageBreakPreview" zoomScale="60" zoomScaleNormal="70" workbookViewId="0">
      <selection activeCell="F32" sqref="F32"/>
    </sheetView>
  </sheetViews>
  <sheetFormatPr defaultRowHeight="14.25" x14ac:dyDescent="0.15"/>
  <cols>
    <col min="1" max="1" width="2.625" style="1" customWidth="1"/>
    <col min="2" max="2" width="11.25" style="1" bestFit="1" customWidth="1"/>
    <col min="3" max="3" width="10" style="1" customWidth="1"/>
    <col min="4" max="11" width="10.5" style="1" customWidth="1"/>
    <col min="12" max="13" width="11" style="1" customWidth="1"/>
    <col min="14" max="16384" width="9" style="1"/>
  </cols>
  <sheetData>
    <row r="2" spans="2:13" ht="21" customHeight="1" x14ac:dyDescent="0.15">
      <c r="B2" s="161" t="s">
        <v>118</v>
      </c>
      <c r="C2" s="161"/>
      <c r="D2" s="161"/>
      <c r="E2" s="161"/>
      <c r="F2" s="161"/>
      <c r="G2" s="161"/>
      <c r="H2" s="161"/>
      <c r="I2" s="161"/>
      <c r="J2" s="161"/>
      <c r="M2" s="44"/>
    </row>
    <row r="3" spans="2:13" ht="6.75" customHeight="1" x14ac:dyDescent="0.15">
      <c r="B3" s="44"/>
      <c r="C3" s="44"/>
      <c r="D3" s="44"/>
      <c r="E3" s="44"/>
      <c r="F3" s="44"/>
      <c r="G3" s="44"/>
      <c r="H3" s="44"/>
      <c r="I3" s="44"/>
      <c r="J3" s="44"/>
      <c r="M3" s="44"/>
    </row>
    <row r="4" spans="2:13" ht="6.75" customHeight="1" x14ac:dyDescent="0.15"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2:13" ht="18.75" customHeight="1" x14ac:dyDescent="0.15">
      <c r="B5" s="162" t="s">
        <v>46</v>
      </c>
      <c r="C5" s="164"/>
      <c r="D5" s="166" t="s">
        <v>89</v>
      </c>
      <c r="E5" s="167"/>
      <c r="F5" s="167"/>
      <c r="G5" s="167"/>
      <c r="H5" s="167"/>
      <c r="I5" s="167"/>
      <c r="J5" s="167"/>
      <c r="K5" s="168"/>
      <c r="L5" s="159" t="s">
        <v>35</v>
      </c>
      <c r="M5" s="159" t="s">
        <v>37</v>
      </c>
    </row>
    <row r="6" spans="2:13" ht="52.5" customHeight="1" x14ac:dyDescent="0.15">
      <c r="B6" s="163"/>
      <c r="C6" s="165"/>
      <c r="D6" s="9"/>
      <c r="E6" s="8" t="s">
        <v>39</v>
      </c>
      <c r="F6" s="8" t="s">
        <v>38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160"/>
      <c r="M6" s="160"/>
    </row>
    <row r="7" spans="2:13" ht="17.25" customHeight="1" x14ac:dyDescent="0.15">
      <c r="B7" s="89" t="s">
        <v>47</v>
      </c>
      <c r="C7" s="90" t="s">
        <v>0</v>
      </c>
      <c r="D7" s="87">
        <v>8589</v>
      </c>
      <c r="E7" s="87">
        <v>5527</v>
      </c>
      <c r="F7" s="87">
        <v>273</v>
      </c>
      <c r="G7" s="87">
        <v>406</v>
      </c>
      <c r="H7" s="87">
        <v>0</v>
      </c>
      <c r="I7" s="87">
        <v>653</v>
      </c>
      <c r="J7" s="87">
        <v>1524</v>
      </c>
      <c r="K7" s="87">
        <v>206</v>
      </c>
      <c r="L7" s="91">
        <f t="shared" ref="L7:L49" si="0">J7/D7</f>
        <v>0.17743625567586449</v>
      </c>
      <c r="M7" s="91">
        <f>I7/D7</f>
        <v>7.6027477005472119E-2</v>
      </c>
    </row>
    <row r="8" spans="2:13" ht="17.25" customHeight="1" x14ac:dyDescent="0.15">
      <c r="B8" s="112" t="s">
        <v>48</v>
      </c>
      <c r="C8" s="113"/>
      <c r="D8" s="87">
        <f>SUM(D9:D17)</f>
        <v>2303</v>
      </c>
      <c r="E8" s="87">
        <f t="shared" ref="E8:J8" si="1">SUM(E9:E17)</f>
        <v>1774</v>
      </c>
      <c r="F8" s="87">
        <f t="shared" si="1"/>
        <v>8</v>
      </c>
      <c r="G8" s="87">
        <f t="shared" si="1"/>
        <v>85</v>
      </c>
      <c r="H8" s="87">
        <f t="shared" si="1"/>
        <v>0</v>
      </c>
      <c r="I8" s="87">
        <f t="shared" si="1"/>
        <v>173</v>
      </c>
      <c r="J8" s="87">
        <f t="shared" si="1"/>
        <v>234</v>
      </c>
      <c r="K8" s="87">
        <f>SUM(K9:K17)</f>
        <v>29</v>
      </c>
      <c r="L8" s="91">
        <f t="shared" si="0"/>
        <v>0.10160660008684325</v>
      </c>
      <c r="M8" s="91">
        <f>I8/D8</f>
        <v>7.5119409465914028E-2</v>
      </c>
    </row>
    <row r="9" spans="2:13" ht="17.25" customHeight="1" x14ac:dyDescent="0.15">
      <c r="B9" s="108"/>
      <c r="C9" s="2" t="s">
        <v>1</v>
      </c>
      <c r="D9" s="3">
        <v>475</v>
      </c>
      <c r="E9" s="3">
        <v>387</v>
      </c>
      <c r="F9" s="3">
        <v>1</v>
      </c>
      <c r="G9" s="3">
        <v>15</v>
      </c>
      <c r="H9" s="3">
        <v>0</v>
      </c>
      <c r="I9" s="3">
        <v>22</v>
      </c>
      <c r="J9" s="3">
        <v>45</v>
      </c>
      <c r="K9" s="3">
        <v>5</v>
      </c>
      <c r="L9" s="4">
        <f t="shared" si="0"/>
        <v>9.4736842105263161E-2</v>
      </c>
      <c r="M9" s="4">
        <f>I9/D9</f>
        <v>4.6315789473684213E-2</v>
      </c>
    </row>
    <row r="10" spans="2:13" ht="17.25" customHeight="1" x14ac:dyDescent="0.15">
      <c r="B10" s="108"/>
      <c r="C10" s="2" t="s">
        <v>2</v>
      </c>
      <c r="D10" s="3">
        <v>449</v>
      </c>
      <c r="E10" s="3">
        <v>357</v>
      </c>
      <c r="F10" s="3">
        <v>0</v>
      </c>
      <c r="G10" s="3">
        <v>10</v>
      </c>
      <c r="H10" s="3">
        <v>0</v>
      </c>
      <c r="I10" s="3">
        <v>45</v>
      </c>
      <c r="J10" s="3">
        <v>35</v>
      </c>
      <c r="K10" s="3">
        <v>2</v>
      </c>
      <c r="L10" s="4">
        <f t="shared" si="0"/>
        <v>7.7951002227171495E-2</v>
      </c>
      <c r="M10" s="4">
        <f t="shared" ref="M10:M49" si="2">I10/D10</f>
        <v>0.10022271714922049</v>
      </c>
    </row>
    <row r="11" spans="2:13" ht="17.25" customHeight="1" x14ac:dyDescent="0.15">
      <c r="B11" s="108"/>
      <c r="C11" s="2" t="s">
        <v>3</v>
      </c>
      <c r="D11" s="3">
        <v>174</v>
      </c>
      <c r="E11" s="3">
        <v>131</v>
      </c>
      <c r="F11" s="3">
        <v>0</v>
      </c>
      <c r="G11" s="3">
        <v>9</v>
      </c>
      <c r="H11" s="3">
        <v>0</v>
      </c>
      <c r="I11" s="3">
        <v>12</v>
      </c>
      <c r="J11" s="3">
        <v>17</v>
      </c>
      <c r="K11" s="3">
        <v>5</v>
      </c>
      <c r="L11" s="4">
        <f t="shared" si="0"/>
        <v>9.7701149425287362E-2</v>
      </c>
      <c r="M11" s="4">
        <f t="shared" si="2"/>
        <v>6.8965517241379309E-2</v>
      </c>
    </row>
    <row r="12" spans="2:13" ht="17.25" customHeight="1" x14ac:dyDescent="0.15">
      <c r="B12" s="108"/>
      <c r="C12" s="2" t="s">
        <v>4</v>
      </c>
      <c r="D12" s="3">
        <v>27</v>
      </c>
      <c r="E12" s="3">
        <v>22</v>
      </c>
      <c r="F12" s="3">
        <v>0</v>
      </c>
      <c r="G12" s="3">
        <v>3</v>
      </c>
      <c r="H12" s="3">
        <v>0</v>
      </c>
      <c r="I12" s="3">
        <v>1</v>
      </c>
      <c r="J12" s="3">
        <v>0</v>
      </c>
      <c r="K12" s="3">
        <v>1</v>
      </c>
      <c r="L12" s="4">
        <f t="shared" si="0"/>
        <v>0</v>
      </c>
      <c r="M12" s="4">
        <f t="shared" si="2"/>
        <v>3.7037037037037035E-2</v>
      </c>
    </row>
    <row r="13" spans="2:13" ht="17.25" customHeight="1" x14ac:dyDescent="0.15">
      <c r="B13" s="108"/>
      <c r="C13" s="2" t="s">
        <v>5</v>
      </c>
      <c r="D13" s="3">
        <v>246</v>
      </c>
      <c r="E13" s="3">
        <v>156</v>
      </c>
      <c r="F13" s="3">
        <v>5</v>
      </c>
      <c r="G13" s="3">
        <v>13</v>
      </c>
      <c r="H13" s="3">
        <v>0</v>
      </c>
      <c r="I13" s="3">
        <v>36</v>
      </c>
      <c r="J13" s="3">
        <v>35</v>
      </c>
      <c r="K13" s="3">
        <v>1</v>
      </c>
      <c r="L13" s="4">
        <f t="shared" si="0"/>
        <v>0.14227642276422764</v>
      </c>
      <c r="M13" s="4">
        <f t="shared" si="2"/>
        <v>0.14634146341463414</v>
      </c>
    </row>
    <row r="14" spans="2:13" ht="17.25" customHeight="1" x14ac:dyDescent="0.15">
      <c r="B14" s="108"/>
      <c r="C14" s="2" t="s">
        <v>6</v>
      </c>
      <c r="D14" s="3">
        <v>154</v>
      </c>
      <c r="E14" s="3">
        <v>117</v>
      </c>
      <c r="F14" s="3">
        <v>0</v>
      </c>
      <c r="G14" s="3">
        <v>4</v>
      </c>
      <c r="H14" s="3">
        <v>0</v>
      </c>
      <c r="I14" s="3">
        <v>11</v>
      </c>
      <c r="J14" s="3">
        <v>18</v>
      </c>
      <c r="K14" s="3">
        <v>4</v>
      </c>
      <c r="L14" s="4">
        <f t="shared" si="0"/>
        <v>0.11688311688311688</v>
      </c>
      <c r="M14" s="4">
        <f t="shared" si="2"/>
        <v>7.1428571428571425E-2</v>
      </c>
    </row>
    <row r="15" spans="2:13" ht="17.25" customHeight="1" x14ac:dyDescent="0.15">
      <c r="B15" s="108"/>
      <c r="C15" s="2" t="s">
        <v>7</v>
      </c>
      <c r="D15" s="3">
        <v>405</v>
      </c>
      <c r="E15" s="3">
        <v>276</v>
      </c>
      <c r="F15" s="3">
        <v>2</v>
      </c>
      <c r="G15" s="3">
        <v>24</v>
      </c>
      <c r="H15" s="3">
        <v>0</v>
      </c>
      <c r="I15" s="3">
        <v>40</v>
      </c>
      <c r="J15" s="3">
        <v>58</v>
      </c>
      <c r="K15" s="3">
        <v>5</v>
      </c>
      <c r="L15" s="4">
        <f t="shared" si="0"/>
        <v>0.14320987654320988</v>
      </c>
      <c r="M15" s="4">
        <f t="shared" si="2"/>
        <v>9.8765432098765427E-2</v>
      </c>
    </row>
    <row r="16" spans="2:13" ht="17.25" customHeight="1" x14ac:dyDescent="0.15">
      <c r="B16" s="108"/>
      <c r="C16" s="2" t="s">
        <v>8</v>
      </c>
      <c r="D16" s="3">
        <v>131</v>
      </c>
      <c r="E16" s="3">
        <v>119</v>
      </c>
      <c r="F16" s="3">
        <v>0</v>
      </c>
      <c r="G16" s="3">
        <v>3</v>
      </c>
      <c r="H16" s="3">
        <v>0</v>
      </c>
      <c r="I16" s="3">
        <v>1</v>
      </c>
      <c r="J16" s="3">
        <v>6</v>
      </c>
      <c r="K16" s="3">
        <v>2</v>
      </c>
      <c r="L16" s="4">
        <f t="shared" si="0"/>
        <v>4.5801526717557252E-2</v>
      </c>
      <c r="M16" s="4">
        <f t="shared" si="2"/>
        <v>7.6335877862595417E-3</v>
      </c>
    </row>
    <row r="17" spans="2:13" ht="17.25" customHeight="1" x14ac:dyDescent="0.15">
      <c r="B17" s="109"/>
      <c r="C17" s="2" t="s">
        <v>9</v>
      </c>
      <c r="D17" s="3">
        <v>242</v>
      </c>
      <c r="E17" s="3">
        <v>209</v>
      </c>
      <c r="F17" s="3">
        <v>0</v>
      </c>
      <c r="G17" s="3">
        <v>4</v>
      </c>
      <c r="H17" s="3">
        <v>0</v>
      </c>
      <c r="I17" s="3">
        <v>5</v>
      </c>
      <c r="J17" s="3">
        <v>20</v>
      </c>
      <c r="K17" s="3">
        <v>4</v>
      </c>
      <c r="L17" s="4">
        <f t="shared" si="0"/>
        <v>8.2644628099173556E-2</v>
      </c>
      <c r="M17" s="4">
        <f t="shared" si="2"/>
        <v>2.0661157024793389E-2</v>
      </c>
    </row>
    <row r="18" spans="2:13" ht="17.25" customHeight="1" x14ac:dyDescent="0.15">
      <c r="B18" s="112" t="s">
        <v>142</v>
      </c>
      <c r="C18" s="113"/>
      <c r="D18" s="87">
        <f>SUM(D19:D23)</f>
        <v>1823</v>
      </c>
      <c r="E18" s="87">
        <f t="shared" ref="E18:J18" si="3">SUM(E19:E23)</f>
        <v>1359</v>
      </c>
      <c r="F18" s="87">
        <f t="shared" si="3"/>
        <v>52</v>
      </c>
      <c r="G18" s="87">
        <f t="shared" si="3"/>
        <v>70</v>
      </c>
      <c r="H18" s="87">
        <f t="shared" si="3"/>
        <v>0</v>
      </c>
      <c r="I18" s="87">
        <f t="shared" si="3"/>
        <v>75</v>
      </c>
      <c r="J18" s="87">
        <f t="shared" si="3"/>
        <v>234</v>
      </c>
      <c r="K18" s="87">
        <f>SUM(K19:K23)</f>
        <v>33</v>
      </c>
      <c r="L18" s="91">
        <f t="shared" si="0"/>
        <v>0.12835984640702139</v>
      </c>
      <c r="M18" s="91">
        <f t="shared" si="2"/>
        <v>4.1140976412506858E-2</v>
      </c>
    </row>
    <row r="19" spans="2:13" ht="17.25" customHeight="1" x14ac:dyDescent="0.15">
      <c r="B19" s="108"/>
      <c r="C19" s="2" t="s">
        <v>36</v>
      </c>
      <c r="D19" s="3">
        <v>686</v>
      </c>
      <c r="E19" s="3">
        <v>496</v>
      </c>
      <c r="F19" s="3">
        <v>24</v>
      </c>
      <c r="G19" s="3">
        <v>34</v>
      </c>
      <c r="H19" s="3">
        <v>0</v>
      </c>
      <c r="I19" s="3">
        <v>29</v>
      </c>
      <c r="J19" s="3">
        <v>92</v>
      </c>
      <c r="K19" s="3">
        <v>11</v>
      </c>
      <c r="L19" s="4">
        <f t="shared" si="0"/>
        <v>0.13411078717201166</v>
      </c>
      <c r="M19" s="4">
        <f t="shared" si="2"/>
        <v>4.2274052478134108E-2</v>
      </c>
    </row>
    <row r="20" spans="2:13" ht="17.25" customHeight="1" x14ac:dyDescent="0.15">
      <c r="B20" s="108"/>
      <c r="C20" s="2" t="s">
        <v>10</v>
      </c>
      <c r="D20" s="3">
        <v>497</v>
      </c>
      <c r="E20" s="3">
        <v>363</v>
      </c>
      <c r="F20" s="3">
        <v>13</v>
      </c>
      <c r="G20" s="3">
        <v>13</v>
      </c>
      <c r="H20" s="3">
        <v>0</v>
      </c>
      <c r="I20" s="3">
        <v>21</v>
      </c>
      <c r="J20" s="3">
        <v>79</v>
      </c>
      <c r="K20" s="3">
        <v>8</v>
      </c>
      <c r="L20" s="4">
        <f t="shared" si="0"/>
        <v>0.15895372233400401</v>
      </c>
      <c r="M20" s="4">
        <f t="shared" si="2"/>
        <v>4.2253521126760563E-2</v>
      </c>
    </row>
    <row r="21" spans="2:13" ht="17.25" customHeight="1" x14ac:dyDescent="0.15">
      <c r="B21" s="108"/>
      <c r="C21" s="2" t="s">
        <v>11</v>
      </c>
      <c r="D21" s="3">
        <v>183</v>
      </c>
      <c r="E21" s="3">
        <v>158</v>
      </c>
      <c r="F21" s="3">
        <v>0</v>
      </c>
      <c r="G21" s="3">
        <v>3</v>
      </c>
      <c r="H21" s="3">
        <v>0</v>
      </c>
      <c r="I21" s="3">
        <v>2</v>
      </c>
      <c r="J21" s="3">
        <v>16</v>
      </c>
      <c r="K21" s="3">
        <v>4</v>
      </c>
      <c r="L21" s="4">
        <f t="shared" si="0"/>
        <v>8.7431693989071038E-2</v>
      </c>
      <c r="M21" s="4">
        <f t="shared" si="2"/>
        <v>1.092896174863388E-2</v>
      </c>
    </row>
    <row r="22" spans="2:13" ht="17.25" customHeight="1" x14ac:dyDescent="0.15">
      <c r="B22" s="108"/>
      <c r="C22" s="2" t="s">
        <v>12</v>
      </c>
      <c r="D22" s="3">
        <v>192</v>
      </c>
      <c r="E22" s="3">
        <v>155</v>
      </c>
      <c r="F22" s="3">
        <v>7</v>
      </c>
      <c r="G22" s="3">
        <v>5</v>
      </c>
      <c r="H22" s="3">
        <v>0</v>
      </c>
      <c r="I22" s="3">
        <v>5</v>
      </c>
      <c r="J22" s="3">
        <v>17</v>
      </c>
      <c r="K22" s="3">
        <v>3</v>
      </c>
      <c r="L22" s="4">
        <f t="shared" si="0"/>
        <v>8.8541666666666671E-2</v>
      </c>
      <c r="M22" s="4">
        <f t="shared" si="2"/>
        <v>2.6041666666666668E-2</v>
      </c>
    </row>
    <row r="23" spans="2:13" ht="17.25" customHeight="1" x14ac:dyDescent="0.15">
      <c r="B23" s="109"/>
      <c r="C23" s="2" t="s">
        <v>13</v>
      </c>
      <c r="D23" s="3">
        <v>265</v>
      </c>
      <c r="E23" s="3">
        <v>187</v>
      </c>
      <c r="F23" s="3">
        <v>8</v>
      </c>
      <c r="G23" s="3">
        <v>15</v>
      </c>
      <c r="H23" s="3">
        <v>0</v>
      </c>
      <c r="I23" s="3">
        <v>18</v>
      </c>
      <c r="J23" s="3">
        <v>30</v>
      </c>
      <c r="K23" s="3">
        <v>7</v>
      </c>
      <c r="L23" s="4">
        <f t="shared" si="0"/>
        <v>0.11320754716981132</v>
      </c>
      <c r="M23" s="4">
        <f t="shared" si="2"/>
        <v>6.7924528301886791E-2</v>
      </c>
    </row>
    <row r="24" spans="2:13" ht="17.25" customHeight="1" x14ac:dyDescent="0.15">
      <c r="B24" s="112" t="s">
        <v>143</v>
      </c>
      <c r="C24" s="113"/>
      <c r="D24" s="87">
        <f>SUM(D25:D28)</f>
        <v>1581</v>
      </c>
      <c r="E24" s="87">
        <f t="shared" ref="E24:J24" si="4">SUM(E25:E28)</f>
        <v>1157</v>
      </c>
      <c r="F24" s="87">
        <f t="shared" si="4"/>
        <v>29</v>
      </c>
      <c r="G24" s="87">
        <f t="shared" si="4"/>
        <v>67</v>
      </c>
      <c r="H24" s="87">
        <f t="shared" si="4"/>
        <v>0</v>
      </c>
      <c r="I24" s="87">
        <f t="shared" si="4"/>
        <v>106</v>
      </c>
      <c r="J24" s="87">
        <f t="shared" si="4"/>
        <v>200</v>
      </c>
      <c r="K24" s="87">
        <f>SUM(K25:K28)</f>
        <v>22</v>
      </c>
      <c r="L24" s="91">
        <f t="shared" si="0"/>
        <v>0.1265022137887413</v>
      </c>
      <c r="M24" s="91">
        <f t="shared" si="2"/>
        <v>6.7046173308032891E-2</v>
      </c>
    </row>
    <row r="25" spans="2:13" ht="17.25" customHeight="1" x14ac:dyDescent="0.15">
      <c r="B25" s="108"/>
      <c r="C25" s="2" t="s">
        <v>14</v>
      </c>
      <c r="D25" s="3">
        <v>632</v>
      </c>
      <c r="E25" s="3">
        <v>445</v>
      </c>
      <c r="F25" s="3">
        <v>8</v>
      </c>
      <c r="G25" s="3">
        <v>31</v>
      </c>
      <c r="H25" s="3">
        <v>0</v>
      </c>
      <c r="I25" s="3">
        <v>41</v>
      </c>
      <c r="J25" s="3">
        <v>92</v>
      </c>
      <c r="K25" s="3">
        <v>15</v>
      </c>
      <c r="L25" s="4">
        <f t="shared" si="0"/>
        <v>0.14556962025316456</v>
      </c>
      <c r="M25" s="4">
        <f t="shared" si="2"/>
        <v>6.4873417721518986E-2</v>
      </c>
    </row>
    <row r="26" spans="2:13" ht="17.25" customHeight="1" x14ac:dyDescent="0.15">
      <c r="B26" s="108"/>
      <c r="C26" s="2" t="s">
        <v>15</v>
      </c>
      <c r="D26" s="3">
        <v>379</v>
      </c>
      <c r="E26" s="3">
        <v>292</v>
      </c>
      <c r="F26" s="3">
        <v>13</v>
      </c>
      <c r="G26" s="3">
        <v>6</v>
      </c>
      <c r="H26" s="3">
        <v>0</v>
      </c>
      <c r="I26" s="3">
        <v>22</v>
      </c>
      <c r="J26" s="3">
        <v>42</v>
      </c>
      <c r="K26" s="3">
        <v>4</v>
      </c>
      <c r="L26" s="4">
        <f t="shared" si="0"/>
        <v>0.11081794195250659</v>
      </c>
      <c r="M26" s="4">
        <f t="shared" si="2"/>
        <v>5.8047493403693931E-2</v>
      </c>
    </row>
    <row r="27" spans="2:13" ht="17.25" customHeight="1" x14ac:dyDescent="0.15">
      <c r="B27" s="108"/>
      <c r="C27" s="2" t="s">
        <v>16</v>
      </c>
      <c r="D27" s="3">
        <v>393</v>
      </c>
      <c r="E27" s="3">
        <v>289</v>
      </c>
      <c r="F27" s="3">
        <v>5</v>
      </c>
      <c r="G27" s="3">
        <v>16</v>
      </c>
      <c r="H27" s="3">
        <v>0</v>
      </c>
      <c r="I27" s="3">
        <v>35</v>
      </c>
      <c r="J27" s="3">
        <v>47</v>
      </c>
      <c r="K27" s="3">
        <v>1</v>
      </c>
      <c r="L27" s="4">
        <f t="shared" si="0"/>
        <v>0.11959287531806616</v>
      </c>
      <c r="M27" s="4">
        <f t="shared" si="2"/>
        <v>8.9058524173027995E-2</v>
      </c>
    </row>
    <row r="28" spans="2:13" ht="17.25" customHeight="1" x14ac:dyDescent="0.15">
      <c r="B28" s="109"/>
      <c r="C28" s="2" t="s">
        <v>17</v>
      </c>
      <c r="D28" s="3">
        <v>177</v>
      </c>
      <c r="E28" s="3">
        <v>131</v>
      </c>
      <c r="F28" s="3">
        <v>3</v>
      </c>
      <c r="G28" s="3">
        <v>14</v>
      </c>
      <c r="H28" s="3">
        <v>0</v>
      </c>
      <c r="I28" s="3">
        <v>8</v>
      </c>
      <c r="J28" s="3">
        <v>19</v>
      </c>
      <c r="K28" s="3">
        <v>2</v>
      </c>
      <c r="L28" s="4">
        <f t="shared" si="0"/>
        <v>0.10734463276836158</v>
      </c>
      <c r="M28" s="4">
        <f t="shared" si="2"/>
        <v>4.519774011299435E-2</v>
      </c>
    </row>
    <row r="29" spans="2:13" ht="17.25" customHeight="1" x14ac:dyDescent="0.15">
      <c r="B29" s="112" t="s">
        <v>139</v>
      </c>
      <c r="C29" s="113"/>
      <c r="D29" s="87">
        <f>SUM(D30:D33)</f>
        <v>734</v>
      </c>
      <c r="E29" s="87">
        <f t="shared" ref="E29:J29" si="5">SUM(E30:E33)</f>
        <v>472</v>
      </c>
      <c r="F29" s="87">
        <f t="shared" si="5"/>
        <v>55</v>
      </c>
      <c r="G29" s="87">
        <f t="shared" si="5"/>
        <v>45</v>
      </c>
      <c r="H29" s="87">
        <f t="shared" si="5"/>
        <v>0</v>
      </c>
      <c r="I29" s="87">
        <f t="shared" si="5"/>
        <v>54</v>
      </c>
      <c r="J29" s="87">
        <f t="shared" si="5"/>
        <v>90</v>
      </c>
      <c r="K29" s="87">
        <f>SUM(K30:K33)</f>
        <v>18</v>
      </c>
      <c r="L29" s="91">
        <f t="shared" si="0"/>
        <v>0.1226158038147139</v>
      </c>
      <c r="M29" s="91">
        <f t="shared" si="2"/>
        <v>7.3569482288828342E-2</v>
      </c>
    </row>
    <row r="30" spans="2:13" ht="17.25" customHeight="1" x14ac:dyDescent="0.15">
      <c r="B30" s="108"/>
      <c r="C30" s="2" t="s">
        <v>18</v>
      </c>
      <c r="D30" s="3">
        <v>295</v>
      </c>
      <c r="E30" s="3">
        <v>191</v>
      </c>
      <c r="F30" s="3">
        <v>36</v>
      </c>
      <c r="G30" s="3">
        <v>14</v>
      </c>
      <c r="H30" s="3">
        <v>0</v>
      </c>
      <c r="I30" s="3">
        <v>13</v>
      </c>
      <c r="J30" s="3">
        <v>34</v>
      </c>
      <c r="K30" s="3">
        <v>7</v>
      </c>
      <c r="L30" s="4">
        <f t="shared" si="0"/>
        <v>0.11525423728813559</v>
      </c>
      <c r="M30" s="4">
        <f t="shared" si="2"/>
        <v>4.4067796610169491E-2</v>
      </c>
    </row>
    <row r="31" spans="2:13" ht="17.25" customHeight="1" x14ac:dyDescent="0.15">
      <c r="B31" s="108"/>
      <c r="C31" s="2" t="s">
        <v>19</v>
      </c>
      <c r="D31" s="3">
        <v>125</v>
      </c>
      <c r="E31" s="3">
        <v>78</v>
      </c>
      <c r="F31" s="3">
        <v>1</v>
      </c>
      <c r="G31" s="3">
        <v>23</v>
      </c>
      <c r="H31" s="3">
        <v>0</v>
      </c>
      <c r="I31" s="3">
        <v>14</v>
      </c>
      <c r="J31" s="3">
        <v>6</v>
      </c>
      <c r="K31" s="3">
        <v>3</v>
      </c>
      <c r="L31" s="4">
        <f t="shared" si="0"/>
        <v>4.8000000000000001E-2</v>
      </c>
      <c r="M31" s="4">
        <f t="shared" si="2"/>
        <v>0.112</v>
      </c>
    </row>
    <row r="32" spans="2:13" ht="17.25" customHeight="1" x14ac:dyDescent="0.15">
      <c r="B32" s="108"/>
      <c r="C32" s="2" t="s">
        <v>21</v>
      </c>
      <c r="D32" s="3">
        <v>248</v>
      </c>
      <c r="E32" s="3">
        <v>163</v>
      </c>
      <c r="F32" s="3">
        <v>14</v>
      </c>
      <c r="G32" s="3">
        <v>8</v>
      </c>
      <c r="H32" s="3">
        <v>0</v>
      </c>
      <c r="I32" s="3">
        <v>12</v>
      </c>
      <c r="J32" s="3">
        <v>44</v>
      </c>
      <c r="K32" s="3">
        <v>7</v>
      </c>
      <c r="L32" s="4">
        <f t="shared" si="0"/>
        <v>0.17741935483870969</v>
      </c>
      <c r="M32" s="4">
        <f t="shared" si="2"/>
        <v>4.8387096774193547E-2</v>
      </c>
    </row>
    <row r="33" spans="2:13" ht="17.25" customHeight="1" x14ac:dyDescent="0.15">
      <c r="B33" s="109"/>
      <c r="C33" s="2" t="s">
        <v>20</v>
      </c>
      <c r="D33" s="3">
        <v>66</v>
      </c>
      <c r="E33" s="3">
        <v>40</v>
      </c>
      <c r="F33" s="3">
        <v>4</v>
      </c>
      <c r="G33" s="3">
        <v>0</v>
      </c>
      <c r="H33" s="3">
        <v>0</v>
      </c>
      <c r="I33" s="3">
        <v>15</v>
      </c>
      <c r="J33" s="3">
        <v>6</v>
      </c>
      <c r="K33" s="3">
        <v>1</v>
      </c>
      <c r="L33" s="4">
        <f t="shared" si="0"/>
        <v>9.0909090909090912E-2</v>
      </c>
      <c r="M33" s="4">
        <f t="shared" si="2"/>
        <v>0.22727272727272727</v>
      </c>
    </row>
    <row r="34" spans="2:13" ht="17.25" customHeight="1" x14ac:dyDescent="0.15">
      <c r="B34" s="116" t="s">
        <v>140</v>
      </c>
      <c r="C34" s="113"/>
      <c r="D34" s="87">
        <f>SUM(D35:D39)</f>
        <v>2597</v>
      </c>
      <c r="E34" s="87">
        <f t="shared" ref="E34:J34" si="6">SUM(E35:E39)</f>
        <v>2093</v>
      </c>
      <c r="F34" s="87">
        <f t="shared" si="6"/>
        <v>14</v>
      </c>
      <c r="G34" s="87">
        <f t="shared" si="6"/>
        <v>41</v>
      </c>
      <c r="H34" s="87">
        <f t="shared" si="6"/>
        <v>0</v>
      </c>
      <c r="I34" s="87">
        <f t="shared" si="6"/>
        <v>35</v>
      </c>
      <c r="J34" s="87">
        <f t="shared" si="6"/>
        <v>343</v>
      </c>
      <c r="K34" s="87">
        <f>SUM(K35:K39)</f>
        <v>71</v>
      </c>
      <c r="L34" s="91">
        <f t="shared" si="0"/>
        <v>0.13207547169811321</v>
      </c>
      <c r="M34" s="91">
        <f t="shared" si="2"/>
        <v>1.3477088948787063E-2</v>
      </c>
    </row>
    <row r="35" spans="2:13" ht="17.25" customHeight="1" x14ac:dyDescent="0.15">
      <c r="B35" s="108"/>
      <c r="C35" s="2" t="s">
        <v>22</v>
      </c>
      <c r="D35" s="3">
        <v>1537</v>
      </c>
      <c r="E35" s="3">
        <v>1203</v>
      </c>
      <c r="F35" s="3">
        <v>10</v>
      </c>
      <c r="G35" s="3">
        <v>31</v>
      </c>
      <c r="H35" s="3">
        <v>0</v>
      </c>
      <c r="I35" s="3">
        <v>23</v>
      </c>
      <c r="J35" s="3">
        <v>219</v>
      </c>
      <c r="K35" s="3">
        <v>51</v>
      </c>
      <c r="L35" s="4">
        <f t="shared" si="0"/>
        <v>0.14248536109303839</v>
      </c>
      <c r="M35" s="4">
        <f t="shared" si="2"/>
        <v>1.4964216005204945E-2</v>
      </c>
    </row>
    <row r="36" spans="2:13" ht="17.25" customHeight="1" x14ac:dyDescent="0.15">
      <c r="B36" s="108"/>
      <c r="C36" s="2" t="s">
        <v>23</v>
      </c>
      <c r="D36" s="3">
        <v>122</v>
      </c>
      <c r="E36" s="3">
        <v>104</v>
      </c>
      <c r="F36" s="3">
        <v>3</v>
      </c>
      <c r="G36" s="3">
        <v>0</v>
      </c>
      <c r="H36" s="3">
        <v>0</v>
      </c>
      <c r="I36" s="3">
        <v>1</v>
      </c>
      <c r="J36" s="3">
        <v>13</v>
      </c>
      <c r="K36" s="3">
        <v>1</v>
      </c>
      <c r="L36" s="4">
        <f t="shared" si="0"/>
        <v>0.10655737704918032</v>
      </c>
      <c r="M36" s="4">
        <f t="shared" si="2"/>
        <v>8.1967213114754103E-3</v>
      </c>
    </row>
    <row r="37" spans="2:13" ht="17.25" customHeight="1" x14ac:dyDescent="0.15">
      <c r="B37" s="108"/>
      <c r="C37" s="2" t="s">
        <v>24</v>
      </c>
      <c r="D37" s="3">
        <v>361</v>
      </c>
      <c r="E37" s="3">
        <v>299</v>
      </c>
      <c r="F37" s="3">
        <v>0</v>
      </c>
      <c r="G37" s="3">
        <v>1</v>
      </c>
      <c r="H37" s="3">
        <v>0</v>
      </c>
      <c r="I37" s="3">
        <v>5</v>
      </c>
      <c r="J37" s="3">
        <v>50</v>
      </c>
      <c r="K37" s="3">
        <v>6</v>
      </c>
      <c r="L37" s="4">
        <f t="shared" si="0"/>
        <v>0.13850415512465375</v>
      </c>
      <c r="M37" s="4">
        <f t="shared" si="2"/>
        <v>1.3850415512465374E-2</v>
      </c>
    </row>
    <row r="38" spans="2:13" ht="17.25" customHeight="1" x14ac:dyDescent="0.15">
      <c r="B38" s="108"/>
      <c r="C38" s="2" t="s">
        <v>25</v>
      </c>
      <c r="D38" s="3">
        <v>219</v>
      </c>
      <c r="E38" s="3">
        <v>186</v>
      </c>
      <c r="F38" s="3">
        <v>0</v>
      </c>
      <c r="G38" s="3">
        <v>2</v>
      </c>
      <c r="H38" s="3">
        <v>0</v>
      </c>
      <c r="I38" s="3">
        <v>1</v>
      </c>
      <c r="J38" s="3">
        <v>25</v>
      </c>
      <c r="K38" s="3">
        <v>5</v>
      </c>
      <c r="L38" s="4">
        <f t="shared" si="0"/>
        <v>0.11415525114155251</v>
      </c>
      <c r="M38" s="4">
        <f t="shared" si="2"/>
        <v>4.5662100456621002E-3</v>
      </c>
    </row>
    <row r="39" spans="2:13" ht="17.25" customHeight="1" x14ac:dyDescent="0.15">
      <c r="B39" s="109"/>
      <c r="C39" s="2" t="s">
        <v>26</v>
      </c>
      <c r="D39" s="3">
        <v>358</v>
      </c>
      <c r="E39" s="3">
        <v>301</v>
      </c>
      <c r="F39" s="3">
        <v>1</v>
      </c>
      <c r="G39" s="3">
        <v>7</v>
      </c>
      <c r="H39" s="3">
        <v>0</v>
      </c>
      <c r="I39" s="3">
        <v>5</v>
      </c>
      <c r="J39" s="3">
        <v>36</v>
      </c>
      <c r="K39" s="3">
        <v>8</v>
      </c>
      <c r="L39" s="4">
        <f t="shared" si="0"/>
        <v>0.1005586592178771</v>
      </c>
      <c r="M39" s="4">
        <f t="shared" si="2"/>
        <v>1.3966480446927373E-2</v>
      </c>
    </row>
    <row r="40" spans="2:13" ht="17.25" customHeight="1" x14ac:dyDescent="0.15">
      <c r="B40" s="110" t="s">
        <v>53</v>
      </c>
      <c r="C40" s="90" t="s">
        <v>27</v>
      </c>
      <c r="D40" s="87">
        <v>1147</v>
      </c>
      <c r="E40" s="87">
        <v>851</v>
      </c>
      <c r="F40" s="87">
        <v>8</v>
      </c>
      <c r="G40" s="87">
        <v>26</v>
      </c>
      <c r="H40" s="87">
        <v>0</v>
      </c>
      <c r="I40" s="87">
        <v>75</v>
      </c>
      <c r="J40" s="87">
        <v>143</v>
      </c>
      <c r="K40" s="87">
        <v>44</v>
      </c>
      <c r="L40" s="91">
        <f t="shared" si="0"/>
        <v>0.12467306015693112</v>
      </c>
      <c r="M40" s="91">
        <f t="shared" si="2"/>
        <v>6.5387968613775063E-2</v>
      </c>
    </row>
    <row r="41" spans="2:13" ht="17.25" customHeight="1" x14ac:dyDescent="0.15">
      <c r="B41" s="114" t="s">
        <v>128</v>
      </c>
      <c r="C41" s="113"/>
      <c r="D41" s="87">
        <f>SUM(D42:D44)</f>
        <v>2348</v>
      </c>
      <c r="E41" s="87">
        <f t="shared" ref="E41:J41" si="7">SUM(E42:E44)</f>
        <v>1717</v>
      </c>
      <c r="F41" s="87">
        <f t="shared" si="7"/>
        <v>61</v>
      </c>
      <c r="G41" s="87">
        <f t="shared" si="7"/>
        <v>67</v>
      </c>
      <c r="H41" s="87">
        <f t="shared" si="7"/>
        <v>0</v>
      </c>
      <c r="I41" s="87">
        <f t="shared" si="7"/>
        <v>72</v>
      </c>
      <c r="J41" s="87">
        <f t="shared" si="7"/>
        <v>375</v>
      </c>
      <c r="K41" s="87">
        <f>SUM(K42:K44)</f>
        <v>56</v>
      </c>
      <c r="L41" s="91">
        <f t="shared" si="0"/>
        <v>0.15971039182282795</v>
      </c>
      <c r="M41" s="91">
        <f t="shared" si="2"/>
        <v>3.0664395229982964E-2</v>
      </c>
    </row>
    <row r="42" spans="2:13" ht="17.25" customHeight="1" x14ac:dyDescent="0.15">
      <c r="B42" s="108"/>
      <c r="C42" s="2" t="s">
        <v>28</v>
      </c>
      <c r="D42" s="3">
        <v>1842</v>
      </c>
      <c r="E42" s="3">
        <v>1382</v>
      </c>
      <c r="F42" s="3">
        <v>34</v>
      </c>
      <c r="G42" s="3">
        <v>46</v>
      </c>
      <c r="H42" s="3">
        <v>0</v>
      </c>
      <c r="I42" s="3">
        <v>48</v>
      </c>
      <c r="J42" s="3">
        <v>288</v>
      </c>
      <c r="K42" s="3">
        <v>44</v>
      </c>
      <c r="L42" s="4">
        <f t="shared" si="0"/>
        <v>0.15635179153094461</v>
      </c>
      <c r="M42" s="4">
        <f t="shared" si="2"/>
        <v>2.6058631921824105E-2</v>
      </c>
    </row>
    <row r="43" spans="2:13" ht="17.25" customHeight="1" x14ac:dyDescent="0.15">
      <c r="B43" s="108"/>
      <c r="C43" s="2" t="s">
        <v>29</v>
      </c>
      <c r="D43" s="3">
        <v>414</v>
      </c>
      <c r="E43" s="3">
        <v>296</v>
      </c>
      <c r="F43" s="3">
        <v>0</v>
      </c>
      <c r="G43" s="3">
        <v>8</v>
      </c>
      <c r="H43" s="3">
        <v>0</v>
      </c>
      <c r="I43" s="3">
        <v>21</v>
      </c>
      <c r="J43" s="3">
        <v>78</v>
      </c>
      <c r="K43" s="3">
        <v>11</v>
      </c>
      <c r="L43" s="4">
        <f t="shared" si="0"/>
        <v>0.18840579710144928</v>
      </c>
      <c r="M43" s="4">
        <f t="shared" si="2"/>
        <v>5.0724637681159424E-2</v>
      </c>
    </row>
    <row r="44" spans="2:13" ht="17.25" customHeight="1" x14ac:dyDescent="0.15">
      <c r="B44" s="109"/>
      <c r="C44" s="2" t="s">
        <v>30</v>
      </c>
      <c r="D44" s="3">
        <v>92</v>
      </c>
      <c r="E44" s="3">
        <v>39</v>
      </c>
      <c r="F44" s="3">
        <v>27</v>
      </c>
      <c r="G44" s="3">
        <v>13</v>
      </c>
      <c r="H44" s="3">
        <v>0</v>
      </c>
      <c r="I44" s="3">
        <v>3</v>
      </c>
      <c r="J44" s="3">
        <v>9</v>
      </c>
      <c r="K44" s="3">
        <v>1</v>
      </c>
      <c r="L44" s="4">
        <f t="shared" si="0"/>
        <v>9.7826086956521743E-2</v>
      </c>
      <c r="M44" s="4">
        <f t="shared" si="2"/>
        <v>3.2608695652173912E-2</v>
      </c>
    </row>
    <row r="45" spans="2:13" ht="17.25" customHeight="1" x14ac:dyDescent="0.15">
      <c r="B45" s="110" t="s">
        <v>54</v>
      </c>
      <c r="C45" s="90" t="s">
        <v>31</v>
      </c>
      <c r="D45" s="87">
        <v>1157</v>
      </c>
      <c r="E45" s="87">
        <v>898</v>
      </c>
      <c r="F45" s="87">
        <v>12</v>
      </c>
      <c r="G45" s="87">
        <v>12</v>
      </c>
      <c r="H45" s="87">
        <v>0</v>
      </c>
      <c r="I45" s="87">
        <v>21</v>
      </c>
      <c r="J45" s="87">
        <v>200</v>
      </c>
      <c r="K45" s="87">
        <v>14</v>
      </c>
      <c r="L45" s="91">
        <f t="shared" si="0"/>
        <v>0.17286084701815038</v>
      </c>
      <c r="M45" s="91">
        <f t="shared" si="2"/>
        <v>1.8150388936905792E-2</v>
      </c>
    </row>
    <row r="46" spans="2:13" ht="17.25" customHeight="1" x14ac:dyDescent="0.15">
      <c r="B46" s="112" t="s">
        <v>141</v>
      </c>
      <c r="C46" s="113"/>
      <c r="D46" s="87">
        <f>SUM(D47:D48)</f>
        <v>1147</v>
      </c>
      <c r="E46" s="87">
        <f t="shared" ref="E46:J46" si="8">SUM(E47:E48)</f>
        <v>915</v>
      </c>
      <c r="F46" s="87">
        <f t="shared" si="8"/>
        <v>6</v>
      </c>
      <c r="G46" s="87">
        <f t="shared" si="8"/>
        <v>41</v>
      </c>
      <c r="H46" s="87">
        <f t="shared" si="8"/>
        <v>0</v>
      </c>
      <c r="I46" s="87">
        <f t="shared" si="8"/>
        <v>44</v>
      </c>
      <c r="J46" s="87">
        <f t="shared" si="8"/>
        <v>117</v>
      </c>
      <c r="K46" s="87">
        <f>SUM(K47:K48)</f>
        <v>24</v>
      </c>
      <c r="L46" s="91">
        <f t="shared" si="0"/>
        <v>0.1020052310374891</v>
      </c>
      <c r="M46" s="91">
        <f t="shared" si="2"/>
        <v>3.8360941586748042E-2</v>
      </c>
    </row>
    <row r="47" spans="2:13" ht="17.25" customHeight="1" x14ac:dyDescent="0.15">
      <c r="B47" s="108"/>
      <c r="C47" s="2" t="s">
        <v>32</v>
      </c>
      <c r="D47" s="3">
        <v>977</v>
      </c>
      <c r="E47" s="3">
        <v>772</v>
      </c>
      <c r="F47" s="3">
        <v>6</v>
      </c>
      <c r="G47" s="3">
        <v>38</v>
      </c>
      <c r="H47" s="3">
        <v>0</v>
      </c>
      <c r="I47" s="3">
        <v>41</v>
      </c>
      <c r="J47" s="3">
        <v>98</v>
      </c>
      <c r="K47" s="3">
        <v>22</v>
      </c>
      <c r="L47" s="4">
        <f t="shared" si="0"/>
        <v>0.10030706243602866</v>
      </c>
      <c r="M47" s="4">
        <f t="shared" si="2"/>
        <v>4.1965199590583417E-2</v>
      </c>
    </row>
    <row r="48" spans="2:13" ht="17.25" customHeight="1" thickBot="1" x14ac:dyDescent="0.2">
      <c r="B48" s="117"/>
      <c r="C48" s="92" t="s">
        <v>33</v>
      </c>
      <c r="D48" s="11">
        <v>170</v>
      </c>
      <c r="E48" s="11">
        <v>143</v>
      </c>
      <c r="F48" s="11">
        <v>0</v>
      </c>
      <c r="G48" s="11">
        <v>3</v>
      </c>
      <c r="H48" s="11">
        <v>0</v>
      </c>
      <c r="I48" s="11">
        <v>3</v>
      </c>
      <c r="J48" s="11">
        <v>19</v>
      </c>
      <c r="K48" s="11">
        <v>2</v>
      </c>
      <c r="L48" s="12">
        <f t="shared" si="0"/>
        <v>0.11176470588235295</v>
      </c>
      <c r="M48" s="12">
        <f t="shared" si="2"/>
        <v>1.7647058823529412E-2</v>
      </c>
    </row>
    <row r="49" spans="2:13" ht="21.75" customHeight="1" thickTop="1" x14ac:dyDescent="0.2">
      <c r="B49" s="20"/>
      <c r="C49" s="19" t="s">
        <v>34</v>
      </c>
      <c r="D49" s="13">
        <f>SUM(D7,D8,D18,D24,D29,D34,D40,D41,D45,D46)</f>
        <v>23426</v>
      </c>
      <c r="E49" s="13">
        <f t="shared" ref="E49:J49" si="9">SUM(E7,E8,E18,E24,E29,E34,E40,E41,E45,E46)</f>
        <v>16763</v>
      </c>
      <c r="F49" s="13">
        <f t="shared" si="9"/>
        <v>518</v>
      </c>
      <c r="G49" s="13">
        <f t="shared" si="9"/>
        <v>860</v>
      </c>
      <c r="H49" s="13">
        <f t="shared" si="9"/>
        <v>0</v>
      </c>
      <c r="I49" s="13">
        <f t="shared" si="9"/>
        <v>1308</v>
      </c>
      <c r="J49" s="13">
        <f t="shared" si="9"/>
        <v>3460</v>
      </c>
      <c r="K49" s="13">
        <f>SUM(K7,K8,K18,K24,K29,K34,K40,K41,K45,K46)</f>
        <v>517</v>
      </c>
      <c r="L49" s="14">
        <f t="shared" si="0"/>
        <v>0.14769913771023649</v>
      </c>
      <c r="M49" s="14">
        <f t="shared" si="2"/>
        <v>5.5835396567915987E-2</v>
      </c>
    </row>
    <row r="50" spans="2:13" ht="22.5" customHeight="1" x14ac:dyDescent="0.2">
      <c r="B50" s="169" t="s">
        <v>99</v>
      </c>
      <c r="C50" s="170"/>
      <c r="D50" s="170"/>
      <c r="E50" s="170"/>
      <c r="F50" s="170"/>
      <c r="G50" s="170"/>
      <c r="H50" s="170"/>
      <c r="I50" s="170"/>
      <c r="J50" s="170"/>
      <c r="K50" s="171"/>
      <c r="L50" s="15">
        <v>0.128</v>
      </c>
      <c r="M50" s="15">
        <v>5.8000000000000003E-2</v>
      </c>
    </row>
    <row r="51" spans="2:13" ht="20.25" customHeight="1" x14ac:dyDescent="0.15">
      <c r="B51" s="158" t="s">
        <v>120</v>
      </c>
      <c r="C51" s="158"/>
      <c r="D51" s="158"/>
      <c r="E51" s="158"/>
      <c r="F51" s="158"/>
      <c r="G51" s="158"/>
      <c r="H51" s="158"/>
      <c r="I51" s="158"/>
      <c r="J51" s="158"/>
      <c r="M51" s="6"/>
    </row>
    <row r="52" spans="2:13" ht="7.5" customHeight="1" x14ac:dyDescent="0.15">
      <c r="B52" s="24"/>
      <c r="C52" s="24"/>
      <c r="D52" s="24"/>
      <c r="E52" s="24"/>
      <c r="F52" s="24"/>
      <c r="G52" s="24"/>
      <c r="H52" s="24"/>
      <c r="I52" s="24"/>
      <c r="J52" s="24"/>
      <c r="M52" s="7"/>
    </row>
    <row r="53" spans="2:13" ht="15.75" customHeight="1" x14ac:dyDescent="0.15">
      <c r="B53" s="1" t="s">
        <v>97</v>
      </c>
    </row>
    <row r="54" spans="2:13" x14ac:dyDescent="0.15">
      <c r="B54" s="1" t="s">
        <v>96</v>
      </c>
    </row>
    <row r="56" spans="2:13" x14ac:dyDescent="0.15">
      <c r="B56" s="25"/>
      <c r="C56" s="25"/>
      <c r="D56" s="25"/>
      <c r="E56" s="25"/>
      <c r="F56" s="25"/>
      <c r="G56" s="25"/>
      <c r="H56" s="25"/>
      <c r="I56" s="25"/>
      <c r="J56" s="25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B50:K50"/>
    <mergeCell ref="B51:J51"/>
    <mergeCell ref="M5:M6"/>
    <mergeCell ref="B2:J2"/>
    <mergeCell ref="B5:B6"/>
    <mergeCell ref="C5:C6"/>
    <mergeCell ref="D5:K5"/>
    <mergeCell ref="L5:L6"/>
  </mergeCells>
  <phoneticPr fontId="1"/>
  <pageMargins left="0.31496062992125984" right="0.11811023622047245" top="0.35433070866141736" bottom="0.19685039370078741" header="0.31496062992125984" footer="0.31496062992125984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  <pageSetUpPr fitToPage="1"/>
  </sheetPr>
  <dimension ref="B2:M56"/>
  <sheetViews>
    <sheetView view="pageBreakPreview" zoomScale="60" zoomScaleNormal="70" workbookViewId="0">
      <selection activeCell="F32" sqref="F32"/>
    </sheetView>
  </sheetViews>
  <sheetFormatPr defaultRowHeight="14.25" x14ac:dyDescent="0.15"/>
  <cols>
    <col min="1" max="1" width="2.625" style="1" customWidth="1"/>
    <col min="2" max="2" width="11.25" style="1" bestFit="1" customWidth="1"/>
    <col min="3" max="3" width="10" style="1" customWidth="1"/>
    <col min="4" max="11" width="10.5" style="1" customWidth="1"/>
    <col min="12" max="13" width="11" style="1" customWidth="1"/>
    <col min="14" max="16384" width="9" style="1"/>
  </cols>
  <sheetData>
    <row r="2" spans="2:13" ht="21" customHeight="1" x14ac:dyDescent="0.15">
      <c r="B2" s="161" t="s">
        <v>121</v>
      </c>
      <c r="C2" s="161"/>
      <c r="D2" s="161"/>
      <c r="E2" s="161"/>
      <c r="F2" s="161"/>
      <c r="G2" s="161"/>
      <c r="H2" s="161"/>
      <c r="I2" s="161"/>
      <c r="J2" s="161"/>
      <c r="M2" s="48"/>
    </row>
    <row r="3" spans="2:13" ht="6.75" customHeight="1" x14ac:dyDescent="0.15">
      <c r="B3" s="48"/>
      <c r="C3" s="48"/>
      <c r="D3" s="48"/>
      <c r="E3" s="48"/>
      <c r="F3" s="48"/>
      <c r="G3" s="48"/>
      <c r="H3" s="48"/>
      <c r="I3" s="48"/>
      <c r="J3" s="48"/>
      <c r="M3" s="48"/>
    </row>
    <row r="4" spans="2:13" ht="6.75" customHeight="1" x14ac:dyDescent="0.15"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2:13" ht="18.75" customHeight="1" x14ac:dyDescent="0.15">
      <c r="B5" s="162" t="s">
        <v>46</v>
      </c>
      <c r="C5" s="164"/>
      <c r="D5" s="166" t="s">
        <v>89</v>
      </c>
      <c r="E5" s="167"/>
      <c r="F5" s="167"/>
      <c r="G5" s="167"/>
      <c r="H5" s="167"/>
      <c r="I5" s="167"/>
      <c r="J5" s="167"/>
      <c r="K5" s="168"/>
      <c r="L5" s="159" t="s">
        <v>35</v>
      </c>
      <c r="M5" s="159" t="s">
        <v>37</v>
      </c>
    </row>
    <row r="6" spans="2:13" ht="52.5" customHeight="1" x14ac:dyDescent="0.15">
      <c r="B6" s="163"/>
      <c r="C6" s="165"/>
      <c r="D6" s="9"/>
      <c r="E6" s="8" t="s">
        <v>39</v>
      </c>
      <c r="F6" s="8" t="s">
        <v>38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160"/>
      <c r="M6" s="160"/>
    </row>
    <row r="7" spans="2:13" ht="17.25" customHeight="1" x14ac:dyDescent="0.15">
      <c r="B7" s="89" t="s">
        <v>47</v>
      </c>
      <c r="C7" s="90" t="s">
        <v>0</v>
      </c>
      <c r="D7" s="87">
        <v>8763</v>
      </c>
      <c r="E7" s="87">
        <v>5702</v>
      </c>
      <c r="F7" s="87">
        <v>279</v>
      </c>
      <c r="G7" s="87">
        <v>374</v>
      </c>
      <c r="H7" s="87">
        <v>0</v>
      </c>
      <c r="I7" s="87">
        <v>715</v>
      </c>
      <c r="J7" s="87">
        <v>1490</v>
      </c>
      <c r="K7" s="87">
        <v>203</v>
      </c>
      <c r="L7" s="91">
        <f t="shared" ref="L7:L49" si="0">J7/D7</f>
        <v>0.17003309368937577</v>
      </c>
      <c r="M7" s="91">
        <f>I7/D7</f>
        <v>8.1593061736848105E-2</v>
      </c>
    </row>
    <row r="8" spans="2:13" ht="17.25" customHeight="1" x14ac:dyDescent="0.15">
      <c r="B8" s="112" t="s">
        <v>48</v>
      </c>
      <c r="C8" s="113"/>
      <c r="D8" s="87">
        <f>SUM(D9:D17)</f>
        <v>2356</v>
      </c>
      <c r="E8" s="87">
        <f t="shared" ref="E8:I8" si="1">SUM(E9:E17)</f>
        <v>1797</v>
      </c>
      <c r="F8" s="87">
        <f>SUM(F9:F17)</f>
        <v>11</v>
      </c>
      <c r="G8" s="87">
        <f t="shared" si="1"/>
        <v>90</v>
      </c>
      <c r="H8" s="87">
        <f t="shared" si="1"/>
        <v>0</v>
      </c>
      <c r="I8" s="87">
        <f t="shared" si="1"/>
        <v>188</v>
      </c>
      <c r="J8" s="87">
        <f>SUM(J9:J17)</f>
        <v>246</v>
      </c>
      <c r="K8" s="87">
        <f>SUM(K9:K17)</f>
        <v>24</v>
      </c>
      <c r="L8" s="91">
        <f t="shared" si="0"/>
        <v>0.10441426146010187</v>
      </c>
      <c r="M8" s="91">
        <f>I8/D8</f>
        <v>7.979626485568761E-2</v>
      </c>
    </row>
    <row r="9" spans="2:13" ht="17.25" customHeight="1" x14ac:dyDescent="0.15">
      <c r="B9" s="108"/>
      <c r="C9" s="2" t="s">
        <v>1</v>
      </c>
      <c r="D9" s="3">
        <v>485</v>
      </c>
      <c r="E9" s="3">
        <v>354</v>
      </c>
      <c r="F9" s="3">
        <v>1</v>
      </c>
      <c r="G9" s="3">
        <v>31</v>
      </c>
      <c r="H9" s="3">
        <v>0</v>
      </c>
      <c r="I9" s="3">
        <v>45</v>
      </c>
      <c r="J9" s="3">
        <v>52</v>
      </c>
      <c r="K9" s="3">
        <v>2</v>
      </c>
      <c r="L9" s="4">
        <f t="shared" si="0"/>
        <v>0.10721649484536082</v>
      </c>
      <c r="M9" s="4">
        <f>I9/D9</f>
        <v>9.2783505154639179E-2</v>
      </c>
    </row>
    <row r="10" spans="2:13" ht="17.25" customHeight="1" x14ac:dyDescent="0.15">
      <c r="B10" s="108"/>
      <c r="C10" s="2" t="s">
        <v>2</v>
      </c>
      <c r="D10" s="3">
        <v>411</v>
      </c>
      <c r="E10" s="3">
        <v>312</v>
      </c>
      <c r="F10" s="3">
        <v>1</v>
      </c>
      <c r="G10" s="3">
        <v>9</v>
      </c>
      <c r="H10" s="3">
        <v>0</v>
      </c>
      <c r="I10" s="3">
        <v>42</v>
      </c>
      <c r="J10" s="3">
        <v>43</v>
      </c>
      <c r="K10" s="3">
        <v>4</v>
      </c>
      <c r="L10" s="4">
        <f t="shared" si="0"/>
        <v>0.10462287104622871</v>
      </c>
      <c r="M10" s="4">
        <f t="shared" ref="M10:M49" si="2">I10/D10</f>
        <v>0.10218978102189781</v>
      </c>
    </row>
    <row r="11" spans="2:13" ht="17.25" customHeight="1" x14ac:dyDescent="0.15">
      <c r="B11" s="108"/>
      <c r="C11" s="2" t="s">
        <v>3</v>
      </c>
      <c r="D11" s="3">
        <v>177</v>
      </c>
      <c r="E11" s="3">
        <v>145</v>
      </c>
      <c r="F11" s="3">
        <v>2</v>
      </c>
      <c r="G11" s="3">
        <v>5</v>
      </c>
      <c r="H11" s="3">
        <v>0</v>
      </c>
      <c r="I11" s="3">
        <v>17</v>
      </c>
      <c r="J11" s="3">
        <v>8</v>
      </c>
      <c r="K11" s="3">
        <v>0</v>
      </c>
      <c r="L11" s="4">
        <f t="shared" si="0"/>
        <v>4.519774011299435E-2</v>
      </c>
      <c r="M11" s="4">
        <f t="shared" si="2"/>
        <v>9.6045197740112997E-2</v>
      </c>
    </row>
    <row r="12" spans="2:13" ht="17.25" customHeight="1" x14ac:dyDescent="0.15">
      <c r="B12" s="108"/>
      <c r="C12" s="2" t="s">
        <v>4</v>
      </c>
      <c r="D12" s="3">
        <v>41</v>
      </c>
      <c r="E12" s="3">
        <v>34</v>
      </c>
      <c r="F12" s="3">
        <v>0</v>
      </c>
      <c r="G12" s="3">
        <v>2</v>
      </c>
      <c r="H12" s="3">
        <v>0</v>
      </c>
      <c r="I12" s="3">
        <v>1</v>
      </c>
      <c r="J12" s="3">
        <v>2</v>
      </c>
      <c r="K12" s="3">
        <v>2</v>
      </c>
      <c r="L12" s="4">
        <f t="shared" si="0"/>
        <v>4.878048780487805E-2</v>
      </c>
      <c r="M12" s="4">
        <f t="shared" si="2"/>
        <v>2.4390243902439025E-2</v>
      </c>
    </row>
    <row r="13" spans="2:13" ht="17.25" customHeight="1" x14ac:dyDescent="0.15">
      <c r="B13" s="108"/>
      <c r="C13" s="2" t="s">
        <v>5</v>
      </c>
      <c r="D13" s="3">
        <v>253</v>
      </c>
      <c r="E13" s="3">
        <v>167</v>
      </c>
      <c r="F13" s="3">
        <v>2</v>
      </c>
      <c r="G13" s="3">
        <v>16</v>
      </c>
      <c r="H13" s="3">
        <v>0</v>
      </c>
      <c r="I13" s="3">
        <v>36</v>
      </c>
      <c r="J13" s="3">
        <v>29</v>
      </c>
      <c r="K13" s="3">
        <v>3</v>
      </c>
      <c r="L13" s="4">
        <f t="shared" si="0"/>
        <v>0.11462450592885376</v>
      </c>
      <c r="M13" s="4">
        <f t="shared" si="2"/>
        <v>0.14229249011857709</v>
      </c>
    </row>
    <row r="14" spans="2:13" ht="17.25" customHeight="1" x14ac:dyDescent="0.15">
      <c r="B14" s="108"/>
      <c r="C14" s="2" t="s">
        <v>6</v>
      </c>
      <c r="D14" s="3">
        <v>164</v>
      </c>
      <c r="E14" s="3">
        <v>124</v>
      </c>
      <c r="F14" s="3">
        <v>0</v>
      </c>
      <c r="G14" s="3">
        <v>5</v>
      </c>
      <c r="H14" s="3">
        <v>0</v>
      </c>
      <c r="I14" s="3">
        <v>8</v>
      </c>
      <c r="J14" s="3">
        <v>25</v>
      </c>
      <c r="K14" s="3">
        <v>2</v>
      </c>
      <c r="L14" s="4">
        <f t="shared" si="0"/>
        <v>0.1524390243902439</v>
      </c>
      <c r="M14" s="4">
        <f t="shared" si="2"/>
        <v>4.878048780487805E-2</v>
      </c>
    </row>
    <row r="15" spans="2:13" ht="17.25" customHeight="1" x14ac:dyDescent="0.15">
      <c r="B15" s="108"/>
      <c r="C15" s="2" t="s">
        <v>7</v>
      </c>
      <c r="D15" s="3">
        <v>409</v>
      </c>
      <c r="E15" s="3">
        <v>293</v>
      </c>
      <c r="F15" s="3">
        <v>5</v>
      </c>
      <c r="G15" s="3">
        <v>15</v>
      </c>
      <c r="H15" s="3">
        <v>0</v>
      </c>
      <c r="I15" s="3">
        <v>36</v>
      </c>
      <c r="J15" s="3">
        <v>54</v>
      </c>
      <c r="K15" s="3">
        <v>6</v>
      </c>
      <c r="L15" s="4">
        <f t="shared" si="0"/>
        <v>0.13202933985330073</v>
      </c>
      <c r="M15" s="4">
        <f t="shared" si="2"/>
        <v>8.8019559902200492E-2</v>
      </c>
    </row>
    <row r="16" spans="2:13" ht="17.25" customHeight="1" x14ac:dyDescent="0.15">
      <c r="B16" s="108"/>
      <c r="C16" s="2" t="s">
        <v>8</v>
      </c>
      <c r="D16" s="3">
        <v>149</v>
      </c>
      <c r="E16" s="3">
        <v>125</v>
      </c>
      <c r="F16" s="3">
        <v>0</v>
      </c>
      <c r="G16" s="3">
        <v>6</v>
      </c>
      <c r="H16" s="3">
        <v>0</v>
      </c>
      <c r="I16" s="3">
        <v>1</v>
      </c>
      <c r="J16" s="3">
        <v>15</v>
      </c>
      <c r="K16" s="3">
        <v>2</v>
      </c>
      <c r="L16" s="4">
        <f t="shared" si="0"/>
        <v>0.10067114093959731</v>
      </c>
      <c r="M16" s="4">
        <f t="shared" si="2"/>
        <v>6.7114093959731542E-3</v>
      </c>
    </row>
    <row r="17" spans="2:13" ht="17.25" customHeight="1" x14ac:dyDescent="0.15">
      <c r="B17" s="109"/>
      <c r="C17" s="2" t="s">
        <v>9</v>
      </c>
      <c r="D17" s="3">
        <v>267</v>
      </c>
      <c r="E17" s="3">
        <v>243</v>
      </c>
      <c r="F17" s="3">
        <v>0</v>
      </c>
      <c r="G17" s="3">
        <v>1</v>
      </c>
      <c r="H17" s="3">
        <v>0</v>
      </c>
      <c r="I17" s="3">
        <v>2</v>
      </c>
      <c r="J17" s="3">
        <v>18</v>
      </c>
      <c r="K17" s="3">
        <v>3</v>
      </c>
      <c r="L17" s="4">
        <f t="shared" si="0"/>
        <v>6.741573033707865E-2</v>
      </c>
      <c r="M17" s="4">
        <f t="shared" si="2"/>
        <v>7.4906367041198503E-3</v>
      </c>
    </row>
    <row r="18" spans="2:13" ht="17.25" customHeight="1" x14ac:dyDescent="0.15">
      <c r="B18" s="112" t="s">
        <v>142</v>
      </c>
      <c r="C18" s="113"/>
      <c r="D18" s="87">
        <f>SUM(D19:D23)</f>
        <v>1916</v>
      </c>
      <c r="E18" s="87">
        <f t="shared" ref="E18:J18" si="3">SUM(E19:E23)</f>
        <v>1445</v>
      </c>
      <c r="F18" s="87">
        <f t="shared" si="3"/>
        <v>46</v>
      </c>
      <c r="G18" s="87">
        <f t="shared" si="3"/>
        <v>62</v>
      </c>
      <c r="H18" s="87">
        <f t="shared" si="3"/>
        <v>0</v>
      </c>
      <c r="I18" s="87">
        <f t="shared" si="3"/>
        <v>68</v>
      </c>
      <c r="J18" s="87">
        <f t="shared" si="3"/>
        <v>257</v>
      </c>
      <c r="K18" s="87">
        <f>SUM(K19:K23)</f>
        <v>38</v>
      </c>
      <c r="L18" s="91">
        <f t="shared" si="0"/>
        <v>0.13413361169102297</v>
      </c>
      <c r="M18" s="91">
        <f t="shared" si="2"/>
        <v>3.5490605427974949E-2</v>
      </c>
    </row>
    <row r="19" spans="2:13" ht="17.25" customHeight="1" x14ac:dyDescent="0.15">
      <c r="B19" s="108"/>
      <c r="C19" s="2" t="s">
        <v>36</v>
      </c>
      <c r="D19" s="3">
        <v>696</v>
      </c>
      <c r="E19" s="3">
        <v>536</v>
      </c>
      <c r="F19" s="3">
        <v>14</v>
      </c>
      <c r="G19" s="3">
        <v>23</v>
      </c>
      <c r="H19" s="3">
        <v>0</v>
      </c>
      <c r="I19" s="3">
        <v>22</v>
      </c>
      <c r="J19" s="3">
        <v>84</v>
      </c>
      <c r="K19" s="3">
        <v>17</v>
      </c>
      <c r="L19" s="4">
        <f t="shared" si="0"/>
        <v>0.1206896551724138</v>
      </c>
      <c r="M19" s="4">
        <f t="shared" si="2"/>
        <v>3.1609195402298854E-2</v>
      </c>
    </row>
    <row r="20" spans="2:13" ht="17.25" customHeight="1" x14ac:dyDescent="0.15">
      <c r="B20" s="108"/>
      <c r="C20" s="2" t="s">
        <v>10</v>
      </c>
      <c r="D20" s="3">
        <v>546</v>
      </c>
      <c r="E20" s="3">
        <v>393</v>
      </c>
      <c r="F20" s="3">
        <v>21</v>
      </c>
      <c r="G20" s="3">
        <v>15</v>
      </c>
      <c r="H20" s="3">
        <v>0</v>
      </c>
      <c r="I20" s="3">
        <v>22</v>
      </c>
      <c r="J20" s="3">
        <v>85</v>
      </c>
      <c r="K20" s="3">
        <v>10</v>
      </c>
      <c r="L20" s="4">
        <f t="shared" si="0"/>
        <v>0.15567765567765568</v>
      </c>
      <c r="M20" s="4">
        <f t="shared" si="2"/>
        <v>4.0293040293040296E-2</v>
      </c>
    </row>
    <row r="21" spans="2:13" ht="17.25" customHeight="1" x14ac:dyDescent="0.15">
      <c r="B21" s="108"/>
      <c r="C21" s="2" t="s">
        <v>11</v>
      </c>
      <c r="D21" s="3">
        <v>220</v>
      </c>
      <c r="E21" s="3">
        <v>177</v>
      </c>
      <c r="F21" s="3">
        <v>1</v>
      </c>
      <c r="G21" s="3">
        <v>5</v>
      </c>
      <c r="H21" s="3">
        <v>0</v>
      </c>
      <c r="I21" s="3">
        <v>3</v>
      </c>
      <c r="J21" s="3">
        <v>30</v>
      </c>
      <c r="K21" s="3">
        <v>4</v>
      </c>
      <c r="L21" s="4">
        <f t="shared" si="0"/>
        <v>0.13636363636363635</v>
      </c>
      <c r="M21" s="4">
        <f t="shared" si="2"/>
        <v>1.3636363636363636E-2</v>
      </c>
    </row>
    <row r="22" spans="2:13" ht="17.25" customHeight="1" x14ac:dyDescent="0.15">
      <c r="B22" s="108"/>
      <c r="C22" s="2" t="s">
        <v>12</v>
      </c>
      <c r="D22" s="3">
        <v>226</v>
      </c>
      <c r="E22" s="3">
        <v>170</v>
      </c>
      <c r="F22" s="3">
        <v>7</v>
      </c>
      <c r="G22" s="3">
        <v>10</v>
      </c>
      <c r="H22" s="3">
        <v>0</v>
      </c>
      <c r="I22" s="3">
        <v>5</v>
      </c>
      <c r="J22" s="3">
        <v>30</v>
      </c>
      <c r="K22" s="3">
        <v>4</v>
      </c>
      <c r="L22" s="4">
        <f t="shared" si="0"/>
        <v>0.13274336283185842</v>
      </c>
      <c r="M22" s="4">
        <f t="shared" si="2"/>
        <v>2.2123893805309734E-2</v>
      </c>
    </row>
    <row r="23" spans="2:13" ht="17.25" customHeight="1" x14ac:dyDescent="0.15">
      <c r="B23" s="109"/>
      <c r="C23" s="2" t="s">
        <v>13</v>
      </c>
      <c r="D23" s="3">
        <v>228</v>
      </c>
      <c r="E23" s="3">
        <v>169</v>
      </c>
      <c r="F23" s="3">
        <v>3</v>
      </c>
      <c r="G23" s="3">
        <v>9</v>
      </c>
      <c r="H23" s="3">
        <v>0</v>
      </c>
      <c r="I23" s="3">
        <v>16</v>
      </c>
      <c r="J23" s="3">
        <v>28</v>
      </c>
      <c r="K23" s="3">
        <v>3</v>
      </c>
      <c r="L23" s="4">
        <f t="shared" si="0"/>
        <v>0.12280701754385964</v>
      </c>
      <c r="M23" s="4">
        <f t="shared" si="2"/>
        <v>7.0175438596491224E-2</v>
      </c>
    </row>
    <row r="24" spans="2:13" ht="17.25" customHeight="1" x14ac:dyDescent="0.15">
      <c r="B24" s="112" t="s">
        <v>143</v>
      </c>
      <c r="C24" s="113"/>
      <c r="D24" s="87">
        <f>SUM(D25:D28)</f>
        <v>1641</v>
      </c>
      <c r="E24" s="87">
        <f t="shared" ref="E24:J24" si="4">SUM(E25:E28)</f>
        <v>1129</v>
      </c>
      <c r="F24" s="87">
        <f t="shared" si="4"/>
        <v>37</v>
      </c>
      <c r="G24" s="87">
        <f t="shared" si="4"/>
        <v>72</v>
      </c>
      <c r="H24" s="87">
        <f t="shared" si="4"/>
        <v>0</v>
      </c>
      <c r="I24" s="87">
        <f t="shared" si="4"/>
        <v>136</v>
      </c>
      <c r="J24" s="87">
        <f t="shared" si="4"/>
        <v>234</v>
      </c>
      <c r="K24" s="87">
        <f>SUM(K25:K28)</f>
        <v>33</v>
      </c>
      <c r="L24" s="91">
        <f t="shared" si="0"/>
        <v>0.14259597806215721</v>
      </c>
      <c r="M24" s="91">
        <f t="shared" si="2"/>
        <v>8.2876294942108464E-2</v>
      </c>
    </row>
    <row r="25" spans="2:13" ht="17.25" customHeight="1" x14ac:dyDescent="0.15">
      <c r="B25" s="108"/>
      <c r="C25" s="2" t="s">
        <v>14</v>
      </c>
      <c r="D25" s="3">
        <v>655</v>
      </c>
      <c r="E25" s="3">
        <v>440</v>
      </c>
      <c r="F25" s="3">
        <v>4</v>
      </c>
      <c r="G25" s="3">
        <v>37</v>
      </c>
      <c r="H25" s="3">
        <v>0</v>
      </c>
      <c r="I25" s="3">
        <v>53</v>
      </c>
      <c r="J25" s="3">
        <v>110</v>
      </c>
      <c r="K25" s="3">
        <v>11</v>
      </c>
      <c r="L25" s="4">
        <f t="shared" si="0"/>
        <v>0.16793893129770993</v>
      </c>
      <c r="M25" s="4">
        <f t="shared" si="2"/>
        <v>8.0916030534351147E-2</v>
      </c>
    </row>
    <row r="26" spans="2:13" ht="17.25" customHeight="1" x14ac:dyDescent="0.15">
      <c r="B26" s="108"/>
      <c r="C26" s="2" t="s">
        <v>15</v>
      </c>
      <c r="D26" s="3">
        <v>401</v>
      </c>
      <c r="E26" s="3">
        <v>275</v>
      </c>
      <c r="F26" s="3">
        <v>25</v>
      </c>
      <c r="G26" s="3">
        <v>11</v>
      </c>
      <c r="H26" s="3">
        <v>0</v>
      </c>
      <c r="I26" s="3">
        <v>26</v>
      </c>
      <c r="J26" s="3">
        <v>53</v>
      </c>
      <c r="K26" s="3">
        <v>11</v>
      </c>
      <c r="L26" s="4">
        <f t="shared" si="0"/>
        <v>0.13216957605985039</v>
      </c>
      <c r="M26" s="4">
        <f t="shared" si="2"/>
        <v>6.4837905236907731E-2</v>
      </c>
    </row>
    <row r="27" spans="2:13" ht="17.25" customHeight="1" x14ac:dyDescent="0.15">
      <c r="B27" s="108"/>
      <c r="C27" s="2" t="s">
        <v>16</v>
      </c>
      <c r="D27" s="3">
        <v>406</v>
      </c>
      <c r="E27" s="3">
        <v>267</v>
      </c>
      <c r="F27" s="3">
        <v>7</v>
      </c>
      <c r="G27" s="3">
        <v>13</v>
      </c>
      <c r="H27" s="3">
        <v>0</v>
      </c>
      <c r="I27" s="3">
        <v>51</v>
      </c>
      <c r="J27" s="3">
        <v>57</v>
      </c>
      <c r="K27" s="3">
        <v>11</v>
      </c>
      <c r="L27" s="4">
        <f t="shared" si="0"/>
        <v>0.14039408866995073</v>
      </c>
      <c r="M27" s="4">
        <f t="shared" si="2"/>
        <v>0.12561576354679804</v>
      </c>
    </row>
    <row r="28" spans="2:13" ht="17.25" customHeight="1" x14ac:dyDescent="0.15">
      <c r="B28" s="109"/>
      <c r="C28" s="2" t="s">
        <v>17</v>
      </c>
      <c r="D28" s="3">
        <v>179</v>
      </c>
      <c r="E28" s="3">
        <v>147</v>
      </c>
      <c r="F28" s="3">
        <v>1</v>
      </c>
      <c r="G28" s="3">
        <v>11</v>
      </c>
      <c r="H28" s="3">
        <v>0</v>
      </c>
      <c r="I28" s="3">
        <v>6</v>
      </c>
      <c r="J28" s="3">
        <v>14</v>
      </c>
      <c r="K28" s="3">
        <v>0</v>
      </c>
      <c r="L28" s="4">
        <f t="shared" si="0"/>
        <v>7.8212290502793297E-2</v>
      </c>
      <c r="M28" s="4">
        <f t="shared" si="2"/>
        <v>3.3519553072625698E-2</v>
      </c>
    </row>
    <row r="29" spans="2:13" ht="17.25" customHeight="1" x14ac:dyDescent="0.15">
      <c r="B29" s="112" t="s">
        <v>139</v>
      </c>
      <c r="C29" s="113"/>
      <c r="D29" s="87">
        <f>SUM(D30:D33)</f>
        <v>737</v>
      </c>
      <c r="E29" s="87">
        <f t="shared" ref="E29:J29" si="5">SUM(E30:E33)</f>
        <v>455</v>
      </c>
      <c r="F29" s="87">
        <f t="shared" si="5"/>
        <v>57</v>
      </c>
      <c r="G29" s="87">
        <f t="shared" si="5"/>
        <v>44</v>
      </c>
      <c r="H29" s="87">
        <f t="shared" si="5"/>
        <v>0</v>
      </c>
      <c r="I29" s="87">
        <f t="shared" si="5"/>
        <v>67</v>
      </c>
      <c r="J29" s="87">
        <f t="shared" si="5"/>
        <v>100</v>
      </c>
      <c r="K29" s="87">
        <f>SUM(K30:K33)</f>
        <v>14</v>
      </c>
      <c r="L29" s="91">
        <f t="shared" si="0"/>
        <v>0.13568521031207598</v>
      </c>
      <c r="M29" s="91">
        <f t="shared" si="2"/>
        <v>9.0909090909090912E-2</v>
      </c>
    </row>
    <row r="30" spans="2:13" ht="17.25" customHeight="1" x14ac:dyDescent="0.15">
      <c r="B30" s="108"/>
      <c r="C30" s="2" t="s">
        <v>144</v>
      </c>
      <c r="D30" s="3">
        <v>267</v>
      </c>
      <c r="E30" s="3">
        <v>170</v>
      </c>
      <c r="F30" s="3">
        <v>20</v>
      </c>
      <c r="G30" s="3">
        <v>18</v>
      </c>
      <c r="H30" s="3">
        <v>0</v>
      </c>
      <c r="I30" s="3">
        <v>16</v>
      </c>
      <c r="J30" s="3">
        <v>39</v>
      </c>
      <c r="K30" s="3">
        <v>4</v>
      </c>
      <c r="L30" s="4">
        <f t="shared" si="0"/>
        <v>0.14606741573033707</v>
      </c>
      <c r="M30" s="4">
        <f t="shared" si="2"/>
        <v>5.9925093632958802E-2</v>
      </c>
    </row>
    <row r="31" spans="2:13" ht="17.25" customHeight="1" x14ac:dyDescent="0.15">
      <c r="B31" s="108"/>
      <c r="C31" s="2" t="s">
        <v>145</v>
      </c>
      <c r="D31" s="3">
        <v>253</v>
      </c>
      <c r="E31" s="3">
        <v>170</v>
      </c>
      <c r="F31" s="3">
        <v>24</v>
      </c>
      <c r="G31" s="3">
        <v>11</v>
      </c>
      <c r="H31" s="3">
        <v>0</v>
      </c>
      <c r="I31" s="3">
        <v>15</v>
      </c>
      <c r="J31" s="3">
        <v>26</v>
      </c>
      <c r="K31" s="3">
        <v>7</v>
      </c>
      <c r="L31" s="4">
        <f t="shared" si="0"/>
        <v>0.10276679841897234</v>
      </c>
      <c r="M31" s="4">
        <f t="shared" si="2"/>
        <v>5.9288537549407112E-2</v>
      </c>
    </row>
    <row r="32" spans="2:13" ht="17.25" customHeight="1" x14ac:dyDescent="0.15">
      <c r="B32" s="108"/>
      <c r="C32" s="2" t="s">
        <v>146</v>
      </c>
      <c r="D32" s="3">
        <v>143</v>
      </c>
      <c r="E32" s="3">
        <v>73</v>
      </c>
      <c r="F32" s="3">
        <v>10</v>
      </c>
      <c r="G32" s="3">
        <v>13</v>
      </c>
      <c r="H32" s="3">
        <v>0</v>
      </c>
      <c r="I32" s="3">
        <v>18</v>
      </c>
      <c r="J32" s="3">
        <v>27</v>
      </c>
      <c r="K32" s="3">
        <v>2</v>
      </c>
      <c r="L32" s="4">
        <f t="shared" si="0"/>
        <v>0.1888111888111888</v>
      </c>
      <c r="M32" s="4">
        <f t="shared" si="2"/>
        <v>0.12587412587412589</v>
      </c>
    </row>
    <row r="33" spans="2:13" ht="17.25" customHeight="1" x14ac:dyDescent="0.15">
      <c r="B33" s="109"/>
      <c r="C33" s="2" t="s">
        <v>20</v>
      </c>
      <c r="D33" s="3">
        <v>74</v>
      </c>
      <c r="E33" s="3">
        <v>42</v>
      </c>
      <c r="F33" s="3">
        <v>3</v>
      </c>
      <c r="G33" s="3">
        <v>2</v>
      </c>
      <c r="H33" s="3">
        <v>0</v>
      </c>
      <c r="I33" s="3">
        <v>18</v>
      </c>
      <c r="J33" s="3">
        <v>8</v>
      </c>
      <c r="K33" s="3">
        <v>1</v>
      </c>
      <c r="L33" s="4">
        <f t="shared" si="0"/>
        <v>0.10810810810810811</v>
      </c>
      <c r="M33" s="4">
        <f t="shared" si="2"/>
        <v>0.24324324324324326</v>
      </c>
    </row>
    <row r="34" spans="2:13" ht="17.25" customHeight="1" x14ac:dyDescent="0.15">
      <c r="B34" s="116" t="s">
        <v>140</v>
      </c>
      <c r="C34" s="113"/>
      <c r="D34" s="87">
        <f>SUM(D35:D39)</f>
        <v>2687</v>
      </c>
      <c r="E34" s="87">
        <f t="shared" ref="E34:J34" si="6">SUM(E35:E39)</f>
        <v>2079</v>
      </c>
      <c r="F34" s="87">
        <f t="shared" si="6"/>
        <v>14</v>
      </c>
      <c r="G34" s="87">
        <f t="shared" si="6"/>
        <v>40</v>
      </c>
      <c r="H34" s="87">
        <f t="shared" si="6"/>
        <v>0</v>
      </c>
      <c r="I34" s="87">
        <f t="shared" si="6"/>
        <v>69</v>
      </c>
      <c r="J34" s="87">
        <f t="shared" si="6"/>
        <v>404</v>
      </c>
      <c r="K34" s="87">
        <f>SUM(K35:K39)</f>
        <v>81</v>
      </c>
      <c r="L34" s="91">
        <f t="shared" si="0"/>
        <v>0.15035355414960924</v>
      </c>
      <c r="M34" s="91">
        <f t="shared" si="2"/>
        <v>2.5679196129512468E-2</v>
      </c>
    </row>
    <row r="35" spans="2:13" ht="17.25" customHeight="1" x14ac:dyDescent="0.15">
      <c r="B35" s="108"/>
      <c r="C35" s="2" t="s">
        <v>22</v>
      </c>
      <c r="D35" s="3">
        <v>1635</v>
      </c>
      <c r="E35" s="3">
        <v>1243</v>
      </c>
      <c r="F35" s="3">
        <v>8</v>
      </c>
      <c r="G35" s="3">
        <v>28</v>
      </c>
      <c r="H35" s="3">
        <v>0</v>
      </c>
      <c r="I35" s="3">
        <v>43</v>
      </c>
      <c r="J35" s="3">
        <v>251</v>
      </c>
      <c r="K35" s="3">
        <v>62</v>
      </c>
      <c r="L35" s="4">
        <f t="shared" si="0"/>
        <v>0.15351681957186544</v>
      </c>
      <c r="M35" s="4">
        <f t="shared" si="2"/>
        <v>2.6299694189602447E-2</v>
      </c>
    </row>
    <row r="36" spans="2:13" ht="17.25" customHeight="1" x14ac:dyDescent="0.15">
      <c r="B36" s="108"/>
      <c r="C36" s="2" t="s">
        <v>23</v>
      </c>
      <c r="D36" s="3">
        <v>129</v>
      </c>
      <c r="E36" s="3">
        <v>100</v>
      </c>
      <c r="F36" s="3">
        <v>0</v>
      </c>
      <c r="G36" s="3">
        <v>1</v>
      </c>
      <c r="H36" s="3">
        <v>0</v>
      </c>
      <c r="I36" s="3">
        <v>0</v>
      </c>
      <c r="J36" s="3">
        <v>25</v>
      </c>
      <c r="K36" s="3">
        <v>3</v>
      </c>
      <c r="L36" s="4">
        <f t="shared" si="0"/>
        <v>0.19379844961240311</v>
      </c>
      <c r="M36" s="4">
        <f t="shared" si="2"/>
        <v>0</v>
      </c>
    </row>
    <row r="37" spans="2:13" ht="17.25" customHeight="1" x14ac:dyDescent="0.15">
      <c r="B37" s="108"/>
      <c r="C37" s="2" t="s">
        <v>24</v>
      </c>
      <c r="D37" s="3">
        <v>368</v>
      </c>
      <c r="E37" s="3">
        <v>282</v>
      </c>
      <c r="F37" s="3">
        <v>1</v>
      </c>
      <c r="G37" s="3">
        <v>4</v>
      </c>
      <c r="H37" s="3">
        <v>0</v>
      </c>
      <c r="I37" s="3">
        <v>8</v>
      </c>
      <c r="J37" s="3">
        <v>72</v>
      </c>
      <c r="K37" s="3">
        <v>1</v>
      </c>
      <c r="L37" s="4">
        <f t="shared" si="0"/>
        <v>0.19565217391304349</v>
      </c>
      <c r="M37" s="4">
        <f t="shared" si="2"/>
        <v>2.1739130434782608E-2</v>
      </c>
    </row>
    <row r="38" spans="2:13" ht="17.25" customHeight="1" x14ac:dyDescent="0.15">
      <c r="B38" s="108"/>
      <c r="C38" s="2" t="s">
        <v>25</v>
      </c>
      <c r="D38" s="3">
        <v>213</v>
      </c>
      <c r="E38" s="3">
        <v>185</v>
      </c>
      <c r="F38" s="3">
        <v>2</v>
      </c>
      <c r="G38" s="3">
        <v>2</v>
      </c>
      <c r="H38" s="3">
        <v>0</v>
      </c>
      <c r="I38" s="3">
        <v>4</v>
      </c>
      <c r="J38" s="3">
        <v>15</v>
      </c>
      <c r="K38" s="3">
        <v>5</v>
      </c>
      <c r="L38" s="4">
        <f t="shared" si="0"/>
        <v>7.0422535211267609E-2</v>
      </c>
      <c r="M38" s="4">
        <f t="shared" si="2"/>
        <v>1.8779342723004695E-2</v>
      </c>
    </row>
    <row r="39" spans="2:13" ht="17.25" customHeight="1" x14ac:dyDescent="0.15">
      <c r="B39" s="109"/>
      <c r="C39" s="2" t="s">
        <v>26</v>
      </c>
      <c r="D39" s="3">
        <v>342</v>
      </c>
      <c r="E39" s="3">
        <v>269</v>
      </c>
      <c r="F39" s="3">
        <v>3</v>
      </c>
      <c r="G39" s="3">
        <v>5</v>
      </c>
      <c r="H39" s="3">
        <v>0</v>
      </c>
      <c r="I39" s="3">
        <v>14</v>
      </c>
      <c r="J39" s="3">
        <v>41</v>
      </c>
      <c r="K39" s="3">
        <v>10</v>
      </c>
      <c r="L39" s="4">
        <f t="shared" si="0"/>
        <v>0.11988304093567251</v>
      </c>
      <c r="M39" s="4">
        <f t="shared" si="2"/>
        <v>4.0935672514619881E-2</v>
      </c>
    </row>
    <row r="40" spans="2:13" ht="17.25" customHeight="1" x14ac:dyDescent="0.15">
      <c r="B40" s="110" t="s">
        <v>53</v>
      </c>
      <c r="C40" s="90" t="s">
        <v>27</v>
      </c>
      <c r="D40" s="87">
        <v>1092</v>
      </c>
      <c r="E40" s="87">
        <v>798</v>
      </c>
      <c r="F40" s="87">
        <v>10</v>
      </c>
      <c r="G40" s="87">
        <v>36</v>
      </c>
      <c r="H40" s="87">
        <v>0</v>
      </c>
      <c r="I40" s="87">
        <v>66</v>
      </c>
      <c r="J40" s="87">
        <v>145</v>
      </c>
      <c r="K40" s="87">
        <v>37</v>
      </c>
      <c r="L40" s="91">
        <f t="shared" si="0"/>
        <v>0.13278388278388278</v>
      </c>
      <c r="M40" s="91">
        <f t="shared" si="2"/>
        <v>6.043956043956044E-2</v>
      </c>
    </row>
    <row r="41" spans="2:13" ht="17.25" customHeight="1" x14ac:dyDescent="0.15">
      <c r="B41" s="114" t="s">
        <v>128</v>
      </c>
      <c r="C41" s="113"/>
      <c r="D41" s="87">
        <f>SUM(D42:D44)</f>
        <v>2335</v>
      </c>
      <c r="E41" s="87">
        <f t="shared" ref="E41:J41" si="7">SUM(E42:E44)</f>
        <v>1735</v>
      </c>
      <c r="F41" s="87">
        <f t="shared" si="7"/>
        <v>41</v>
      </c>
      <c r="G41" s="87">
        <f t="shared" si="7"/>
        <v>57</v>
      </c>
      <c r="H41" s="87">
        <f t="shared" si="7"/>
        <v>0</v>
      </c>
      <c r="I41" s="87">
        <f t="shared" si="7"/>
        <v>83</v>
      </c>
      <c r="J41" s="87">
        <f t="shared" si="7"/>
        <v>368</v>
      </c>
      <c r="K41" s="87">
        <f>SUM(K42:K44)</f>
        <v>51</v>
      </c>
      <c r="L41" s="91">
        <f t="shared" si="0"/>
        <v>0.1576017130620985</v>
      </c>
      <c r="M41" s="91">
        <f t="shared" si="2"/>
        <v>3.5546038543897214E-2</v>
      </c>
    </row>
    <row r="42" spans="2:13" ht="17.25" customHeight="1" x14ac:dyDescent="0.15">
      <c r="B42" s="108"/>
      <c r="C42" s="2" t="s">
        <v>28</v>
      </c>
      <c r="D42" s="3">
        <v>1847</v>
      </c>
      <c r="E42" s="3">
        <v>1392</v>
      </c>
      <c r="F42" s="3">
        <v>17</v>
      </c>
      <c r="G42" s="3">
        <v>44</v>
      </c>
      <c r="H42" s="3">
        <v>0</v>
      </c>
      <c r="I42" s="3">
        <v>54</v>
      </c>
      <c r="J42" s="3">
        <v>295</v>
      </c>
      <c r="K42" s="3">
        <v>45</v>
      </c>
      <c r="L42" s="4">
        <f t="shared" si="0"/>
        <v>0.1597184623714131</v>
      </c>
      <c r="M42" s="4">
        <f t="shared" si="2"/>
        <v>2.9236599891716297E-2</v>
      </c>
    </row>
    <row r="43" spans="2:13" ht="17.25" customHeight="1" x14ac:dyDescent="0.15">
      <c r="B43" s="108"/>
      <c r="C43" s="2" t="s">
        <v>29</v>
      </c>
      <c r="D43" s="3">
        <v>400</v>
      </c>
      <c r="E43" s="3">
        <v>307</v>
      </c>
      <c r="F43" s="3">
        <v>2</v>
      </c>
      <c r="G43" s="3">
        <v>3</v>
      </c>
      <c r="H43" s="3">
        <v>0</v>
      </c>
      <c r="I43" s="3">
        <v>22</v>
      </c>
      <c r="J43" s="3">
        <v>61</v>
      </c>
      <c r="K43" s="3">
        <v>5</v>
      </c>
      <c r="L43" s="4">
        <f t="shared" si="0"/>
        <v>0.1525</v>
      </c>
      <c r="M43" s="4">
        <f t="shared" si="2"/>
        <v>5.5E-2</v>
      </c>
    </row>
    <row r="44" spans="2:13" ht="17.25" customHeight="1" x14ac:dyDescent="0.15">
      <c r="B44" s="109"/>
      <c r="C44" s="2" t="s">
        <v>30</v>
      </c>
      <c r="D44" s="3">
        <v>88</v>
      </c>
      <c r="E44" s="3">
        <v>36</v>
      </c>
      <c r="F44" s="3">
        <v>22</v>
      </c>
      <c r="G44" s="3">
        <v>10</v>
      </c>
      <c r="H44" s="3">
        <v>0</v>
      </c>
      <c r="I44" s="3">
        <v>7</v>
      </c>
      <c r="J44" s="3">
        <v>12</v>
      </c>
      <c r="K44" s="3">
        <v>1</v>
      </c>
      <c r="L44" s="4">
        <f t="shared" si="0"/>
        <v>0.13636363636363635</v>
      </c>
      <c r="M44" s="4">
        <f t="shared" si="2"/>
        <v>7.9545454545454544E-2</v>
      </c>
    </row>
    <row r="45" spans="2:13" ht="17.25" customHeight="1" x14ac:dyDescent="0.15">
      <c r="B45" s="110" t="s">
        <v>54</v>
      </c>
      <c r="C45" s="90" t="s">
        <v>31</v>
      </c>
      <c r="D45" s="87">
        <v>1188</v>
      </c>
      <c r="E45" s="87">
        <v>899</v>
      </c>
      <c r="F45" s="87">
        <v>13</v>
      </c>
      <c r="G45" s="87">
        <v>16</v>
      </c>
      <c r="H45" s="87">
        <v>0</v>
      </c>
      <c r="I45" s="87">
        <v>32</v>
      </c>
      <c r="J45" s="87">
        <v>207</v>
      </c>
      <c r="K45" s="87">
        <v>21</v>
      </c>
      <c r="L45" s="91">
        <f t="shared" si="0"/>
        <v>0.17424242424242425</v>
      </c>
      <c r="M45" s="91">
        <f t="shared" si="2"/>
        <v>2.6936026936026935E-2</v>
      </c>
    </row>
    <row r="46" spans="2:13" ht="17.25" customHeight="1" x14ac:dyDescent="0.15">
      <c r="B46" s="112" t="s">
        <v>141</v>
      </c>
      <c r="C46" s="113"/>
      <c r="D46" s="87">
        <f>SUM(D47:D48)</f>
        <v>1161</v>
      </c>
      <c r="E46" s="87">
        <f t="shared" ref="E46:J46" si="8">SUM(E47:E48)</f>
        <v>937</v>
      </c>
      <c r="F46" s="87">
        <f t="shared" si="8"/>
        <v>8</v>
      </c>
      <c r="G46" s="87">
        <f t="shared" si="8"/>
        <v>44</v>
      </c>
      <c r="H46" s="87">
        <f t="shared" si="8"/>
        <v>0</v>
      </c>
      <c r="I46" s="87">
        <f t="shared" si="8"/>
        <v>41</v>
      </c>
      <c r="J46" s="87">
        <f t="shared" si="8"/>
        <v>103</v>
      </c>
      <c r="K46" s="87">
        <f>SUM(K47:K48)</f>
        <v>28</v>
      </c>
      <c r="L46" s="91">
        <f t="shared" si="0"/>
        <v>8.8716623600344532E-2</v>
      </c>
      <c r="M46" s="91">
        <f t="shared" si="2"/>
        <v>3.5314384151593457E-2</v>
      </c>
    </row>
    <row r="47" spans="2:13" ht="17.25" customHeight="1" x14ac:dyDescent="0.15">
      <c r="B47" s="108"/>
      <c r="C47" s="2" t="s">
        <v>32</v>
      </c>
      <c r="D47" s="3">
        <v>948</v>
      </c>
      <c r="E47" s="3">
        <v>748</v>
      </c>
      <c r="F47" s="3">
        <v>6</v>
      </c>
      <c r="G47" s="3">
        <v>43</v>
      </c>
      <c r="H47" s="3">
        <v>0</v>
      </c>
      <c r="I47" s="3">
        <v>40</v>
      </c>
      <c r="J47" s="3">
        <v>88</v>
      </c>
      <c r="K47" s="3">
        <v>23</v>
      </c>
      <c r="L47" s="4">
        <f t="shared" si="0"/>
        <v>9.2827004219409287E-2</v>
      </c>
      <c r="M47" s="4">
        <f t="shared" si="2"/>
        <v>4.2194092827004218E-2</v>
      </c>
    </row>
    <row r="48" spans="2:13" ht="17.25" customHeight="1" thickBot="1" x14ac:dyDescent="0.2">
      <c r="B48" s="117"/>
      <c r="C48" s="92" t="s">
        <v>33</v>
      </c>
      <c r="D48" s="11">
        <v>213</v>
      </c>
      <c r="E48" s="11">
        <v>189</v>
      </c>
      <c r="F48" s="11">
        <v>2</v>
      </c>
      <c r="G48" s="11">
        <v>1</v>
      </c>
      <c r="H48" s="11">
        <v>0</v>
      </c>
      <c r="I48" s="11">
        <v>1</v>
      </c>
      <c r="J48" s="11">
        <v>15</v>
      </c>
      <c r="K48" s="11">
        <v>5</v>
      </c>
      <c r="L48" s="12">
        <f t="shared" si="0"/>
        <v>7.0422535211267609E-2</v>
      </c>
      <c r="M48" s="12">
        <f t="shared" si="2"/>
        <v>4.6948356807511738E-3</v>
      </c>
    </row>
    <row r="49" spans="2:13" ht="21.75" customHeight="1" thickTop="1" x14ac:dyDescent="0.2">
      <c r="B49" s="20"/>
      <c r="C49" s="19" t="s">
        <v>34</v>
      </c>
      <c r="D49" s="13">
        <f>SUM(D7,D8,D18,D24,D29,D34,D40,D41,D45,D46)</f>
        <v>23876</v>
      </c>
      <c r="E49" s="13">
        <f t="shared" ref="E49:J49" si="9">SUM(E7,E8,E18,E24,E29,E34,E40,E41,E45,E46)</f>
        <v>16976</v>
      </c>
      <c r="F49" s="13">
        <f t="shared" si="9"/>
        <v>516</v>
      </c>
      <c r="G49" s="13">
        <f t="shared" si="9"/>
        <v>835</v>
      </c>
      <c r="H49" s="13">
        <f t="shared" si="9"/>
        <v>0</v>
      </c>
      <c r="I49" s="13">
        <f t="shared" si="9"/>
        <v>1465</v>
      </c>
      <c r="J49" s="13">
        <f t="shared" si="9"/>
        <v>3554</v>
      </c>
      <c r="K49" s="13">
        <f>SUM(K7,K8,K18,K24,K29,K34,K40,K41,K45,K46)</f>
        <v>530</v>
      </c>
      <c r="L49" s="14">
        <f t="shared" si="0"/>
        <v>0.14885240408778691</v>
      </c>
      <c r="M49" s="14">
        <f t="shared" si="2"/>
        <v>6.1358686547160327E-2</v>
      </c>
    </row>
    <row r="50" spans="2:13" ht="22.5" customHeight="1" x14ac:dyDescent="0.2">
      <c r="B50" s="169" t="s">
        <v>99</v>
      </c>
      <c r="C50" s="170"/>
      <c r="D50" s="170"/>
      <c r="E50" s="170"/>
      <c r="F50" s="170"/>
      <c r="G50" s="170"/>
      <c r="H50" s="170"/>
      <c r="I50" s="170"/>
      <c r="J50" s="170"/>
      <c r="K50" s="171"/>
      <c r="L50" s="15">
        <v>0.128</v>
      </c>
      <c r="M50" s="15">
        <v>5.8000000000000003E-2</v>
      </c>
    </row>
    <row r="51" spans="2:13" ht="20.25" customHeight="1" x14ac:dyDescent="0.15">
      <c r="B51" s="158" t="s">
        <v>122</v>
      </c>
      <c r="C51" s="158"/>
      <c r="D51" s="158"/>
      <c r="E51" s="158"/>
      <c r="F51" s="158"/>
      <c r="G51" s="158"/>
      <c r="H51" s="158"/>
      <c r="I51" s="158"/>
      <c r="J51" s="158"/>
      <c r="M51" s="6"/>
    </row>
    <row r="52" spans="2:13" ht="7.5" customHeight="1" x14ac:dyDescent="0.15">
      <c r="B52" s="24"/>
      <c r="C52" s="24"/>
      <c r="D52" s="24"/>
      <c r="E52" s="24"/>
      <c r="F52" s="24"/>
      <c r="G52" s="24"/>
      <c r="H52" s="24"/>
      <c r="I52" s="24"/>
      <c r="J52" s="24"/>
      <c r="M52" s="7"/>
    </row>
    <row r="53" spans="2:13" ht="15.75" customHeight="1" x14ac:dyDescent="0.15">
      <c r="B53" s="1" t="s">
        <v>97</v>
      </c>
    </row>
    <row r="54" spans="2:13" x14ac:dyDescent="0.15">
      <c r="B54" s="1" t="s">
        <v>96</v>
      </c>
    </row>
    <row r="56" spans="2:13" x14ac:dyDescent="0.15">
      <c r="B56" s="25"/>
      <c r="C56" s="25"/>
      <c r="D56" s="25"/>
      <c r="E56" s="25"/>
      <c r="F56" s="25"/>
      <c r="G56" s="25"/>
      <c r="H56" s="25"/>
      <c r="I56" s="25"/>
      <c r="J56" s="25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B50:K50"/>
    <mergeCell ref="B51:J51"/>
    <mergeCell ref="M5:M6"/>
    <mergeCell ref="B2:J2"/>
    <mergeCell ref="B5:B6"/>
    <mergeCell ref="C5:C6"/>
    <mergeCell ref="D5:K5"/>
    <mergeCell ref="L5:L6"/>
  </mergeCells>
  <phoneticPr fontId="1"/>
  <pageMargins left="0.31496062992125984" right="0.11811023622047245" top="0.35433070866141736" bottom="0.19685039370078741" header="0.31496062992125984" footer="0.31496062992125984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M56"/>
  <sheetViews>
    <sheetView view="pageBreakPreview" zoomScale="60" zoomScaleNormal="70" workbookViewId="0">
      <selection activeCell="B3" sqref="B3"/>
    </sheetView>
  </sheetViews>
  <sheetFormatPr defaultRowHeight="14.25" x14ac:dyDescent="0.15"/>
  <cols>
    <col min="1" max="1" width="2.625" style="1" customWidth="1"/>
    <col min="2" max="2" width="11.25" style="1" bestFit="1" customWidth="1"/>
    <col min="3" max="3" width="10" style="1" customWidth="1"/>
    <col min="4" max="11" width="10.5" style="1" customWidth="1"/>
    <col min="12" max="13" width="11" style="1" customWidth="1"/>
    <col min="14" max="16384" width="9" style="1"/>
  </cols>
  <sheetData>
    <row r="2" spans="2:13" ht="21" customHeight="1" x14ac:dyDescent="0.15">
      <c r="B2" s="161" t="s">
        <v>147</v>
      </c>
      <c r="C2" s="161"/>
      <c r="D2" s="161"/>
      <c r="E2" s="161"/>
      <c r="F2" s="161"/>
      <c r="G2" s="161"/>
      <c r="H2" s="161"/>
      <c r="I2" s="161"/>
      <c r="J2" s="161"/>
      <c r="M2" s="118"/>
    </row>
    <row r="3" spans="2:13" ht="6.75" customHeight="1" x14ac:dyDescent="0.15">
      <c r="B3" s="118"/>
      <c r="C3" s="118"/>
      <c r="D3" s="118"/>
      <c r="E3" s="118"/>
      <c r="F3" s="118"/>
      <c r="G3" s="118"/>
      <c r="H3" s="118"/>
      <c r="I3" s="118"/>
      <c r="J3" s="118"/>
      <c r="M3" s="118"/>
    </row>
    <row r="4" spans="2:13" ht="6.75" customHeight="1" x14ac:dyDescent="0.15"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2:13" ht="18.75" customHeight="1" x14ac:dyDescent="0.15">
      <c r="B5" s="162" t="s">
        <v>46</v>
      </c>
      <c r="C5" s="164"/>
      <c r="D5" s="166" t="s">
        <v>89</v>
      </c>
      <c r="E5" s="167"/>
      <c r="F5" s="167"/>
      <c r="G5" s="167"/>
      <c r="H5" s="167"/>
      <c r="I5" s="167"/>
      <c r="J5" s="167"/>
      <c r="K5" s="168"/>
      <c r="L5" s="159" t="s">
        <v>35</v>
      </c>
      <c r="M5" s="159" t="s">
        <v>37</v>
      </c>
    </row>
    <row r="6" spans="2:13" ht="52.5" customHeight="1" x14ac:dyDescent="0.15">
      <c r="B6" s="163"/>
      <c r="C6" s="165"/>
      <c r="D6" s="9"/>
      <c r="E6" s="8" t="s">
        <v>39</v>
      </c>
      <c r="F6" s="8" t="s">
        <v>38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160"/>
      <c r="M6" s="160"/>
    </row>
    <row r="7" spans="2:13" ht="17.25" customHeight="1" x14ac:dyDescent="0.15">
      <c r="B7" s="89" t="s">
        <v>47</v>
      </c>
      <c r="C7" s="90" t="s">
        <v>0</v>
      </c>
      <c r="D7" s="87">
        <v>8763</v>
      </c>
      <c r="E7" s="87">
        <v>5702</v>
      </c>
      <c r="F7" s="87">
        <v>279</v>
      </c>
      <c r="G7" s="87">
        <v>374</v>
      </c>
      <c r="H7" s="87">
        <v>0</v>
      </c>
      <c r="I7" s="87">
        <v>715</v>
      </c>
      <c r="J7" s="87">
        <v>1490</v>
      </c>
      <c r="K7" s="87">
        <v>203</v>
      </c>
      <c r="L7" s="91">
        <f t="shared" ref="L7:L49" si="0">J7/D7</f>
        <v>0.17003309368937577</v>
      </c>
      <c r="M7" s="91">
        <f>I7/D7</f>
        <v>8.1593061736848105E-2</v>
      </c>
    </row>
    <row r="8" spans="2:13" ht="17.25" customHeight="1" x14ac:dyDescent="0.15">
      <c r="B8" s="112" t="s">
        <v>48</v>
      </c>
      <c r="C8" s="113"/>
      <c r="D8" s="87">
        <f>SUM(D9:D17)</f>
        <v>2356</v>
      </c>
      <c r="E8" s="87">
        <f t="shared" ref="E8:I8" si="1">SUM(E9:E17)</f>
        <v>1797</v>
      </c>
      <c r="F8" s="87">
        <f>SUM(F9:F17)</f>
        <v>11</v>
      </c>
      <c r="G8" s="87">
        <f t="shared" si="1"/>
        <v>90</v>
      </c>
      <c r="H8" s="87">
        <f t="shared" si="1"/>
        <v>0</v>
      </c>
      <c r="I8" s="87">
        <f t="shared" si="1"/>
        <v>188</v>
      </c>
      <c r="J8" s="87">
        <f>SUM(J9:J17)</f>
        <v>246</v>
      </c>
      <c r="K8" s="87">
        <f>SUM(K9:K17)</f>
        <v>24</v>
      </c>
      <c r="L8" s="91">
        <f t="shared" si="0"/>
        <v>0.10441426146010187</v>
      </c>
      <c r="M8" s="91">
        <f>I8/D8</f>
        <v>7.979626485568761E-2</v>
      </c>
    </row>
    <row r="9" spans="2:13" ht="17.25" customHeight="1" x14ac:dyDescent="0.15">
      <c r="B9" s="108"/>
      <c r="C9" s="2" t="s">
        <v>1</v>
      </c>
      <c r="D9" s="3">
        <v>485</v>
      </c>
      <c r="E9" s="3">
        <v>354</v>
      </c>
      <c r="F9" s="3">
        <v>1</v>
      </c>
      <c r="G9" s="3">
        <v>31</v>
      </c>
      <c r="H9" s="3">
        <v>0</v>
      </c>
      <c r="I9" s="3">
        <v>45</v>
      </c>
      <c r="J9" s="3">
        <v>52</v>
      </c>
      <c r="K9" s="3">
        <v>2</v>
      </c>
      <c r="L9" s="4">
        <f t="shared" si="0"/>
        <v>0.10721649484536082</v>
      </c>
      <c r="M9" s="4">
        <f>I9/D9</f>
        <v>9.2783505154639179E-2</v>
      </c>
    </row>
    <row r="10" spans="2:13" ht="17.25" customHeight="1" x14ac:dyDescent="0.15">
      <c r="B10" s="108"/>
      <c r="C10" s="2" t="s">
        <v>2</v>
      </c>
      <c r="D10" s="3">
        <v>411</v>
      </c>
      <c r="E10" s="3">
        <v>312</v>
      </c>
      <c r="F10" s="3">
        <v>1</v>
      </c>
      <c r="G10" s="3">
        <v>9</v>
      </c>
      <c r="H10" s="3">
        <v>0</v>
      </c>
      <c r="I10" s="3">
        <v>42</v>
      </c>
      <c r="J10" s="3">
        <v>43</v>
      </c>
      <c r="K10" s="3">
        <v>4</v>
      </c>
      <c r="L10" s="4">
        <f t="shared" si="0"/>
        <v>0.10462287104622871</v>
      </c>
      <c r="M10" s="4">
        <f t="shared" ref="M10:M49" si="2">I10/D10</f>
        <v>0.10218978102189781</v>
      </c>
    </row>
    <row r="11" spans="2:13" ht="17.25" customHeight="1" x14ac:dyDescent="0.15">
      <c r="B11" s="108"/>
      <c r="C11" s="2" t="s">
        <v>3</v>
      </c>
      <c r="D11" s="3">
        <v>177</v>
      </c>
      <c r="E11" s="3">
        <v>145</v>
      </c>
      <c r="F11" s="3">
        <v>2</v>
      </c>
      <c r="G11" s="3">
        <v>5</v>
      </c>
      <c r="H11" s="3">
        <v>0</v>
      </c>
      <c r="I11" s="3">
        <v>17</v>
      </c>
      <c r="J11" s="3">
        <v>8</v>
      </c>
      <c r="K11" s="3">
        <v>0</v>
      </c>
      <c r="L11" s="4">
        <f t="shared" si="0"/>
        <v>4.519774011299435E-2</v>
      </c>
      <c r="M11" s="4">
        <f t="shared" si="2"/>
        <v>9.6045197740112997E-2</v>
      </c>
    </row>
    <row r="12" spans="2:13" ht="17.25" customHeight="1" x14ac:dyDescent="0.15">
      <c r="B12" s="108"/>
      <c r="C12" s="2" t="s">
        <v>4</v>
      </c>
      <c r="D12" s="3">
        <v>41</v>
      </c>
      <c r="E12" s="3">
        <v>34</v>
      </c>
      <c r="F12" s="3">
        <v>0</v>
      </c>
      <c r="G12" s="3">
        <v>2</v>
      </c>
      <c r="H12" s="3">
        <v>0</v>
      </c>
      <c r="I12" s="3">
        <v>1</v>
      </c>
      <c r="J12" s="3">
        <v>2</v>
      </c>
      <c r="K12" s="3">
        <v>2</v>
      </c>
      <c r="L12" s="4">
        <f t="shared" si="0"/>
        <v>4.878048780487805E-2</v>
      </c>
      <c r="M12" s="4">
        <f t="shared" si="2"/>
        <v>2.4390243902439025E-2</v>
      </c>
    </row>
    <row r="13" spans="2:13" ht="17.25" customHeight="1" x14ac:dyDescent="0.15">
      <c r="B13" s="108"/>
      <c r="C13" s="2" t="s">
        <v>5</v>
      </c>
      <c r="D13" s="3">
        <v>253</v>
      </c>
      <c r="E13" s="3">
        <v>167</v>
      </c>
      <c r="F13" s="3">
        <v>2</v>
      </c>
      <c r="G13" s="3">
        <v>16</v>
      </c>
      <c r="H13" s="3">
        <v>0</v>
      </c>
      <c r="I13" s="3">
        <v>36</v>
      </c>
      <c r="J13" s="3">
        <v>29</v>
      </c>
      <c r="K13" s="3">
        <v>3</v>
      </c>
      <c r="L13" s="4">
        <f t="shared" si="0"/>
        <v>0.11462450592885376</v>
      </c>
      <c r="M13" s="4">
        <f t="shared" si="2"/>
        <v>0.14229249011857709</v>
      </c>
    </row>
    <row r="14" spans="2:13" ht="17.25" customHeight="1" x14ac:dyDescent="0.15">
      <c r="B14" s="108"/>
      <c r="C14" s="2" t="s">
        <v>6</v>
      </c>
      <c r="D14" s="3">
        <v>164</v>
      </c>
      <c r="E14" s="3">
        <v>124</v>
      </c>
      <c r="F14" s="3">
        <v>0</v>
      </c>
      <c r="G14" s="3">
        <v>5</v>
      </c>
      <c r="H14" s="3">
        <v>0</v>
      </c>
      <c r="I14" s="3">
        <v>8</v>
      </c>
      <c r="J14" s="3">
        <v>25</v>
      </c>
      <c r="K14" s="3">
        <v>2</v>
      </c>
      <c r="L14" s="4">
        <f t="shared" si="0"/>
        <v>0.1524390243902439</v>
      </c>
      <c r="M14" s="4">
        <f t="shared" si="2"/>
        <v>4.878048780487805E-2</v>
      </c>
    </row>
    <row r="15" spans="2:13" ht="17.25" customHeight="1" x14ac:dyDescent="0.15">
      <c r="B15" s="108"/>
      <c r="C15" s="2" t="s">
        <v>7</v>
      </c>
      <c r="D15" s="3">
        <v>409</v>
      </c>
      <c r="E15" s="3">
        <v>293</v>
      </c>
      <c r="F15" s="3">
        <v>5</v>
      </c>
      <c r="G15" s="3">
        <v>15</v>
      </c>
      <c r="H15" s="3">
        <v>0</v>
      </c>
      <c r="I15" s="3">
        <v>36</v>
      </c>
      <c r="J15" s="3">
        <v>54</v>
      </c>
      <c r="K15" s="3">
        <v>6</v>
      </c>
      <c r="L15" s="4">
        <f t="shared" si="0"/>
        <v>0.13202933985330073</v>
      </c>
      <c r="M15" s="4">
        <f t="shared" si="2"/>
        <v>8.8019559902200492E-2</v>
      </c>
    </row>
    <row r="16" spans="2:13" ht="17.25" customHeight="1" x14ac:dyDescent="0.15">
      <c r="B16" s="108"/>
      <c r="C16" s="2" t="s">
        <v>8</v>
      </c>
      <c r="D16" s="3">
        <v>149</v>
      </c>
      <c r="E16" s="3">
        <v>125</v>
      </c>
      <c r="F16" s="3">
        <v>0</v>
      </c>
      <c r="G16" s="3">
        <v>6</v>
      </c>
      <c r="H16" s="3">
        <v>0</v>
      </c>
      <c r="I16" s="3">
        <v>1</v>
      </c>
      <c r="J16" s="3">
        <v>15</v>
      </c>
      <c r="K16" s="3">
        <v>2</v>
      </c>
      <c r="L16" s="4">
        <f t="shared" si="0"/>
        <v>0.10067114093959731</v>
      </c>
      <c r="M16" s="4">
        <f t="shared" si="2"/>
        <v>6.7114093959731542E-3</v>
      </c>
    </row>
    <row r="17" spans="2:13" ht="17.25" customHeight="1" x14ac:dyDescent="0.15">
      <c r="B17" s="109"/>
      <c r="C17" s="2" t="s">
        <v>9</v>
      </c>
      <c r="D17" s="3">
        <v>267</v>
      </c>
      <c r="E17" s="3">
        <v>243</v>
      </c>
      <c r="F17" s="3">
        <v>0</v>
      </c>
      <c r="G17" s="3">
        <v>1</v>
      </c>
      <c r="H17" s="3">
        <v>0</v>
      </c>
      <c r="I17" s="3">
        <v>2</v>
      </c>
      <c r="J17" s="3">
        <v>18</v>
      </c>
      <c r="K17" s="3">
        <v>3</v>
      </c>
      <c r="L17" s="4">
        <f t="shared" si="0"/>
        <v>6.741573033707865E-2</v>
      </c>
      <c r="M17" s="4">
        <f t="shared" si="2"/>
        <v>7.4906367041198503E-3</v>
      </c>
    </row>
    <row r="18" spans="2:13" ht="17.25" customHeight="1" x14ac:dyDescent="0.15">
      <c r="B18" s="112" t="s">
        <v>134</v>
      </c>
      <c r="C18" s="113"/>
      <c r="D18" s="87">
        <f>SUM(D19:D23)</f>
        <v>1916</v>
      </c>
      <c r="E18" s="87">
        <f t="shared" ref="E18:J18" si="3">SUM(E19:E23)</f>
        <v>1445</v>
      </c>
      <c r="F18" s="87">
        <f t="shared" si="3"/>
        <v>46</v>
      </c>
      <c r="G18" s="87">
        <f t="shared" si="3"/>
        <v>62</v>
      </c>
      <c r="H18" s="87">
        <f t="shared" si="3"/>
        <v>0</v>
      </c>
      <c r="I18" s="87">
        <f t="shared" si="3"/>
        <v>68</v>
      </c>
      <c r="J18" s="87">
        <f t="shared" si="3"/>
        <v>257</v>
      </c>
      <c r="K18" s="87">
        <f>SUM(K19:K23)</f>
        <v>38</v>
      </c>
      <c r="L18" s="91">
        <f t="shared" si="0"/>
        <v>0.13413361169102297</v>
      </c>
      <c r="M18" s="91">
        <f t="shared" si="2"/>
        <v>3.5490605427974949E-2</v>
      </c>
    </row>
    <row r="19" spans="2:13" ht="17.25" customHeight="1" x14ac:dyDescent="0.15">
      <c r="B19" s="108"/>
      <c r="C19" s="2" t="s">
        <v>36</v>
      </c>
      <c r="D19" s="3">
        <v>696</v>
      </c>
      <c r="E19" s="3">
        <v>536</v>
      </c>
      <c r="F19" s="3">
        <v>14</v>
      </c>
      <c r="G19" s="3">
        <v>23</v>
      </c>
      <c r="H19" s="3">
        <v>0</v>
      </c>
      <c r="I19" s="3">
        <v>22</v>
      </c>
      <c r="J19" s="3">
        <v>84</v>
      </c>
      <c r="K19" s="3">
        <v>17</v>
      </c>
      <c r="L19" s="4">
        <f t="shared" si="0"/>
        <v>0.1206896551724138</v>
      </c>
      <c r="M19" s="4">
        <f t="shared" si="2"/>
        <v>3.1609195402298854E-2</v>
      </c>
    </row>
    <row r="20" spans="2:13" ht="17.25" customHeight="1" x14ac:dyDescent="0.15">
      <c r="B20" s="108"/>
      <c r="C20" s="2" t="s">
        <v>10</v>
      </c>
      <c r="D20" s="3">
        <v>546</v>
      </c>
      <c r="E20" s="3">
        <v>393</v>
      </c>
      <c r="F20" s="3">
        <v>21</v>
      </c>
      <c r="G20" s="3">
        <v>15</v>
      </c>
      <c r="H20" s="3">
        <v>0</v>
      </c>
      <c r="I20" s="3">
        <v>22</v>
      </c>
      <c r="J20" s="3">
        <v>85</v>
      </c>
      <c r="K20" s="3">
        <v>10</v>
      </c>
      <c r="L20" s="4">
        <f t="shared" si="0"/>
        <v>0.15567765567765568</v>
      </c>
      <c r="M20" s="4">
        <f t="shared" si="2"/>
        <v>4.0293040293040296E-2</v>
      </c>
    </row>
    <row r="21" spans="2:13" ht="17.25" customHeight="1" x14ac:dyDescent="0.15">
      <c r="B21" s="108"/>
      <c r="C21" s="2" t="s">
        <v>11</v>
      </c>
      <c r="D21" s="3">
        <v>220</v>
      </c>
      <c r="E21" s="3">
        <v>177</v>
      </c>
      <c r="F21" s="3">
        <v>1</v>
      </c>
      <c r="G21" s="3">
        <v>5</v>
      </c>
      <c r="H21" s="3">
        <v>0</v>
      </c>
      <c r="I21" s="3">
        <v>3</v>
      </c>
      <c r="J21" s="3">
        <v>30</v>
      </c>
      <c r="K21" s="3">
        <v>4</v>
      </c>
      <c r="L21" s="4">
        <f t="shared" si="0"/>
        <v>0.13636363636363635</v>
      </c>
      <c r="M21" s="4">
        <f t="shared" si="2"/>
        <v>1.3636363636363636E-2</v>
      </c>
    </row>
    <row r="22" spans="2:13" ht="17.25" customHeight="1" x14ac:dyDescent="0.15">
      <c r="B22" s="108"/>
      <c r="C22" s="2" t="s">
        <v>12</v>
      </c>
      <c r="D22" s="3">
        <v>226</v>
      </c>
      <c r="E22" s="3">
        <v>170</v>
      </c>
      <c r="F22" s="3">
        <v>7</v>
      </c>
      <c r="G22" s="3">
        <v>10</v>
      </c>
      <c r="H22" s="3">
        <v>0</v>
      </c>
      <c r="I22" s="3">
        <v>5</v>
      </c>
      <c r="J22" s="3">
        <v>30</v>
      </c>
      <c r="K22" s="3">
        <v>4</v>
      </c>
      <c r="L22" s="4">
        <f t="shared" si="0"/>
        <v>0.13274336283185842</v>
      </c>
      <c r="M22" s="4">
        <f t="shared" si="2"/>
        <v>2.2123893805309734E-2</v>
      </c>
    </row>
    <row r="23" spans="2:13" ht="17.25" customHeight="1" x14ac:dyDescent="0.15">
      <c r="B23" s="109"/>
      <c r="C23" s="2" t="s">
        <v>13</v>
      </c>
      <c r="D23" s="3">
        <v>228</v>
      </c>
      <c r="E23" s="3">
        <v>169</v>
      </c>
      <c r="F23" s="3">
        <v>3</v>
      </c>
      <c r="G23" s="3">
        <v>9</v>
      </c>
      <c r="H23" s="3">
        <v>0</v>
      </c>
      <c r="I23" s="3">
        <v>16</v>
      </c>
      <c r="J23" s="3">
        <v>28</v>
      </c>
      <c r="K23" s="3">
        <v>3</v>
      </c>
      <c r="L23" s="4">
        <f t="shared" si="0"/>
        <v>0.12280701754385964</v>
      </c>
      <c r="M23" s="4">
        <f t="shared" si="2"/>
        <v>7.0175438596491224E-2</v>
      </c>
    </row>
    <row r="24" spans="2:13" ht="17.25" customHeight="1" x14ac:dyDescent="0.15">
      <c r="B24" s="112" t="s">
        <v>143</v>
      </c>
      <c r="C24" s="113"/>
      <c r="D24" s="87">
        <f>SUM(D25:D28)</f>
        <v>1641</v>
      </c>
      <c r="E24" s="87">
        <f t="shared" ref="E24:J24" si="4">SUM(E25:E28)</f>
        <v>1129</v>
      </c>
      <c r="F24" s="87">
        <f t="shared" si="4"/>
        <v>37</v>
      </c>
      <c r="G24" s="87">
        <f t="shared" si="4"/>
        <v>72</v>
      </c>
      <c r="H24" s="87">
        <f t="shared" si="4"/>
        <v>0</v>
      </c>
      <c r="I24" s="87">
        <f t="shared" si="4"/>
        <v>136</v>
      </c>
      <c r="J24" s="87">
        <f t="shared" si="4"/>
        <v>234</v>
      </c>
      <c r="K24" s="87">
        <f>SUM(K25:K28)</f>
        <v>33</v>
      </c>
      <c r="L24" s="91">
        <f t="shared" si="0"/>
        <v>0.14259597806215721</v>
      </c>
      <c r="M24" s="91">
        <f t="shared" si="2"/>
        <v>8.2876294942108464E-2</v>
      </c>
    </row>
    <row r="25" spans="2:13" ht="17.25" customHeight="1" x14ac:dyDescent="0.15">
      <c r="B25" s="108"/>
      <c r="C25" s="2" t="s">
        <v>14</v>
      </c>
      <c r="D25" s="3">
        <v>655</v>
      </c>
      <c r="E25" s="3">
        <v>440</v>
      </c>
      <c r="F25" s="3">
        <v>4</v>
      </c>
      <c r="G25" s="3">
        <v>37</v>
      </c>
      <c r="H25" s="3">
        <v>0</v>
      </c>
      <c r="I25" s="3">
        <v>53</v>
      </c>
      <c r="J25" s="3">
        <v>110</v>
      </c>
      <c r="K25" s="3">
        <v>11</v>
      </c>
      <c r="L25" s="4">
        <f t="shared" si="0"/>
        <v>0.16793893129770993</v>
      </c>
      <c r="M25" s="4">
        <f t="shared" si="2"/>
        <v>8.0916030534351147E-2</v>
      </c>
    </row>
    <row r="26" spans="2:13" ht="17.25" customHeight="1" x14ac:dyDescent="0.15">
      <c r="B26" s="108"/>
      <c r="C26" s="2" t="s">
        <v>15</v>
      </c>
      <c r="D26" s="3">
        <v>401</v>
      </c>
      <c r="E26" s="3">
        <v>275</v>
      </c>
      <c r="F26" s="3">
        <v>25</v>
      </c>
      <c r="G26" s="3">
        <v>11</v>
      </c>
      <c r="H26" s="3">
        <v>0</v>
      </c>
      <c r="I26" s="3">
        <v>26</v>
      </c>
      <c r="J26" s="3">
        <v>53</v>
      </c>
      <c r="K26" s="3">
        <v>11</v>
      </c>
      <c r="L26" s="4">
        <f t="shared" si="0"/>
        <v>0.13216957605985039</v>
      </c>
      <c r="M26" s="4">
        <f t="shared" si="2"/>
        <v>6.4837905236907731E-2</v>
      </c>
    </row>
    <row r="27" spans="2:13" ht="17.25" customHeight="1" x14ac:dyDescent="0.15">
      <c r="B27" s="108"/>
      <c r="C27" s="2" t="s">
        <v>16</v>
      </c>
      <c r="D27" s="3">
        <v>406</v>
      </c>
      <c r="E27" s="3">
        <v>267</v>
      </c>
      <c r="F27" s="3">
        <v>7</v>
      </c>
      <c r="G27" s="3">
        <v>13</v>
      </c>
      <c r="H27" s="3">
        <v>0</v>
      </c>
      <c r="I27" s="3">
        <v>51</v>
      </c>
      <c r="J27" s="3">
        <v>57</v>
      </c>
      <c r="K27" s="3">
        <v>11</v>
      </c>
      <c r="L27" s="4">
        <f t="shared" si="0"/>
        <v>0.14039408866995073</v>
      </c>
      <c r="M27" s="4">
        <f t="shared" si="2"/>
        <v>0.12561576354679804</v>
      </c>
    </row>
    <row r="28" spans="2:13" ht="17.25" customHeight="1" x14ac:dyDescent="0.15">
      <c r="B28" s="109"/>
      <c r="C28" s="2" t="s">
        <v>17</v>
      </c>
      <c r="D28" s="3">
        <v>179</v>
      </c>
      <c r="E28" s="3">
        <v>147</v>
      </c>
      <c r="F28" s="3">
        <v>1</v>
      </c>
      <c r="G28" s="3">
        <v>11</v>
      </c>
      <c r="H28" s="3">
        <v>0</v>
      </c>
      <c r="I28" s="3">
        <v>6</v>
      </c>
      <c r="J28" s="3">
        <v>14</v>
      </c>
      <c r="K28" s="3">
        <v>0</v>
      </c>
      <c r="L28" s="4">
        <f t="shared" si="0"/>
        <v>7.8212290502793297E-2</v>
      </c>
      <c r="M28" s="4">
        <f t="shared" si="2"/>
        <v>3.3519553072625698E-2</v>
      </c>
    </row>
    <row r="29" spans="2:13" ht="17.25" customHeight="1" x14ac:dyDescent="0.15">
      <c r="B29" s="112" t="s">
        <v>139</v>
      </c>
      <c r="C29" s="113"/>
      <c r="D29" s="87">
        <f>SUM(D30:D33)</f>
        <v>737</v>
      </c>
      <c r="E29" s="87">
        <f t="shared" ref="E29:J29" si="5">SUM(E30:E33)</f>
        <v>455</v>
      </c>
      <c r="F29" s="87">
        <f t="shared" si="5"/>
        <v>57</v>
      </c>
      <c r="G29" s="87">
        <f t="shared" si="5"/>
        <v>44</v>
      </c>
      <c r="H29" s="87">
        <f t="shared" si="5"/>
        <v>0</v>
      </c>
      <c r="I29" s="87">
        <f t="shared" si="5"/>
        <v>67</v>
      </c>
      <c r="J29" s="87">
        <f t="shared" si="5"/>
        <v>100</v>
      </c>
      <c r="K29" s="87">
        <f>SUM(K30:K33)</f>
        <v>14</v>
      </c>
      <c r="L29" s="91">
        <f t="shared" si="0"/>
        <v>0.13568521031207598</v>
      </c>
      <c r="M29" s="91">
        <f t="shared" si="2"/>
        <v>9.0909090909090912E-2</v>
      </c>
    </row>
    <row r="30" spans="2:13" ht="17.25" customHeight="1" x14ac:dyDescent="0.15">
      <c r="B30" s="108"/>
      <c r="C30" s="2" t="s">
        <v>21</v>
      </c>
      <c r="D30" s="3">
        <v>267</v>
      </c>
      <c r="E30" s="3">
        <v>170</v>
      </c>
      <c r="F30" s="3">
        <v>20</v>
      </c>
      <c r="G30" s="3">
        <v>18</v>
      </c>
      <c r="H30" s="3">
        <v>0</v>
      </c>
      <c r="I30" s="3">
        <v>16</v>
      </c>
      <c r="J30" s="3">
        <v>39</v>
      </c>
      <c r="K30" s="3">
        <v>4</v>
      </c>
      <c r="L30" s="4">
        <f t="shared" si="0"/>
        <v>0.14606741573033707</v>
      </c>
      <c r="M30" s="4">
        <f t="shared" si="2"/>
        <v>5.9925093632958802E-2</v>
      </c>
    </row>
    <row r="31" spans="2:13" ht="17.25" customHeight="1" x14ac:dyDescent="0.15">
      <c r="B31" s="108"/>
      <c r="C31" s="2" t="s">
        <v>145</v>
      </c>
      <c r="D31" s="3">
        <v>253</v>
      </c>
      <c r="E31" s="3">
        <v>170</v>
      </c>
      <c r="F31" s="3">
        <v>24</v>
      </c>
      <c r="G31" s="3">
        <v>11</v>
      </c>
      <c r="H31" s="3">
        <v>0</v>
      </c>
      <c r="I31" s="3">
        <v>15</v>
      </c>
      <c r="J31" s="3">
        <v>26</v>
      </c>
      <c r="K31" s="3">
        <v>7</v>
      </c>
      <c r="L31" s="4">
        <f t="shared" si="0"/>
        <v>0.10276679841897234</v>
      </c>
      <c r="M31" s="4">
        <f t="shared" si="2"/>
        <v>5.9288537549407112E-2</v>
      </c>
    </row>
    <row r="32" spans="2:13" ht="17.25" customHeight="1" x14ac:dyDescent="0.15">
      <c r="B32" s="108"/>
      <c r="C32" s="2" t="s">
        <v>146</v>
      </c>
      <c r="D32" s="3">
        <v>143</v>
      </c>
      <c r="E32" s="3">
        <v>73</v>
      </c>
      <c r="F32" s="3">
        <v>10</v>
      </c>
      <c r="G32" s="3">
        <v>13</v>
      </c>
      <c r="H32" s="3">
        <v>0</v>
      </c>
      <c r="I32" s="3">
        <v>18</v>
      </c>
      <c r="J32" s="3">
        <v>27</v>
      </c>
      <c r="K32" s="3">
        <v>2</v>
      </c>
      <c r="L32" s="4">
        <f t="shared" si="0"/>
        <v>0.1888111888111888</v>
      </c>
      <c r="M32" s="4">
        <f t="shared" si="2"/>
        <v>0.12587412587412589</v>
      </c>
    </row>
    <row r="33" spans="2:13" ht="17.25" customHeight="1" x14ac:dyDescent="0.15">
      <c r="B33" s="109"/>
      <c r="C33" s="2" t="s">
        <v>20</v>
      </c>
      <c r="D33" s="3">
        <v>74</v>
      </c>
      <c r="E33" s="3">
        <v>42</v>
      </c>
      <c r="F33" s="3">
        <v>3</v>
      </c>
      <c r="G33" s="3">
        <v>2</v>
      </c>
      <c r="H33" s="3">
        <v>0</v>
      </c>
      <c r="I33" s="3">
        <v>18</v>
      </c>
      <c r="J33" s="3">
        <v>8</v>
      </c>
      <c r="K33" s="3">
        <v>1</v>
      </c>
      <c r="L33" s="4">
        <f t="shared" si="0"/>
        <v>0.10810810810810811</v>
      </c>
      <c r="M33" s="4">
        <f t="shared" si="2"/>
        <v>0.24324324324324326</v>
      </c>
    </row>
    <row r="34" spans="2:13" ht="17.25" customHeight="1" x14ac:dyDescent="0.15">
      <c r="B34" s="116" t="s">
        <v>140</v>
      </c>
      <c r="C34" s="113"/>
      <c r="D34" s="87">
        <f>SUM(D35:D39)</f>
        <v>2687</v>
      </c>
      <c r="E34" s="87">
        <f t="shared" ref="E34:J34" si="6">SUM(E35:E39)</f>
        <v>2079</v>
      </c>
      <c r="F34" s="87">
        <f t="shared" si="6"/>
        <v>14</v>
      </c>
      <c r="G34" s="87">
        <f t="shared" si="6"/>
        <v>40</v>
      </c>
      <c r="H34" s="87">
        <f t="shared" si="6"/>
        <v>0</v>
      </c>
      <c r="I34" s="87">
        <f t="shared" si="6"/>
        <v>69</v>
      </c>
      <c r="J34" s="87">
        <f t="shared" si="6"/>
        <v>404</v>
      </c>
      <c r="K34" s="87">
        <f>SUM(K35:K39)</f>
        <v>81</v>
      </c>
      <c r="L34" s="91">
        <f t="shared" si="0"/>
        <v>0.15035355414960924</v>
      </c>
      <c r="M34" s="91">
        <f t="shared" si="2"/>
        <v>2.5679196129512468E-2</v>
      </c>
    </row>
    <row r="35" spans="2:13" ht="17.25" customHeight="1" x14ac:dyDescent="0.15">
      <c r="B35" s="108"/>
      <c r="C35" s="2" t="s">
        <v>22</v>
      </c>
      <c r="D35" s="3">
        <v>1635</v>
      </c>
      <c r="E35" s="3">
        <v>1243</v>
      </c>
      <c r="F35" s="3">
        <v>8</v>
      </c>
      <c r="G35" s="3">
        <v>28</v>
      </c>
      <c r="H35" s="3">
        <v>0</v>
      </c>
      <c r="I35" s="3">
        <v>43</v>
      </c>
      <c r="J35" s="3">
        <v>251</v>
      </c>
      <c r="K35" s="3">
        <v>62</v>
      </c>
      <c r="L35" s="4">
        <f t="shared" si="0"/>
        <v>0.15351681957186544</v>
      </c>
      <c r="M35" s="4">
        <f t="shared" si="2"/>
        <v>2.6299694189602447E-2</v>
      </c>
    </row>
    <row r="36" spans="2:13" ht="17.25" customHeight="1" x14ac:dyDescent="0.15">
      <c r="B36" s="108"/>
      <c r="C36" s="2" t="s">
        <v>23</v>
      </c>
      <c r="D36" s="3">
        <v>129</v>
      </c>
      <c r="E36" s="3">
        <v>100</v>
      </c>
      <c r="F36" s="3">
        <v>0</v>
      </c>
      <c r="G36" s="3">
        <v>1</v>
      </c>
      <c r="H36" s="3">
        <v>0</v>
      </c>
      <c r="I36" s="3">
        <v>0</v>
      </c>
      <c r="J36" s="3">
        <v>25</v>
      </c>
      <c r="K36" s="3">
        <v>3</v>
      </c>
      <c r="L36" s="4">
        <f t="shared" si="0"/>
        <v>0.19379844961240311</v>
      </c>
      <c r="M36" s="4">
        <f t="shared" si="2"/>
        <v>0</v>
      </c>
    </row>
    <row r="37" spans="2:13" ht="17.25" customHeight="1" x14ac:dyDescent="0.15">
      <c r="B37" s="108"/>
      <c r="C37" s="2" t="s">
        <v>24</v>
      </c>
      <c r="D37" s="3">
        <v>368</v>
      </c>
      <c r="E37" s="3">
        <v>282</v>
      </c>
      <c r="F37" s="3">
        <v>1</v>
      </c>
      <c r="G37" s="3">
        <v>4</v>
      </c>
      <c r="H37" s="3">
        <v>0</v>
      </c>
      <c r="I37" s="3">
        <v>8</v>
      </c>
      <c r="J37" s="3">
        <v>72</v>
      </c>
      <c r="K37" s="3">
        <v>1</v>
      </c>
      <c r="L37" s="4">
        <f t="shared" si="0"/>
        <v>0.19565217391304349</v>
      </c>
      <c r="M37" s="4">
        <f t="shared" si="2"/>
        <v>2.1739130434782608E-2</v>
      </c>
    </row>
    <row r="38" spans="2:13" ht="17.25" customHeight="1" x14ac:dyDescent="0.15">
      <c r="B38" s="108"/>
      <c r="C38" s="2" t="s">
        <v>25</v>
      </c>
      <c r="D38" s="3">
        <v>213</v>
      </c>
      <c r="E38" s="3">
        <v>185</v>
      </c>
      <c r="F38" s="3">
        <v>2</v>
      </c>
      <c r="G38" s="3">
        <v>2</v>
      </c>
      <c r="H38" s="3">
        <v>0</v>
      </c>
      <c r="I38" s="3">
        <v>4</v>
      </c>
      <c r="J38" s="3">
        <v>15</v>
      </c>
      <c r="K38" s="3">
        <v>5</v>
      </c>
      <c r="L38" s="4">
        <f t="shared" si="0"/>
        <v>7.0422535211267609E-2</v>
      </c>
      <c r="M38" s="4">
        <f t="shared" si="2"/>
        <v>1.8779342723004695E-2</v>
      </c>
    </row>
    <row r="39" spans="2:13" ht="17.25" customHeight="1" x14ac:dyDescent="0.15">
      <c r="B39" s="109"/>
      <c r="C39" s="2" t="s">
        <v>26</v>
      </c>
      <c r="D39" s="3">
        <v>342</v>
      </c>
      <c r="E39" s="3">
        <v>269</v>
      </c>
      <c r="F39" s="3">
        <v>3</v>
      </c>
      <c r="G39" s="3">
        <v>5</v>
      </c>
      <c r="H39" s="3">
        <v>0</v>
      </c>
      <c r="I39" s="3">
        <v>14</v>
      </c>
      <c r="J39" s="3">
        <v>41</v>
      </c>
      <c r="K39" s="3">
        <v>10</v>
      </c>
      <c r="L39" s="4">
        <f t="shared" si="0"/>
        <v>0.11988304093567251</v>
      </c>
      <c r="M39" s="4">
        <f t="shared" si="2"/>
        <v>4.0935672514619881E-2</v>
      </c>
    </row>
    <row r="40" spans="2:13" ht="17.25" customHeight="1" x14ac:dyDescent="0.15">
      <c r="B40" s="110" t="s">
        <v>53</v>
      </c>
      <c r="C40" s="90" t="s">
        <v>27</v>
      </c>
      <c r="D40" s="87">
        <v>1092</v>
      </c>
      <c r="E40" s="87">
        <v>798</v>
      </c>
      <c r="F40" s="87">
        <v>10</v>
      </c>
      <c r="G40" s="87">
        <v>36</v>
      </c>
      <c r="H40" s="87">
        <v>0</v>
      </c>
      <c r="I40" s="87">
        <v>66</v>
      </c>
      <c r="J40" s="87">
        <v>145</v>
      </c>
      <c r="K40" s="87">
        <v>37</v>
      </c>
      <c r="L40" s="91">
        <f t="shared" si="0"/>
        <v>0.13278388278388278</v>
      </c>
      <c r="M40" s="91">
        <f t="shared" si="2"/>
        <v>6.043956043956044E-2</v>
      </c>
    </row>
    <row r="41" spans="2:13" ht="17.25" customHeight="1" x14ac:dyDescent="0.15">
      <c r="B41" s="114" t="s">
        <v>128</v>
      </c>
      <c r="C41" s="113"/>
      <c r="D41" s="87">
        <f>SUM(D42:D44)</f>
        <v>2335</v>
      </c>
      <c r="E41" s="87">
        <f t="shared" ref="E41:J41" si="7">SUM(E42:E44)</f>
        <v>1735</v>
      </c>
      <c r="F41" s="87">
        <f t="shared" si="7"/>
        <v>41</v>
      </c>
      <c r="G41" s="87">
        <f t="shared" si="7"/>
        <v>57</v>
      </c>
      <c r="H41" s="87">
        <f t="shared" si="7"/>
        <v>0</v>
      </c>
      <c r="I41" s="87">
        <f t="shared" si="7"/>
        <v>83</v>
      </c>
      <c r="J41" s="87">
        <f t="shared" si="7"/>
        <v>368</v>
      </c>
      <c r="K41" s="87">
        <f>SUM(K42:K44)</f>
        <v>51</v>
      </c>
      <c r="L41" s="91">
        <f t="shared" si="0"/>
        <v>0.1576017130620985</v>
      </c>
      <c r="M41" s="91">
        <f t="shared" si="2"/>
        <v>3.5546038543897214E-2</v>
      </c>
    </row>
    <row r="42" spans="2:13" ht="17.25" customHeight="1" x14ac:dyDescent="0.15">
      <c r="B42" s="108"/>
      <c r="C42" s="2" t="s">
        <v>28</v>
      </c>
      <c r="D42" s="3">
        <v>1847</v>
      </c>
      <c r="E42" s="3">
        <v>1392</v>
      </c>
      <c r="F42" s="3">
        <v>17</v>
      </c>
      <c r="G42" s="3">
        <v>44</v>
      </c>
      <c r="H42" s="3">
        <v>0</v>
      </c>
      <c r="I42" s="3">
        <v>54</v>
      </c>
      <c r="J42" s="3">
        <v>295</v>
      </c>
      <c r="K42" s="3">
        <v>45</v>
      </c>
      <c r="L42" s="4">
        <f t="shared" si="0"/>
        <v>0.1597184623714131</v>
      </c>
      <c r="M42" s="4">
        <f t="shared" si="2"/>
        <v>2.9236599891716297E-2</v>
      </c>
    </row>
    <row r="43" spans="2:13" ht="17.25" customHeight="1" x14ac:dyDescent="0.15">
      <c r="B43" s="108"/>
      <c r="C43" s="2" t="s">
        <v>29</v>
      </c>
      <c r="D43" s="3">
        <v>400</v>
      </c>
      <c r="E43" s="3">
        <v>307</v>
      </c>
      <c r="F43" s="3">
        <v>2</v>
      </c>
      <c r="G43" s="3">
        <v>3</v>
      </c>
      <c r="H43" s="3">
        <v>0</v>
      </c>
      <c r="I43" s="3">
        <v>22</v>
      </c>
      <c r="J43" s="3">
        <v>61</v>
      </c>
      <c r="K43" s="3">
        <v>5</v>
      </c>
      <c r="L43" s="4">
        <f t="shared" si="0"/>
        <v>0.1525</v>
      </c>
      <c r="M43" s="4">
        <f t="shared" si="2"/>
        <v>5.5E-2</v>
      </c>
    </row>
    <row r="44" spans="2:13" ht="17.25" customHeight="1" x14ac:dyDescent="0.15">
      <c r="B44" s="109"/>
      <c r="C44" s="2" t="s">
        <v>30</v>
      </c>
      <c r="D44" s="3">
        <v>88</v>
      </c>
      <c r="E44" s="3">
        <v>36</v>
      </c>
      <c r="F44" s="3">
        <v>22</v>
      </c>
      <c r="G44" s="3">
        <v>10</v>
      </c>
      <c r="H44" s="3">
        <v>0</v>
      </c>
      <c r="I44" s="3">
        <v>7</v>
      </c>
      <c r="J44" s="3">
        <v>12</v>
      </c>
      <c r="K44" s="3">
        <v>1</v>
      </c>
      <c r="L44" s="4">
        <f t="shared" si="0"/>
        <v>0.13636363636363635</v>
      </c>
      <c r="M44" s="4">
        <f t="shared" si="2"/>
        <v>7.9545454545454544E-2</v>
      </c>
    </row>
    <row r="45" spans="2:13" ht="17.25" customHeight="1" x14ac:dyDescent="0.15">
      <c r="B45" s="110" t="s">
        <v>54</v>
      </c>
      <c r="C45" s="90" t="s">
        <v>31</v>
      </c>
      <c r="D45" s="87">
        <v>1188</v>
      </c>
      <c r="E45" s="87">
        <v>899</v>
      </c>
      <c r="F45" s="87">
        <v>13</v>
      </c>
      <c r="G45" s="87">
        <v>16</v>
      </c>
      <c r="H45" s="87">
        <v>0</v>
      </c>
      <c r="I45" s="87">
        <v>32</v>
      </c>
      <c r="J45" s="87">
        <v>207</v>
      </c>
      <c r="K45" s="87">
        <v>21</v>
      </c>
      <c r="L45" s="91">
        <f t="shared" si="0"/>
        <v>0.17424242424242425</v>
      </c>
      <c r="M45" s="91">
        <f t="shared" si="2"/>
        <v>2.6936026936026935E-2</v>
      </c>
    </row>
    <row r="46" spans="2:13" ht="17.25" customHeight="1" x14ac:dyDescent="0.15">
      <c r="B46" s="112" t="s">
        <v>141</v>
      </c>
      <c r="C46" s="113"/>
      <c r="D46" s="87">
        <f>SUM(D47:D48)</f>
        <v>1161</v>
      </c>
      <c r="E46" s="87">
        <f t="shared" ref="E46:J46" si="8">SUM(E47:E48)</f>
        <v>937</v>
      </c>
      <c r="F46" s="87">
        <f t="shared" si="8"/>
        <v>8</v>
      </c>
      <c r="G46" s="87">
        <f t="shared" si="8"/>
        <v>44</v>
      </c>
      <c r="H46" s="87">
        <f t="shared" si="8"/>
        <v>0</v>
      </c>
      <c r="I46" s="87">
        <f t="shared" si="8"/>
        <v>41</v>
      </c>
      <c r="J46" s="87">
        <f t="shared" si="8"/>
        <v>103</v>
      </c>
      <c r="K46" s="87">
        <f>SUM(K47:K48)</f>
        <v>28</v>
      </c>
      <c r="L46" s="91">
        <f t="shared" si="0"/>
        <v>8.8716623600344532E-2</v>
      </c>
      <c r="M46" s="91">
        <f t="shared" si="2"/>
        <v>3.5314384151593457E-2</v>
      </c>
    </row>
    <row r="47" spans="2:13" ht="17.25" customHeight="1" x14ac:dyDescent="0.15">
      <c r="B47" s="108"/>
      <c r="C47" s="2" t="s">
        <v>32</v>
      </c>
      <c r="D47" s="3">
        <v>948</v>
      </c>
      <c r="E47" s="3">
        <v>748</v>
      </c>
      <c r="F47" s="3">
        <v>6</v>
      </c>
      <c r="G47" s="3">
        <v>43</v>
      </c>
      <c r="H47" s="3">
        <v>0</v>
      </c>
      <c r="I47" s="3">
        <v>40</v>
      </c>
      <c r="J47" s="3">
        <v>88</v>
      </c>
      <c r="K47" s="3">
        <v>23</v>
      </c>
      <c r="L47" s="4">
        <f t="shared" si="0"/>
        <v>9.2827004219409287E-2</v>
      </c>
      <c r="M47" s="4">
        <f t="shared" si="2"/>
        <v>4.2194092827004218E-2</v>
      </c>
    </row>
    <row r="48" spans="2:13" ht="17.25" customHeight="1" thickBot="1" x14ac:dyDescent="0.2">
      <c r="B48" s="117"/>
      <c r="C48" s="119" t="s">
        <v>33</v>
      </c>
      <c r="D48" s="11">
        <v>213</v>
      </c>
      <c r="E48" s="11">
        <v>189</v>
      </c>
      <c r="F48" s="11">
        <v>2</v>
      </c>
      <c r="G48" s="11">
        <v>1</v>
      </c>
      <c r="H48" s="11">
        <v>0</v>
      </c>
      <c r="I48" s="11">
        <v>1</v>
      </c>
      <c r="J48" s="11">
        <v>15</v>
      </c>
      <c r="K48" s="11">
        <v>5</v>
      </c>
      <c r="L48" s="12">
        <f t="shared" si="0"/>
        <v>7.0422535211267609E-2</v>
      </c>
      <c r="M48" s="12">
        <f t="shared" si="2"/>
        <v>4.6948356807511738E-3</v>
      </c>
    </row>
    <row r="49" spans="2:13" ht="21.75" customHeight="1" thickTop="1" x14ac:dyDescent="0.2">
      <c r="B49" s="20"/>
      <c r="C49" s="19" t="s">
        <v>34</v>
      </c>
      <c r="D49" s="13">
        <f>SUM(D7,D8,D18,D24,D29,D34,D40,D41,D45,D46)</f>
        <v>23876</v>
      </c>
      <c r="E49" s="13">
        <f t="shared" ref="E49:J49" si="9">SUM(E7,E8,E18,E24,E29,E34,E40,E41,E45,E46)</f>
        <v>16976</v>
      </c>
      <c r="F49" s="13">
        <f t="shared" si="9"/>
        <v>516</v>
      </c>
      <c r="G49" s="13">
        <f t="shared" si="9"/>
        <v>835</v>
      </c>
      <c r="H49" s="13">
        <f t="shared" si="9"/>
        <v>0</v>
      </c>
      <c r="I49" s="13">
        <f t="shared" si="9"/>
        <v>1465</v>
      </c>
      <c r="J49" s="13">
        <f t="shared" si="9"/>
        <v>3554</v>
      </c>
      <c r="K49" s="13">
        <f>SUM(K7,K8,K18,K24,K29,K34,K40,K41,K45,K46)</f>
        <v>530</v>
      </c>
      <c r="L49" s="14">
        <f t="shared" si="0"/>
        <v>0.14885240408778691</v>
      </c>
      <c r="M49" s="14">
        <f t="shared" si="2"/>
        <v>6.1358686547160327E-2</v>
      </c>
    </row>
    <row r="50" spans="2:13" ht="22.5" customHeight="1" x14ac:dyDescent="0.2">
      <c r="B50" s="169" t="s">
        <v>99</v>
      </c>
      <c r="C50" s="170"/>
      <c r="D50" s="170"/>
      <c r="E50" s="170"/>
      <c r="F50" s="170"/>
      <c r="G50" s="170"/>
      <c r="H50" s="170"/>
      <c r="I50" s="170"/>
      <c r="J50" s="170"/>
      <c r="K50" s="171"/>
      <c r="L50" s="15">
        <v>0.128</v>
      </c>
      <c r="M50" s="15">
        <v>5.8000000000000003E-2</v>
      </c>
    </row>
    <row r="51" spans="2:13" ht="20.25" customHeight="1" x14ac:dyDescent="0.15">
      <c r="B51" s="158" t="s">
        <v>122</v>
      </c>
      <c r="C51" s="158"/>
      <c r="D51" s="158"/>
      <c r="E51" s="158"/>
      <c r="F51" s="158"/>
      <c r="G51" s="158"/>
      <c r="H51" s="158"/>
      <c r="I51" s="158"/>
      <c r="J51" s="158"/>
      <c r="M51" s="6"/>
    </row>
    <row r="52" spans="2:13" ht="7.5" customHeight="1" x14ac:dyDescent="0.15">
      <c r="B52" s="24"/>
      <c r="C52" s="24"/>
      <c r="D52" s="24"/>
      <c r="E52" s="24"/>
      <c r="F52" s="24"/>
      <c r="G52" s="24"/>
      <c r="H52" s="24"/>
      <c r="I52" s="24"/>
      <c r="J52" s="24"/>
      <c r="M52" s="7"/>
    </row>
    <row r="53" spans="2:13" ht="15.75" customHeight="1" x14ac:dyDescent="0.15">
      <c r="B53" s="1" t="s">
        <v>97</v>
      </c>
    </row>
    <row r="54" spans="2:13" x14ac:dyDescent="0.15">
      <c r="B54" s="1" t="s">
        <v>96</v>
      </c>
    </row>
    <row r="56" spans="2:13" x14ac:dyDescent="0.15">
      <c r="B56" s="25"/>
      <c r="C56" s="25"/>
      <c r="D56" s="25"/>
      <c r="E56" s="25"/>
      <c r="F56" s="25"/>
      <c r="G56" s="25"/>
      <c r="H56" s="25"/>
      <c r="I56" s="25"/>
      <c r="J56" s="25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L5:L6"/>
    <mergeCell ref="M5:M6"/>
    <mergeCell ref="B50:K50"/>
    <mergeCell ref="B51:J51"/>
    <mergeCell ref="B2:J2"/>
    <mergeCell ref="B5:B6"/>
    <mergeCell ref="C5:C6"/>
    <mergeCell ref="D5:K5"/>
  </mergeCells>
  <phoneticPr fontId="1"/>
  <pageMargins left="0.31496062992125984" right="0.11811023622047245" top="0.35433070866141736" bottom="0.19685039370078741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46"/>
  <sheetViews>
    <sheetView zoomScale="70" zoomScaleNormal="70" workbookViewId="0">
      <selection activeCell="O18" sqref="O18"/>
    </sheetView>
  </sheetViews>
  <sheetFormatPr defaultRowHeight="13.5" x14ac:dyDescent="0.15"/>
  <cols>
    <col min="1" max="1" width="2.875" customWidth="1"/>
  </cols>
  <sheetData>
    <row r="1" spans="2:12" ht="10.5" customHeight="1" x14ac:dyDescent="0.15"/>
    <row r="2" spans="2:12" ht="10.5" customHeight="1" x14ac:dyDescent="0.15"/>
    <row r="3" spans="2:12" ht="10.5" customHeight="1" x14ac:dyDescent="0.15"/>
    <row r="4" spans="2:12" ht="14.25" x14ac:dyDescent="0.15">
      <c r="C4" s="129">
        <f>市町村別!C4</f>
        <v>0</v>
      </c>
      <c r="D4" s="130"/>
    </row>
    <row r="5" spans="2:12" ht="9.75" customHeight="1" x14ac:dyDescent="0.15"/>
    <row r="6" spans="2:12" ht="9.75" customHeight="1" x14ac:dyDescent="0.15"/>
    <row r="7" spans="2:12" ht="9.75" customHeight="1" x14ac:dyDescent="0.15"/>
    <row r="8" spans="2:12" x14ac:dyDescent="0.15">
      <c r="B8" s="153" t="s">
        <v>137</v>
      </c>
      <c r="C8" s="154"/>
      <c r="D8" s="154"/>
      <c r="E8" s="154"/>
      <c r="F8" s="154"/>
      <c r="G8" s="154"/>
      <c r="H8" s="154"/>
      <c r="I8" s="154"/>
      <c r="J8" s="154"/>
      <c r="K8" s="154"/>
      <c r="L8" s="155"/>
    </row>
    <row r="9" spans="2:12" x14ac:dyDescent="0.15">
      <c r="B9" s="156"/>
      <c r="C9" s="18" t="s">
        <v>56</v>
      </c>
      <c r="D9" s="18" t="s">
        <v>72</v>
      </c>
      <c r="E9" s="18" t="s">
        <v>73</v>
      </c>
      <c r="F9" s="18" t="s">
        <v>74</v>
      </c>
      <c r="G9" s="18" t="s">
        <v>75</v>
      </c>
      <c r="H9" s="18" t="s">
        <v>76</v>
      </c>
      <c r="I9" s="18" t="s">
        <v>77</v>
      </c>
      <c r="J9" s="26" t="s">
        <v>98</v>
      </c>
      <c r="K9" s="51" t="s">
        <v>119</v>
      </c>
      <c r="L9" s="51" t="s">
        <v>133</v>
      </c>
    </row>
    <row r="10" spans="2:12" ht="14.25" x14ac:dyDescent="0.15">
      <c r="B10" s="157"/>
      <c r="C10" s="18">
        <f>C4</f>
        <v>0</v>
      </c>
      <c r="D10" s="17">
        <f ca="1">SUMIFS(INDIRECT($D$9&amp;"!$L$7:$L$49"),INDIRECT($D$9&amp;"!$C$7:$C$49"),$C$4)+SUMIFS(INDIRECT($D$9&amp;"!$M$7:$M$49"),INDIRECT($D$9&amp;"!$C$7:$C$49"),$C$4)</f>
        <v>0</v>
      </c>
      <c r="E10" s="17">
        <f ca="1">SUMIFS(INDIRECT($E$9&amp;"!$L$7:$L$49"),INDIRECT($E$9&amp;"!$C$7:$C$49"),$C$4)+SUMIFS(INDIRECT($E$9&amp;"!$M$7:$M$49"),INDIRECT($E$9&amp;"!$C$7:$C$49"),$C$4)</f>
        <v>0</v>
      </c>
      <c r="F10" s="17">
        <f ca="1">SUMIFS(INDIRECT($F$9&amp;"!$L$7:$L$49"),INDIRECT($F$9&amp;"!$C$7:$C$49"),$C$4)+SUMIFS(INDIRECT($F$9&amp;"!$M$7:$M$49"),INDIRECT($F$9&amp;"!$C$7:$C$49"),$C$4)</f>
        <v>0</v>
      </c>
      <c r="G10" s="17">
        <f ca="1">SUMIFS(INDIRECT($G$9&amp;"!$L$7:$L$49"),INDIRECT($G$9&amp;"!$C$7:$C$49"),$C$4)+SUMIFS(INDIRECT($G$9&amp;"!$M$7:$M$49"),INDIRECT($G$9&amp;"!$C$7:$C$49"),$C$4)</f>
        <v>0</v>
      </c>
      <c r="H10" s="17">
        <f ca="1">SUMIFS(INDIRECT($H$9&amp;"!$L$7:$L$49"),INDIRECT($H$9&amp;"!$C$7:$C$49"),$C$4)+SUMIFS(INDIRECT($H$9&amp;"!$M$7:$M$49"),INDIRECT($H$9&amp;"!$C$7:$C$49"),$C$4)</f>
        <v>0</v>
      </c>
      <c r="I10" s="17">
        <f ca="1">SUMIFS(INDIRECT($I$9&amp;"!$L$7:$L$49"),INDIRECT($I$9&amp;"!$C$7:$C$49"),$C$4)+SUMIFS(INDIRECT($I$9&amp;"!$m$7:$m$49"),INDIRECT($I$9&amp;"!$C$7:$C$49"),$C$4)</f>
        <v>0</v>
      </c>
      <c r="J10" s="17">
        <f ca="1">SUMIFS(INDIRECT($J$9&amp;"!$L$7:$L$49"),INDIRECT($J$9&amp;"!$C$7:$C$49"),$C$4)+SUMIFS(INDIRECT($J$9&amp;"!$m$7:$m$49"),INDIRECT($J$9&amp;"!$C$7:$C$49"),$C$4)</f>
        <v>0</v>
      </c>
      <c r="K10" s="17">
        <f ca="1">SUMIFS(INDIRECT($K$9&amp;"!$L$7:$L$49"),INDIRECT($K$9&amp;"!$C$7:$C$49"),$C$4)+SUMIFS(INDIRECT($K$9&amp;"!$m$7:$m$49"),INDIRECT($K$9&amp;"!$C$7:$C$49"),$C$4)</f>
        <v>0</v>
      </c>
      <c r="L10" s="57">
        <f ca="1">SUMIFS(INDIRECT($L$9&amp;"!$L$7:$L$49"),INDIRECT($L$9&amp;"!$C$7:$C$49"),$C$4)+SUMIFS(INDIRECT($L$9&amp;"!$m$7:$m$49"),INDIRECT($L$9&amp;"!$C$7:$C$49"),$C$4)</f>
        <v>0</v>
      </c>
    </row>
    <row r="11" spans="2:12" ht="14.25" x14ac:dyDescent="0.15">
      <c r="B11" s="157"/>
      <c r="C11" s="18">
        <f>市町村別!C47</f>
        <v>0</v>
      </c>
      <c r="D11" s="17">
        <f ca="1">SUMIFS(INDIRECT($D$9&amp;"!$L$7:$L$49"),INDIRECT($D$9&amp;"!$C$7:$C$49"),$C$11)+SUMIFS(INDIRECT($D$9&amp;"!$M$7:$M$49"),INDIRECT($D$9&amp;"!$C$7:$C$49"),$C$11)</f>
        <v>0</v>
      </c>
      <c r="E11" s="17">
        <f ca="1">SUMIFS(INDIRECT($E$9&amp;"!$L$7:$L$49"),INDIRECT($E$9&amp;"!$C$7:$C$49"),$C$11)+SUMIFS(INDIRECT($E$9&amp;"!$M$7:$M$49"),INDIRECT($E$9&amp;"!$C$7:$C$49"),$C$11)</f>
        <v>0</v>
      </c>
      <c r="F11" s="17">
        <f ca="1">SUMIFS(INDIRECT($F$9&amp;"!$L$7:$L$49"),INDIRECT($F$9&amp;"!$C$7:$C$49"),$C$11)+SUMIFS(INDIRECT($F$9&amp;"!$M$7:$M$49"),INDIRECT($F$9&amp;"!$C$7:$C$49"),$C$11)</f>
        <v>0</v>
      </c>
      <c r="G11" s="17">
        <f ca="1">SUMIFS(INDIRECT($G$9&amp;"!$L$7:$L$49"),INDIRECT($G$9&amp;"!$C$7:$C$49"),$C$11)+SUMIFS(INDIRECT($G$9&amp;"!$M$7:$M$49"),INDIRECT($G$9&amp;"!$C$7:$C$49"),$C$11)</f>
        <v>0</v>
      </c>
      <c r="H11" s="17">
        <f ca="1">SUMIFS(INDIRECT($H$9&amp;"!$L$7:$L$49"),INDIRECT($H$9&amp;"!$C$7:$C$49"),$C$11)+SUMIFS(INDIRECT($H$9&amp;"!$M$7:$M$49"),INDIRECT($H$9&amp;"!$C$7:$C$49"),$C$11)</f>
        <v>0</v>
      </c>
      <c r="I11" s="17">
        <f ca="1">SUMIFS(INDIRECT($I$9&amp;"!$L$7:$L$49"),INDIRECT($I$9&amp;"!$C$7:$C$49"),$C$11)+SUMIFS(INDIRECT($I$9&amp;"!$m$7:$m$49"),INDIRECT($I$9&amp;"!$C$7:$C$49"),$C$11)</f>
        <v>0</v>
      </c>
      <c r="J11" s="17">
        <f ca="1">SUMIFS(INDIRECT($J$9&amp;"!$L$7:$L$49"),INDIRECT($J$9&amp;"!$C$7:$C$49"),$C$11)+SUMIFS(INDIRECT($J$9&amp;"!$m$7:$m$49"),INDIRECT($J$9&amp;"!$C$7:$C$49"),$C$11)</f>
        <v>0</v>
      </c>
      <c r="K11" s="17">
        <f ca="1">SUMIFS(INDIRECT($K$9&amp;"!$L$7:$L$49"),INDIRECT($K$9&amp;"!$C$7:$C$49"),$C$11)+SUMIFS(INDIRECT($K$9&amp;"!$m$7:$m$49"),INDIRECT($K$9&amp;"!$C$7:$C$49"),$C$11)</f>
        <v>0</v>
      </c>
      <c r="L11" s="57">
        <f ca="1">SUMIFS(INDIRECT($L$9&amp;"!$L$7:$L$49"),INDIRECT($L$9&amp;"!$C$7:$C$49"),$C$11)+SUMIFS(INDIRECT($L$9&amp;"!$m$7:$m$49"),INDIRECT($L$9&amp;"!$C$7:$C$49"),$C$11)</f>
        <v>0</v>
      </c>
    </row>
    <row r="12" spans="2:12" ht="14.25" x14ac:dyDescent="0.15">
      <c r="B12" s="157"/>
      <c r="C12" s="18">
        <f>市町村別!C48</f>
        <v>0</v>
      </c>
      <c r="D12" s="17">
        <f ca="1">SUMIFS(INDIRECT($D$9&amp;"!$L$7:$L$49"),INDIRECT($D$9&amp;"!$C$7:$C$49"),$C$12)+SUMIFS(INDIRECT($D$9&amp;"!$M$7:$M$49"),INDIRECT($D$9&amp;"!$C$7:$C$49"),$C$12)</f>
        <v>0</v>
      </c>
      <c r="E12" s="17">
        <f ca="1">SUMIFS(INDIRECT($E$9&amp;"!$L$7:$L$49"),INDIRECT($E$9&amp;"!$C$7:$C$49"),$C$12)+SUMIFS(INDIRECT($E$9&amp;"!$M$7:$M$49"),INDIRECT($E$9&amp;"!$C$7:$C$49"),$C$12)</f>
        <v>0</v>
      </c>
      <c r="F12" s="17">
        <f ca="1">SUMIFS(INDIRECT($F$9&amp;"!$L$7:$L$49"),INDIRECT($F$9&amp;"!$C$7:$C$49"),$C$12)+SUMIFS(INDIRECT($F$9&amp;"!$M$7:$M$49"),INDIRECT($F$9&amp;"!$C$7:$C$49"),$C$12)</f>
        <v>0</v>
      </c>
      <c r="G12" s="17">
        <f ca="1">SUMIFS(INDIRECT($G$9&amp;"!$L$7:$L$49"),INDIRECT($G$9&amp;"!$C$7:$C$49"),$C$12)+SUMIFS(INDIRECT($G$9&amp;"!$M$7:$M$49"),INDIRECT($G$9&amp;"!$C$7:$C$49"),$C$12)</f>
        <v>0</v>
      </c>
      <c r="H12" s="17">
        <f ca="1">SUMIFS(INDIRECT($H$9&amp;"!$L$7:$L$49"),INDIRECT($H$9&amp;"!$C$7:$C$49"),$C$12)+SUMIFS(INDIRECT($H$9&amp;"!$M$7:$M$49"),INDIRECT($H$9&amp;"!$C$7:$C$49"),$C$12)</f>
        <v>0</v>
      </c>
      <c r="I12" s="17">
        <f ca="1">SUMIFS(INDIRECT($I$9&amp;"!$L$7:$L$49"),INDIRECT($I$9&amp;"!$C$7:$C$49"),$C$12)+SUMIFS(INDIRECT($I$9&amp;"!$m$7:$m$49"),INDIRECT($I$9&amp;"!$C$7:$C$49"),$C$12)</f>
        <v>0</v>
      </c>
      <c r="J12" s="17">
        <f ca="1">SUMIFS(INDIRECT($J$9&amp;"!$L$7:$L$49"),INDIRECT($J$9&amp;"!$C$7:$C$49"),$C$12)+SUMIFS(INDIRECT($J$9&amp;"!$m$7:$m$49"),INDIRECT($J$9&amp;"!$C$7:$C$49"),$C$12)</f>
        <v>0</v>
      </c>
      <c r="K12" s="17">
        <f ca="1">SUMIFS(INDIRECT($K$9&amp;"!$L$7:$L$49"),INDIRECT($K$9&amp;"!$C$7:$C$49"),$C$12)+SUMIFS(INDIRECT($K$9&amp;"!$m$7:$m$49"),INDIRECT($K$9&amp;"!$C$7:$C$49"),$C$12)</f>
        <v>0</v>
      </c>
      <c r="L12" s="57">
        <f ca="1">SUMIFS(INDIRECT($L$9&amp;"!$L$7:$L$49"),INDIRECT($L$9&amp;"!$C$7:$C$49"),$C$12)+SUMIFS(INDIRECT($L$9&amp;"!$m$7:$m$49"),INDIRECT($L$9&amp;"!$C$7:$C$49"),$C$12)</f>
        <v>0</v>
      </c>
    </row>
    <row r="13" spans="2:12" ht="14.25" x14ac:dyDescent="0.15">
      <c r="B13" s="157"/>
      <c r="C13" s="18">
        <f>市町村別!C49</f>
        <v>0</v>
      </c>
      <c r="D13" s="17">
        <f ca="1">SUMIFS(INDIRECT($D$9&amp;"!$L$7:$L$49"),INDIRECT($D$9&amp;"!$C$7:$C$49"),$C$13)+SUMIFS(INDIRECT($D$9&amp;"!$M$7:$M$49"),INDIRECT($D$9&amp;"!$C$7:$C$49"),$C$13)</f>
        <v>0</v>
      </c>
      <c r="E13" s="17">
        <f ca="1">SUMIFS(INDIRECT($E$9&amp;"!$L$7:$L$49"),INDIRECT($E$9&amp;"!$C$7:$C$49"),$C$13)+SUMIFS(INDIRECT($E$9&amp;"!$M$7:$M$49"),INDIRECT($E$9&amp;"!$C$7:$C$49"),$C$13)</f>
        <v>0</v>
      </c>
      <c r="F13" s="17">
        <f ca="1">SUMIFS(INDIRECT($F$9&amp;"!$L$7:$L$49"),INDIRECT($F$9&amp;"!$C$7:$C$49"),$C$13)+SUMIFS(INDIRECT($F$9&amp;"!$M$7:$M$49"),INDIRECT($F$9&amp;"!$C$7:$C$49"),$C$13)</f>
        <v>0</v>
      </c>
      <c r="G13" s="17">
        <f ca="1">SUMIFS(INDIRECT($G$9&amp;"!$L$7:$L$49"),INDIRECT($G$9&amp;"!$C$7:$C$49"),$C$13)+SUMIFS(INDIRECT($G$9&amp;"!$M$7:$M$49"),INDIRECT($G$9&amp;"!$C$7:$C$49"),$C$13)</f>
        <v>0</v>
      </c>
      <c r="H13" s="17">
        <f ca="1">SUMIFS(INDIRECT($H$9&amp;"!$L$7:$L$49"),INDIRECT($H$9&amp;"!$C$7:$C$49"),$C$13)+SUMIFS(INDIRECT($H$9&amp;"!$M$7:$M$49"),INDIRECT($H$9&amp;"!$C$7:$C$49"),$C$13)</f>
        <v>0</v>
      </c>
      <c r="I13" s="17">
        <f ca="1">SUMIFS(INDIRECT($I$9&amp;"!$L$7:$L$49"),INDIRECT($I$9&amp;"!$C$7:$C$49"),$C$13)+SUMIFS(INDIRECT($I$9&amp;"!$m$7:$m$49"),INDIRECT($I$9&amp;"!$C$7:$C$49"),$C$13)</f>
        <v>0</v>
      </c>
      <c r="J13" s="17">
        <f ca="1">SUMIFS(INDIRECT($J$9&amp;"!$L$7:$L$49"),INDIRECT($J$9&amp;"!$C$7:$C$49"),$C$13)+SUMIFS(INDIRECT($J$9&amp;"!$m$7:$m$49"),INDIRECT($J$9&amp;"!$C$7:$C$49"),$C$13)</f>
        <v>0</v>
      </c>
      <c r="K13" s="17">
        <f ca="1">SUMIFS(INDIRECT($K$9&amp;"!$L$7:$L$49"),INDIRECT($K$9&amp;"!$C$7:$C$49"),$C$13)+SUMIFS(INDIRECT($K$9&amp;"!$m$7:$m$49"),INDIRECT($K$9&amp;"!$C$7:$C$49"),$C$13)</f>
        <v>0</v>
      </c>
      <c r="L13" s="57">
        <f ca="1">SUMIFS(INDIRECT($L$9&amp;"!$L$7:$L$49"),INDIRECT($L$9&amp;"!$C$7:$C$49"),$C$13)+SUMIFS(INDIRECT($L$9&amp;"!$m$7:$m$49"),INDIRECT($L$9&amp;"!$C$7:$C$49"),$C$13)</f>
        <v>0</v>
      </c>
    </row>
    <row r="14" spans="2:12" ht="14.25" x14ac:dyDescent="0.15">
      <c r="B14" s="157"/>
      <c r="C14" s="18">
        <f>市町村別!C50</f>
        <v>0</v>
      </c>
      <c r="D14" s="17">
        <f ca="1">SUMIFS(INDIRECT($D$9&amp;"!$L$7:$L$49"),INDIRECT($D$9&amp;"!$C$7:$C$49"),$C$14)+SUMIFS(INDIRECT($D$9&amp;"!$M$7:$M$49"),INDIRECT($D$9&amp;"!$C$7:$C$49"),$C$14)</f>
        <v>0</v>
      </c>
      <c r="E14" s="17">
        <f ca="1">SUMIFS(INDIRECT($E$9&amp;"!$L$7:$L$49"),INDIRECT($E$9&amp;"!$C$7:$C$49"),$C$14)+SUMIFS(INDIRECT($E$9&amp;"!$M$7:$M$49"),INDIRECT($E$9&amp;"!$C$7:$C$49"),$C$14)</f>
        <v>0</v>
      </c>
      <c r="F14" s="17">
        <f ca="1">SUMIFS(INDIRECT($F$9&amp;"!$L$7:$L$49"),INDIRECT($F$9&amp;"!$C$7:$C$49"),$C$14)+SUMIFS(INDIRECT($F$9&amp;"!$M$7:$M$49"),INDIRECT($F$9&amp;"!$C$7:$C$49"),$C$14)</f>
        <v>0</v>
      </c>
      <c r="G14" s="17">
        <f ca="1">SUMIFS(INDIRECT($G$9&amp;"!$L$7:$L$49"),INDIRECT($G$9&amp;"!$C$7:$C$49"),$C$14)+SUMIFS(INDIRECT($G$9&amp;"!$M$7:$M$49"),INDIRECT($G$9&amp;"!$C$7:$C$49"),$C$14)</f>
        <v>0</v>
      </c>
      <c r="H14" s="17">
        <f ca="1">SUMIFS(INDIRECT($H$9&amp;"!$L$7:$L$49"),INDIRECT($H$9&amp;"!$C$7:$C$49"),$C$14)+SUMIFS(INDIRECT($H$9&amp;"!$M$7:$M$49"),INDIRECT($H$9&amp;"!$C$7:$C$49"),$C$14)</f>
        <v>0</v>
      </c>
      <c r="I14" s="17">
        <f ca="1">SUMIFS(INDIRECT($I$9&amp;"!$L$7:$L$49"),INDIRECT($I$9&amp;"!$C$7:$C$49"),$C$14)+SUMIFS(INDIRECT($I$9&amp;"!$m$7:$m$49"),INDIRECT($I$9&amp;"!$C$7:$C$49"),$C$14)</f>
        <v>0</v>
      </c>
      <c r="J14" s="17">
        <f ca="1">SUMIFS(INDIRECT($J$9&amp;"!$L$7:$L$49"),INDIRECT($J$9&amp;"!$C$7:$C$49"),$C$14)+SUMIFS(INDIRECT($J$9&amp;"!$m$7:$m$49"),INDIRECT($J$9&amp;"!$C$7:$C$49"),$C$14)</f>
        <v>0</v>
      </c>
      <c r="K14" s="17">
        <f ca="1">SUMIFS(INDIRECT($K$9&amp;"!$L$7:$L$49"),INDIRECT($K$9&amp;"!$C$7:$C$49"),$C$14)+SUMIFS(INDIRECT($K$9&amp;"!$m$7:$m$49"),INDIRECT($K$9&amp;"!$C$7:$C$49"),$C$14)</f>
        <v>0</v>
      </c>
      <c r="L14" s="57">
        <f ca="1">SUMIFS(INDIRECT($L$9&amp;"!$L$7:$L$49"),INDIRECT($L$9&amp;"!$C$7:$C$49"),$C$14)+SUMIFS(INDIRECT($L$9&amp;"!$m$7:$m$49"),INDIRECT($L$9&amp;"!$C$7:$C$49"),$C$14)</f>
        <v>0</v>
      </c>
    </row>
    <row r="17" spans="2:11" x14ac:dyDescent="0.15">
      <c r="B17" s="21">
        <f>市町村別!C6</f>
        <v>0</v>
      </c>
      <c r="C17" s="22" t="s">
        <v>61</v>
      </c>
      <c r="D17" s="22" t="s">
        <v>62</v>
      </c>
      <c r="E17" s="22" t="s">
        <v>63</v>
      </c>
      <c r="F17" s="22" t="s">
        <v>64</v>
      </c>
      <c r="G17" s="22" t="s">
        <v>65</v>
      </c>
      <c r="H17" s="22" t="s">
        <v>66</v>
      </c>
      <c r="I17" s="22" t="s">
        <v>44</v>
      </c>
    </row>
    <row r="18" spans="2:11" x14ac:dyDescent="0.15">
      <c r="B18" s="21">
        <f>SET!C4</f>
        <v>0</v>
      </c>
      <c r="C18" s="21" t="e">
        <f ca="1">SUMIFS(INDIRECT($B$17&amp;"!E7:E49"),INDIRECT($B$17&amp;"!$C$7:$C$49"),$B$18)</f>
        <v>#REF!</v>
      </c>
      <c r="D18" s="21" t="e">
        <f ca="1">SUMIFS(INDIRECT($B$17&amp;"!F7:F49"),INDIRECT($B$17&amp;"!$C$7:$C$49"),$B$18)</f>
        <v>#REF!</v>
      </c>
      <c r="E18" s="21" t="e">
        <f ca="1">SUMIFS(INDIRECT($B$17&amp;"!G7:G49"),INDIRECT($B$17&amp;"!$C$7:$C$49"),$B$18)</f>
        <v>#REF!</v>
      </c>
      <c r="F18" s="21" t="e">
        <f ca="1">SUMIFS(INDIRECT($B$17&amp;"!H7:H49"),INDIRECT($B$17&amp;"!$C$7:$C$49"),$B$18)</f>
        <v>#REF!</v>
      </c>
      <c r="G18" s="21" t="e">
        <f ca="1">SUMIFS(INDIRECT($B$17&amp;"!I7:I49"),INDIRECT($B$17&amp;"!$C$7:$C$49"),$B$18)</f>
        <v>#REF!</v>
      </c>
      <c r="H18" s="21" t="e">
        <f ca="1">SUMIFS(INDIRECT($B$17&amp;"!J7:J49"),INDIRECT($B$17&amp;"!$C$7:$C$49"),$B$18)</f>
        <v>#REF!</v>
      </c>
      <c r="I18" s="21" t="e">
        <f ca="1">SUMIFS(INDIRECT($B$17&amp;"!K7:k49"),INDIRECT($B$17&amp;"!$C$7:$C$49"),$B$18)</f>
        <v>#REF!</v>
      </c>
    </row>
    <row r="21" spans="2:11" ht="22.5" customHeight="1" x14ac:dyDescent="0.15">
      <c r="B21" s="149" t="s">
        <v>67</v>
      </c>
      <c r="C21" s="123" t="s">
        <v>93</v>
      </c>
      <c r="D21" s="124"/>
      <c r="E21" s="124"/>
      <c r="F21" s="124"/>
      <c r="G21" s="124"/>
      <c r="H21" s="124"/>
      <c r="I21" s="124"/>
      <c r="J21" s="124"/>
      <c r="K21" s="125"/>
    </row>
    <row r="22" spans="2:11" ht="22.5" customHeight="1" x14ac:dyDescent="0.15">
      <c r="B22" s="149"/>
      <c r="C22" s="39" t="s">
        <v>102</v>
      </c>
      <c r="D22" s="39" t="s">
        <v>103</v>
      </c>
      <c r="E22" s="39" t="s">
        <v>104</v>
      </c>
      <c r="F22" s="39" t="s">
        <v>105</v>
      </c>
      <c r="G22" s="39" t="s">
        <v>106</v>
      </c>
      <c r="H22" s="39" t="s">
        <v>109</v>
      </c>
      <c r="I22" s="39" t="s">
        <v>107</v>
      </c>
      <c r="J22" s="40" t="s">
        <v>108</v>
      </c>
      <c r="K22" s="40" t="s">
        <v>132</v>
      </c>
    </row>
    <row r="23" spans="2:11" ht="34.5" customHeight="1" x14ac:dyDescent="0.15">
      <c r="B23" s="41" t="s">
        <v>110</v>
      </c>
      <c r="C23" s="49">
        <f>SUMIFS(H21年!$E$7:$E$49,H21年!$C$7:$C$49,$C$4)</f>
        <v>0</v>
      </c>
      <c r="D23" s="49">
        <f>SUMIFS(H22年!$E$7:$E$49,H22年!$C$7:$C$49,$C$4)</f>
        <v>0</v>
      </c>
      <c r="E23" s="49">
        <f>SUMIFS(H23年!$E$7:$E$49,H23年!$C$7:$C$49,$C$4)</f>
        <v>0</v>
      </c>
      <c r="F23" s="49">
        <f>SUMIFS(H24年!$E$7:$E$49,H24年!$C$7:$C$49,$C$4)</f>
        <v>0</v>
      </c>
      <c r="G23" s="49">
        <f>SUMIFS(H25年!$E$7:$E$49,H25年!$C$7:$C$49,$C$4)</f>
        <v>0</v>
      </c>
      <c r="H23" s="49">
        <f>SUMIFS(H26年!$E$7:$E$49,H26年!$C$7:$C$49,$C$4)</f>
        <v>0</v>
      </c>
      <c r="I23" s="49">
        <f>SUMIFS(H27年!$E$7:$E$49,H27年!$C$7:$C$49,$C$4)</f>
        <v>0</v>
      </c>
      <c r="J23" s="49">
        <f>SUMIFS(H28年!$E$7:$E$49,H28年!$C$7:$C$49,$C$4)</f>
        <v>0</v>
      </c>
      <c r="K23" s="54">
        <f>SUMIFS(H29年!$E$7:$E$49,H29年!$C$7:$C$49,$C$4)</f>
        <v>0</v>
      </c>
    </row>
    <row r="24" spans="2:11" ht="34.5" customHeight="1" x14ac:dyDescent="0.15">
      <c r="B24" s="41" t="s">
        <v>111</v>
      </c>
      <c r="C24" s="50">
        <f>SUMIFS(H21年!$F$7:$F$49,H21年!$C$7:$C$49,$C$4)</f>
        <v>0</v>
      </c>
      <c r="D24" s="50">
        <f>SUMIFS(H22年!$F$7:$F$49,H22年!$C$7:$C$49,$C$4)</f>
        <v>0</v>
      </c>
      <c r="E24" s="50">
        <f>SUMIFS(H23年!$F$7:$F$49,H23年!$C$7:$C$49,$C$4)</f>
        <v>0</v>
      </c>
      <c r="F24" s="50">
        <f>SUMIFS(H24年!$F$7:$F$49,H24年!$C$7:$C$49,$C$4)</f>
        <v>0</v>
      </c>
      <c r="G24" s="50">
        <f>SUMIFS(H25年!$F$7:$F$49,H25年!$C$7:$C$49,$C$4)</f>
        <v>0</v>
      </c>
      <c r="H24" s="50">
        <f>SUMIFS(H26年!$F$7:$F$49,H26年!$C$7:$C$49,$C$4)</f>
        <v>0</v>
      </c>
      <c r="I24" s="50">
        <f>SUMIFS(H27年!$F$7:$F$49,H27年!$C$7:$C$49,$C$4)</f>
        <v>0</v>
      </c>
      <c r="J24" s="50">
        <f>SUMIFS(H28年!$F$7:$F$49,H28年!$C$7:$C$49,$C$4)</f>
        <v>0</v>
      </c>
      <c r="K24" s="55">
        <f>SUMIFS(H29年!$F$7:$F$49,H29年!$C$7:$C$49,$C$4)</f>
        <v>0</v>
      </c>
    </row>
    <row r="25" spans="2:11" ht="34.5" customHeight="1" x14ac:dyDescent="0.15">
      <c r="B25" s="41" t="s">
        <v>112</v>
      </c>
      <c r="C25" s="50">
        <f>SUMIFS(H21年!$G$7:$G$49,H21年!$C$7:$C$49,$C$4)</f>
        <v>0</v>
      </c>
      <c r="D25" s="50">
        <f>SUMIFS(H22年!$G$7:$G$49,H22年!$C$7:$C$49,$C$4)</f>
        <v>0</v>
      </c>
      <c r="E25" s="50">
        <f>SUMIFS(H23年!$G$7:$G$49,H23年!$C$7:$C$49,$C$4)</f>
        <v>0</v>
      </c>
      <c r="F25" s="50">
        <f>SUMIFS(H24年!$G$7:$G$49,H24年!$C$7:$C$49,$C$4)</f>
        <v>0</v>
      </c>
      <c r="G25" s="50">
        <f>SUMIFS(H25年!$G$7:$G$49,H25年!$C$7:$C$49,$C$4)</f>
        <v>0</v>
      </c>
      <c r="H25" s="50">
        <f>SUMIFS(H26年!$G$7:$G$49,H26年!$C$7:$C$49,$C$4)</f>
        <v>0</v>
      </c>
      <c r="I25" s="50">
        <f>SUMIFS(H27年!$G$7:$G$49,H27年!$C$7:$C$49,$C$4)</f>
        <v>0</v>
      </c>
      <c r="J25" s="50">
        <f>SUMIFS(H28年!$G$7:$G$49,H28年!$C$7:$C$49,$C$4)</f>
        <v>0</v>
      </c>
      <c r="K25" s="55">
        <f>SUMIFS(H29年!$G$7:$G$49,H29年!$C$7:$C$49,$C$4)</f>
        <v>0</v>
      </c>
    </row>
    <row r="26" spans="2:11" ht="34.5" customHeight="1" x14ac:dyDescent="0.15">
      <c r="B26" s="41" t="s">
        <v>113</v>
      </c>
      <c r="C26" s="50">
        <f>SUMIFS(H21年!$H$7:$H$49,H21年!$C$7:$C$49,$C$4)</f>
        <v>0</v>
      </c>
      <c r="D26" s="50">
        <f>SUMIFS(H22年!$H$7:$H$49,H22年!$C$7:$C$49,$C$4)</f>
        <v>0</v>
      </c>
      <c r="E26" s="50">
        <f>SUMIFS(H23年!$H$7:$H$49,H23年!$C$7:$C$49,$C$4)</f>
        <v>0</v>
      </c>
      <c r="F26" s="50">
        <f>SUMIFS(H24年!$H$7:$H$49,H24年!$C$7:$C$49,$C$4)</f>
        <v>0</v>
      </c>
      <c r="G26" s="50">
        <f>SUMIFS(H25年!$H$7:$H$49,H25年!$C$7:$C$49,$C$4)</f>
        <v>0</v>
      </c>
      <c r="H26" s="50">
        <f>SUMIFS(H26年!$H$7:$H$49,H26年!$C$7:$C$49,$C$4)</f>
        <v>0</v>
      </c>
      <c r="I26" s="50">
        <f>SUMIFS(H27年!$H$7:$H$49,H27年!$C$7:$C$49,$C$4)</f>
        <v>0</v>
      </c>
      <c r="J26" s="50">
        <f>SUMIFS(H28年!$H$7:$H$49,H28年!$C$7:$C$49,$C$4)</f>
        <v>0</v>
      </c>
      <c r="K26" s="55">
        <f>SUMIFS(H29年!$H$7:$H$49,H29年!$C$7:$C$49,$C$4)</f>
        <v>0</v>
      </c>
    </row>
    <row r="27" spans="2:11" ht="34.5" customHeight="1" x14ac:dyDescent="0.15">
      <c r="B27" s="41" t="s">
        <v>114</v>
      </c>
      <c r="C27" s="50">
        <f>SUMIFS(H21年!$I$7:$I$49,H21年!$C$7:$C$49,$C$4)</f>
        <v>0</v>
      </c>
      <c r="D27" s="50">
        <f>SUMIFS(H22年!$I$7:$I$49,H22年!$C$7:$C$49,$C$4)</f>
        <v>0</v>
      </c>
      <c r="E27" s="50">
        <f>SUMIFS(H23年!$I$7:$I$49,H23年!$C$7:$C$49,$C$4)</f>
        <v>0</v>
      </c>
      <c r="F27" s="50">
        <f>SUMIFS(H24年!$I$7:$I$49,H24年!$C$7:$C$49,$C$4)</f>
        <v>0</v>
      </c>
      <c r="G27" s="50">
        <f>SUMIFS(H25年!$I$7:$I$49,H25年!$C$7:$C$49,$C$4)</f>
        <v>0</v>
      </c>
      <c r="H27" s="50">
        <f>SUMIFS(H26年!$I$7:$I$49,H26年!$C$7:$C$49,$C$4)</f>
        <v>0</v>
      </c>
      <c r="I27" s="50">
        <f>SUMIFS(H27年!$I$7:$I$49,H27年!$C$7:$C$49,$C$4)</f>
        <v>0</v>
      </c>
      <c r="J27" s="50">
        <f>SUMIFS(H28年!$I$7:$I$49,H28年!$C$7:$C$49,$C$4)</f>
        <v>0</v>
      </c>
      <c r="K27" s="55">
        <f>SUMIFS(H29年!$I$7:$I$49,H29年!$C$7:$C$49,$C$4)</f>
        <v>0</v>
      </c>
    </row>
    <row r="28" spans="2:11" ht="34.5" customHeight="1" x14ac:dyDescent="0.15">
      <c r="B28" s="41" t="s">
        <v>115</v>
      </c>
      <c r="C28" s="50">
        <f>SUMIFS(H21年!$J$7:$J$49,H21年!$C$7:$C$49,$C$4)</f>
        <v>0</v>
      </c>
      <c r="D28" s="50">
        <f>SUMIFS(H22年!$J$7:$J$49,H22年!$C$7:$C$49,$C$4)</f>
        <v>0</v>
      </c>
      <c r="E28" s="50">
        <f>SUMIFS(H23年!$J$7:$J$49,H23年!$C$7:$C$49,$C$4)</f>
        <v>0</v>
      </c>
      <c r="F28" s="50">
        <f>SUMIFS(H24年!$J$7:$J$49,H24年!$C$7:$C$49,$C$4)</f>
        <v>0</v>
      </c>
      <c r="G28" s="50">
        <f>SUMIFS(H25年!$J$7:$J$49,H25年!$C$7:$C$49,$C$4)</f>
        <v>0</v>
      </c>
      <c r="H28" s="50">
        <f>SUMIFS(H26年!$J$7:$J$49,H26年!$C$7:$C$49,$C$4)</f>
        <v>0</v>
      </c>
      <c r="I28" s="50">
        <f>SUMIFS(H27年!$J$7:$J$49,H27年!$C$7:$C$49,$C$4)</f>
        <v>0</v>
      </c>
      <c r="J28" s="50">
        <f>SUMIFS(H28年!$J$7:$J$49,H28年!$C$7:$C$49,$C$4)</f>
        <v>0</v>
      </c>
      <c r="K28" s="55">
        <f>SUMIFS(H29年!$J$7:$J$49,H29年!$C$7:$C$49,$C$4)</f>
        <v>0</v>
      </c>
    </row>
    <row r="29" spans="2:11" ht="34.5" customHeight="1" x14ac:dyDescent="0.15">
      <c r="B29" s="41" t="s">
        <v>116</v>
      </c>
      <c r="C29" s="50">
        <f>SUMIFS(H21年!$K$7:$K$49,H21年!$C$7:$C$49,$C$4)</f>
        <v>0</v>
      </c>
      <c r="D29" s="50">
        <f>SUMIFS(H22年!$K$7:$K$49,H22年!$C$7:$C$49,$C$4)</f>
        <v>0</v>
      </c>
      <c r="E29" s="50">
        <f>SUMIFS(H23年!$K$7:$K$49,H23年!$C$7:$C$49,$C$4)</f>
        <v>0</v>
      </c>
      <c r="F29" s="50">
        <f>SUMIFS(H24年!$K$7:$K$49,H24年!$C$7:$C$49,$C$4)</f>
        <v>0</v>
      </c>
      <c r="G29" s="50">
        <f>SUMIFS(H25年!$K$7:$K$49,H25年!$C$7:$C$49,$C$4)</f>
        <v>0</v>
      </c>
      <c r="H29" s="50">
        <f>SUMIFS(H26年!$K$7:$K$49,H26年!$C$7:$C$49,$C$4)</f>
        <v>0</v>
      </c>
      <c r="I29" s="50">
        <f>SUMIFS(H27年!$K$7:$K$49,H27年!$C$7:$C$49,$C$4)</f>
        <v>0</v>
      </c>
      <c r="J29" s="50">
        <f>SUMIFS(H28年!$K$7:$K$49,H28年!$C$7:$C$49,$C$4)</f>
        <v>0</v>
      </c>
      <c r="K29" s="55">
        <f>SUMIFS(H29年!$K$7:$K$49,H29年!$C$7:$C$49,$C$4)</f>
        <v>0</v>
      </c>
    </row>
    <row r="30" spans="2:11" ht="34.5" customHeight="1" x14ac:dyDescent="0.15">
      <c r="B30" s="41" t="s">
        <v>69</v>
      </c>
      <c r="C30" s="42">
        <f>IFERROR(SUM(C23:C29),"")</f>
        <v>0</v>
      </c>
      <c r="D30" s="42">
        <f t="shared" ref="D30:J30" si="0">IFERROR(SUM(D23:D29),"")</f>
        <v>0</v>
      </c>
      <c r="E30" s="42">
        <f t="shared" si="0"/>
        <v>0</v>
      </c>
      <c r="F30" s="42">
        <f t="shared" si="0"/>
        <v>0</v>
      </c>
      <c r="G30" s="42">
        <f t="shared" si="0"/>
        <v>0</v>
      </c>
      <c r="H30" s="42">
        <f t="shared" si="0"/>
        <v>0</v>
      </c>
      <c r="I30" s="42">
        <f t="shared" si="0"/>
        <v>0</v>
      </c>
      <c r="J30" s="43">
        <f t="shared" si="0"/>
        <v>0</v>
      </c>
      <c r="K30" s="56">
        <f t="shared" ref="K30" si="1">IFERROR(SUM(K23:K29),"")</f>
        <v>0</v>
      </c>
    </row>
    <row r="33" spans="2:11" ht="18.75" customHeight="1" x14ac:dyDescent="0.15">
      <c r="B33" s="129">
        <f>市町村別!C156</f>
        <v>0</v>
      </c>
      <c r="C33" s="130"/>
    </row>
    <row r="35" spans="2:11" ht="21.75" customHeight="1" x14ac:dyDescent="0.15">
      <c r="B35" s="149" t="s">
        <v>67</v>
      </c>
      <c r="C35" s="123" t="s">
        <v>93</v>
      </c>
      <c r="D35" s="124"/>
      <c r="E35" s="124"/>
      <c r="F35" s="124"/>
      <c r="G35" s="124"/>
      <c r="H35" s="124"/>
      <c r="I35" s="124"/>
      <c r="J35" s="124"/>
      <c r="K35" s="125"/>
    </row>
    <row r="36" spans="2:11" ht="21.75" customHeight="1" x14ac:dyDescent="0.15">
      <c r="B36" s="149"/>
      <c r="C36" s="39" t="s">
        <v>102</v>
      </c>
      <c r="D36" s="39" t="s">
        <v>103</v>
      </c>
      <c r="E36" s="39" t="s">
        <v>104</v>
      </c>
      <c r="F36" s="39" t="s">
        <v>105</v>
      </c>
      <c r="G36" s="39" t="s">
        <v>106</v>
      </c>
      <c r="H36" s="39" t="s">
        <v>109</v>
      </c>
      <c r="I36" s="39" t="s">
        <v>107</v>
      </c>
      <c r="J36" s="40" t="s">
        <v>108</v>
      </c>
      <c r="K36" s="40" t="s">
        <v>132</v>
      </c>
    </row>
    <row r="37" spans="2:11" ht="36" customHeight="1" x14ac:dyDescent="0.15">
      <c r="B37" s="41" t="s">
        <v>110</v>
      </c>
      <c r="C37" s="49">
        <f>SUMIFS(H21年!$E$7:$E$49,H21年!$B$7:$B$49,$B$33)</f>
        <v>0</v>
      </c>
      <c r="D37" s="49">
        <f>SUMIFS(H22年!$E$7:$E$49,H22年!$B$7:$B$49,$B$33)</f>
        <v>0</v>
      </c>
      <c r="E37" s="49">
        <f>SUMIFS(H23年!$E$7:$E$49,H23年!$B$7:$B$49,$B$33)</f>
        <v>0</v>
      </c>
      <c r="F37" s="49">
        <f>SUMIFS(H24年!$E$7:$E$49,H24年!$B$7:$B$49,$B$33)</f>
        <v>0</v>
      </c>
      <c r="G37" s="49">
        <f>SUMIFS(H25年!$E$7:$E$49,H25年!$B$7:$B$49,$B$33)</f>
        <v>0</v>
      </c>
      <c r="H37" s="49">
        <f>SUMIFS(H26年!$E$7:$E$49,H26年!$B$7:$B$49,$B$33)</f>
        <v>0</v>
      </c>
      <c r="I37" s="49">
        <f>SUMIFS(H27年!$E$7:$E$49,H27年!$B$7:$B$49,$B$33)</f>
        <v>0</v>
      </c>
      <c r="J37" s="49">
        <f>SUMIFS(H28年!$E$7:$E$49,H28年!$B$7:$B$49,$B$33)</f>
        <v>0</v>
      </c>
      <c r="K37" s="54">
        <f>SUMIFS(H29年!$E$7:$E$49,H29年!$B$7:$B$49,$B$33)</f>
        <v>0</v>
      </c>
    </row>
    <row r="38" spans="2:11" ht="36" customHeight="1" x14ac:dyDescent="0.15">
      <c r="B38" s="41" t="s">
        <v>111</v>
      </c>
      <c r="C38" s="50">
        <f>SUMIFS(H21年!$F$7:$F$49,H21年!$B$7:$B$49,$B$33)</f>
        <v>0</v>
      </c>
      <c r="D38" s="50">
        <f>SUMIFS(H22年!$F$7:$F$49,H22年!$B$7:$B$49,$B$33)</f>
        <v>0</v>
      </c>
      <c r="E38" s="50">
        <f>SUMIFS(H23年!$F$7:$F$49,H23年!$B$7:$B$49,$B$33)</f>
        <v>0</v>
      </c>
      <c r="F38" s="50">
        <f>SUMIFS(H24年!$F$7:$F$49,H24年!$B$7:$B$49,$B$33)</f>
        <v>0</v>
      </c>
      <c r="G38" s="50">
        <f>SUMIFS(H25年!$F$7:$F$49,H25年!$B$7:$B$49,$B$33)</f>
        <v>0</v>
      </c>
      <c r="H38" s="50">
        <f>SUMIFS(H26年!$F$7:$F$49,H26年!$B$7:$B$49,$B$33)</f>
        <v>0</v>
      </c>
      <c r="I38" s="50">
        <f>SUMIFS(H27年!$F$7:$F$49,H27年!$B$7:$B$49,$B$33)</f>
        <v>0</v>
      </c>
      <c r="J38" s="50">
        <f>SUMIFS(H28年!$F$7:$F$49,H28年!$B$7:$B$49,$B$33)</f>
        <v>0</v>
      </c>
      <c r="K38" s="55">
        <f>SUMIFS(H29年!$F$7:$F$49,H29年!$B$7:$B$49,$B$33)</f>
        <v>0</v>
      </c>
    </row>
    <row r="39" spans="2:11" ht="36" customHeight="1" x14ac:dyDescent="0.15">
      <c r="B39" s="41" t="s">
        <v>112</v>
      </c>
      <c r="C39" s="50">
        <f>SUMIFS(H21年!$G$7:$G$49,H21年!$B$7:$B$49,$B$33)</f>
        <v>0</v>
      </c>
      <c r="D39" s="50">
        <f>SUMIFS(H22年!$G$7:$G$49,H22年!$B$7:$B$49,$B$33)</f>
        <v>0</v>
      </c>
      <c r="E39" s="50">
        <f>SUMIFS(H23年!$G$7:$G$49,H23年!$B$7:$B$49,$B$33)</f>
        <v>0</v>
      </c>
      <c r="F39" s="50">
        <f>SUMIFS(H24年!$G$7:$G$49,H24年!$B$7:$B$49,$B$33)</f>
        <v>0</v>
      </c>
      <c r="G39" s="50">
        <f>SUMIFS(H25年!$G$7:$G$49,H25年!$B$7:$B$49,$B$33)</f>
        <v>0</v>
      </c>
      <c r="H39" s="50">
        <f>SUMIFS(H26年!$G$7:$G$49,H26年!$B$7:$B$49,$B$33)</f>
        <v>0</v>
      </c>
      <c r="I39" s="50">
        <f>SUMIFS(H27年!$G$7:$G$49,H27年!$B$7:$B$49,$B$33)</f>
        <v>0</v>
      </c>
      <c r="J39" s="50">
        <f>SUMIFS(H28年!$G$7:$G$49,H28年!$B$7:$B$49,$B$33)</f>
        <v>0</v>
      </c>
      <c r="K39" s="55">
        <f>SUMIFS(H29年!$G$7:$G$49,H29年!$B$7:$B$49,$B$33)</f>
        <v>0</v>
      </c>
    </row>
    <row r="40" spans="2:11" ht="36" customHeight="1" x14ac:dyDescent="0.15">
      <c r="B40" s="41" t="s">
        <v>113</v>
      </c>
      <c r="C40" s="50">
        <f>SUMIFS(H21年!$H$7:$H$49,H21年!$B$7:$B$49,$B$33)</f>
        <v>0</v>
      </c>
      <c r="D40" s="50">
        <f>SUMIFS(H22年!$H$7:$H$49,H22年!$B$7:$B$49,$B$33)</f>
        <v>0</v>
      </c>
      <c r="E40" s="50">
        <f>SUMIFS(H23年!$H$7:$H$49,H23年!$B$7:$B$49,$B$33)</f>
        <v>0</v>
      </c>
      <c r="F40" s="50">
        <f>SUMIFS(H24年!$H$7:$H$49,H24年!$B$7:$B$49,$B$33)</f>
        <v>0</v>
      </c>
      <c r="G40" s="50">
        <f>SUMIFS(H25年!$H$7:$H$49,H25年!$B$7:$B$49,$B$33)</f>
        <v>0</v>
      </c>
      <c r="H40" s="50">
        <f>SUMIFS(H26年!$H$7:$H$49,H26年!$B$7:$B$49,$B$33)</f>
        <v>0</v>
      </c>
      <c r="I40" s="50">
        <f>SUMIFS(H27年!$H$7:$H$49,H27年!$B$7:$B$49,$B$33)</f>
        <v>0</v>
      </c>
      <c r="J40" s="50">
        <f>SUMIFS(H28年!$H$7:$H$49,H28年!$B$7:$B$49,$B$33)</f>
        <v>0</v>
      </c>
      <c r="K40" s="55">
        <f>SUMIFS(H29年!$H$7:$H$49,H29年!$B$7:$B$49,$B$33)</f>
        <v>0</v>
      </c>
    </row>
    <row r="41" spans="2:11" ht="36" customHeight="1" x14ac:dyDescent="0.15">
      <c r="B41" s="41" t="s">
        <v>114</v>
      </c>
      <c r="C41" s="50">
        <f>SUMIFS(H21年!$I$7:$I$49,H21年!$B$7:$B$49,$B$33)</f>
        <v>0</v>
      </c>
      <c r="D41" s="50">
        <f>SUMIFS(H22年!$I$7:$I$49,H22年!$B$7:$B$49,$B$33)</f>
        <v>0</v>
      </c>
      <c r="E41" s="50">
        <f>SUMIFS(H23年!$I$7:$I$49,H23年!$B$7:$B$49,$B$33)</f>
        <v>0</v>
      </c>
      <c r="F41" s="50">
        <f>SUMIFS(H24年!$I$7:$I$49,H24年!$B$7:$B$49,$B$33)</f>
        <v>0</v>
      </c>
      <c r="G41" s="50">
        <f>SUMIFS(H25年!$I$7:$I$49,H25年!$B$7:$B$49,$B$33)</f>
        <v>0</v>
      </c>
      <c r="H41" s="50">
        <f>SUMIFS(H26年!$I$7:$I$49,H26年!$B$7:$B$49,$B$33)</f>
        <v>0</v>
      </c>
      <c r="I41" s="50">
        <f>SUMIFS(H27年!$I$7:$I$49,H27年!$B$7:$B$49,$B$33)</f>
        <v>0</v>
      </c>
      <c r="J41" s="50">
        <f>SUMIFS(H28年!$I$7:$I$49,H28年!$B$7:$B$49,$B$33)</f>
        <v>0</v>
      </c>
      <c r="K41" s="55">
        <f>SUMIFS(H29年!$I$7:$I$49,H29年!$B$7:$B$49,$B$33)</f>
        <v>0</v>
      </c>
    </row>
    <row r="42" spans="2:11" ht="36" customHeight="1" x14ac:dyDescent="0.15">
      <c r="B42" s="41" t="s">
        <v>115</v>
      </c>
      <c r="C42" s="50">
        <f>SUMIFS(H21年!$J$7:$J$49,H21年!$B$7:$B$49,$B$33)</f>
        <v>0</v>
      </c>
      <c r="D42" s="50">
        <f>SUMIFS(H22年!$J$7:$J$49,H22年!$B$7:$B$49,$B$33)</f>
        <v>0</v>
      </c>
      <c r="E42" s="50">
        <f>SUMIFS(H23年!$J$7:$J$49,H23年!$B$7:$B$49,$B$33)</f>
        <v>0</v>
      </c>
      <c r="F42" s="50">
        <f>SUMIFS(H24年!$J$7:$J$49,H24年!$B$7:$B$49,$B$33)</f>
        <v>0</v>
      </c>
      <c r="G42" s="50">
        <f>SUMIFS(H25年!$J$7:$J$49,H25年!$B$7:$B$49,$B$33)</f>
        <v>0</v>
      </c>
      <c r="H42" s="50">
        <f>SUMIFS(H26年!$J$7:$J$49,H26年!$B$7:$B$49,$B$33)</f>
        <v>0</v>
      </c>
      <c r="I42" s="50">
        <f>SUMIFS(H27年!$J$7:$J$49,H27年!$B$7:$B$49,$B$33)</f>
        <v>0</v>
      </c>
      <c r="J42" s="50">
        <f>SUMIFS(H28年!$J$7:$J$49,H28年!$B$7:$B$49,$B$33)</f>
        <v>0</v>
      </c>
      <c r="K42" s="55">
        <f>SUMIFS(H29年!$J$7:$J$49,H29年!$B$7:$B$49,$B$33)</f>
        <v>0</v>
      </c>
    </row>
    <row r="43" spans="2:11" ht="36" customHeight="1" x14ac:dyDescent="0.15">
      <c r="B43" s="41" t="s">
        <v>116</v>
      </c>
      <c r="C43" s="50">
        <f>SUMIFS(H21年!$K$7:$K$49,H21年!$B$7:$B$49,$B$33)</f>
        <v>0</v>
      </c>
      <c r="D43" s="50">
        <f>SUMIFS(H22年!$K$7:$K$49,H22年!$B$7:$B$49,$B$33)</f>
        <v>0</v>
      </c>
      <c r="E43" s="50">
        <f>SUMIFS(H23年!$K$7:$K$49,H23年!$B$7:$B$49,$B$33)</f>
        <v>0</v>
      </c>
      <c r="F43" s="50">
        <f>SUMIFS(H24年!$K$7:$K$49,H24年!$B$7:$B$49,$B$33)</f>
        <v>0</v>
      </c>
      <c r="G43" s="50">
        <f>SUMIFS(H25年!$K$7:$K$49,H25年!$B$7:$B$49,$B$33)</f>
        <v>0</v>
      </c>
      <c r="H43" s="50">
        <f>SUMIFS(H26年!$K$7:$K$49,H26年!$B$7:$B$49,$B$33)</f>
        <v>0</v>
      </c>
      <c r="I43" s="50">
        <f>SUMIFS(H27年!$K$7:$K$49,H27年!$B$7:$B$49,$B$33)</f>
        <v>0</v>
      </c>
      <c r="J43" s="50">
        <f>SUMIFS(H28年!$K$7:$K$49,H28年!$B$7:$B$49,$B$33)</f>
        <v>0</v>
      </c>
      <c r="K43" s="55">
        <f>SUMIFS(H29年!$K$7:$K$49,H29年!$B$7:$B$49,$B$33)</f>
        <v>0</v>
      </c>
    </row>
    <row r="44" spans="2:11" ht="36" customHeight="1" x14ac:dyDescent="0.15">
      <c r="B44" s="41" t="s">
        <v>69</v>
      </c>
      <c r="C44" s="42">
        <f>IFERROR(SUM(C37:C43),"")</f>
        <v>0</v>
      </c>
      <c r="D44" s="42">
        <f t="shared" ref="D44:K44" si="2">IFERROR(SUM(D37:D43),"")</f>
        <v>0</v>
      </c>
      <c r="E44" s="42">
        <f t="shared" si="2"/>
        <v>0</v>
      </c>
      <c r="F44" s="42">
        <f t="shared" si="2"/>
        <v>0</v>
      </c>
      <c r="G44" s="42">
        <f t="shared" si="2"/>
        <v>0</v>
      </c>
      <c r="H44" s="42">
        <f t="shared" si="2"/>
        <v>0</v>
      </c>
      <c r="I44" s="42">
        <f t="shared" si="2"/>
        <v>0</v>
      </c>
      <c r="J44" s="43">
        <f t="shared" si="2"/>
        <v>0</v>
      </c>
      <c r="K44" s="56">
        <f t="shared" si="2"/>
        <v>0</v>
      </c>
    </row>
    <row r="46" spans="2:11" ht="28.5" x14ac:dyDescent="0.15">
      <c r="B46" s="95" t="s">
        <v>138</v>
      </c>
      <c r="C46" s="96">
        <f>C41+C42</f>
        <v>0</v>
      </c>
      <c r="D46" s="96">
        <f t="shared" ref="D46:K46" si="3">D41+D42</f>
        <v>0</v>
      </c>
      <c r="E46" s="96">
        <f t="shared" si="3"/>
        <v>0</v>
      </c>
      <c r="F46" s="96">
        <f t="shared" si="3"/>
        <v>0</v>
      </c>
      <c r="G46" s="96">
        <f t="shared" si="3"/>
        <v>0</v>
      </c>
      <c r="H46" s="96">
        <f t="shared" si="3"/>
        <v>0</v>
      </c>
      <c r="I46" s="96">
        <f t="shared" si="3"/>
        <v>0</v>
      </c>
      <c r="J46" s="96">
        <f t="shared" si="3"/>
        <v>0</v>
      </c>
      <c r="K46" s="96">
        <f t="shared" si="3"/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C4:D4"/>
    <mergeCell ref="B21:B22"/>
    <mergeCell ref="B35:B36"/>
    <mergeCell ref="C35:K35"/>
    <mergeCell ref="B33:C33"/>
    <mergeCell ref="C21:K21"/>
    <mergeCell ref="B8:L8"/>
    <mergeCell ref="B9:B14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LIST!$B$2:$B$37</xm:f>
          </x14:formula1>
          <xm:sqref>C11:C14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E37"/>
  <sheetViews>
    <sheetView zoomScale="80" zoomScaleNormal="80" workbookViewId="0">
      <selection activeCell="F32" sqref="F32"/>
    </sheetView>
  </sheetViews>
  <sheetFormatPr defaultRowHeight="13.5" x14ac:dyDescent="0.15"/>
  <cols>
    <col min="1" max="1" width="7" style="16" customWidth="1"/>
    <col min="2" max="3" width="9" style="16"/>
    <col min="4" max="4" width="13.625" style="16" bestFit="1" customWidth="1"/>
    <col min="5" max="5" width="11.375" style="16" bestFit="1" customWidth="1"/>
    <col min="6" max="16384" width="9" style="16"/>
  </cols>
  <sheetData>
    <row r="2" spans="2:5" ht="14.25" customHeight="1" x14ac:dyDescent="0.15">
      <c r="B2" s="16" t="s">
        <v>0</v>
      </c>
      <c r="C2" s="16" t="s">
        <v>72</v>
      </c>
      <c r="D2" s="16" t="s">
        <v>61</v>
      </c>
      <c r="E2" s="16" t="s">
        <v>123</v>
      </c>
    </row>
    <row r="3" spans="2:5" x14ac:dyDescent="0.15">
      <c r="B3" s="16" t="s">
        <v>1</v>
      </c>
      <c r="C3" s="16" t="s">
        <v>73</v>
      </c>
      <c r="D3" s="16" t="s">
        <v>62</v>
      </c>
      <c r="E3" s="16" t="s">
        <v>134</v>
      </c>
    </row>
    <row r="4" spans="2:5" x14ac:dyDescent="0.15">
      <c r="B4" s="16" t="s">
        <v>2</v>
      </c>
      <c r="C4" s="16" t="s">
        <v>74</v>
      </c>
      <c r="D4" s="16" t="s">
        <v>63</v>
      </c>
      <c r="E4" s="16" t="s">
        <v>124</v>
      </c>
    </row>
    <row r="5" spans="2:5" x14ac:dyDescent="0.15">
      <c r="B5" s="16" t="s">
        <v>3</v>
      </c>
      <c r="C5" s="16" t="s">
        <v>75</v>
      </c>
      <c r="D5" s="16" t="s">
        <v>64</v>
      </c>
      <c r="E5" s="16" t="s">
        <v>125</v>
      </c>
    </row>
    <row r="6" spans="2:5" x14ac:dyDescent="0.15">
      <c r="B6" s="16" t="s">
        <v>4</v>
      </c>
      <c r="C6" s="16" t="s">
        <v>76</v>
      </c>
      <c r="D6" s="16" t="s">
        <v>65</v>
      </c>
      <c r="E6" s="16" t="s">
        <v>126</v>
      </c>
    </row>
    <row r="7" spans="2:5" x14ac:dyDescent="0.15">
      <c r="B7" s="16" t="s">
        <v>5</v>
      </c>
      <c r="C7" s="16" t="s">
        <v>77</v>
      </c>
      <c r="D7" s="16" t="s">
        <v>66</v>
      </c>
      <c r="E7" s="16" t="s">
        <v>127</v>
      </c>
    </row>
    <row r="8" spans="2:5" x14ac:dyDescent="0.15">
      <c r="B8" s="16" t="s">
        <v>6</v>
      </c>
      <c r="C8" s="16" t="s">
        <v>98</v>
      </c>
      <c r="D8" s="16" t="s">
        <v>44</v>
      </c>
      <c r="E8" s="16" t="s">
        <v>128</v>
      </c>
    </row>
    <row r="9" spans="2:5" x14ac:dyDescent="0.15">
      <c r="B9" s="16" t="s">
        <v>7</v>
      </c>
      <c r="C9" s="16" t="s">
        <v>119</v>
      </c>
      <c r="E9" s="16" t="s">
        <v>129</v>
      </c>
    </row>
    <row r="10" spans="2:5" x14ac:dyDescent="0.15">
      <c r="B10" s="16" t="s">
        <v>8</v>
      </c>
      <c r="C10" s="16" t="s">
        <v>133</v>
      </c>
      <c r="E10" s="16" t="s">
        <v>130</v>
      </c>
    </row>
    <row r="11" spans="2:5" x14ac:dyDescent="0.15">
      <c r="B11" s="16" t="s">
        <v>9</v>
      </c>
    </row>
    <row r="12" spans="2:5" x14ac:dyDescent="0.15">
      <c r="B12" s="16" t="s">
        <v>36</v>
      </c>
    </row>
    <row r="13" spans="2:5" x14ac:dyDescent="0.15">
      <c r="B13" s="16" t="s">
        <v>10</v>
      </c>
    </row>
    <row r="14" spans="2:5" x14ac:dyDescent="0.15">
      <c r="B14" s="16" t="s">
        <v>11</v>
      </c>
    </row>
    <row r="15" spans="2:5" x14ac:dyDescent="0.15">
      <c r="B15" s="16" t="s">
        <v>12</v>
      </c>
    </row>
    <row r="16" spans="2:5" x14ac:dyDescent="0.15">
      <c r="B16" s="16" t="s">
        <v>13</v>
      </c>
    </row>
    <row r="17" spans="2:2" x14ac:dyDescent="0.15">
      <c r="B17" s="16" t="s">
        <v>14</v>
      </c>
    </row>
    <row r="18" spans="2:2" x14ac:dyDescent="0.15">
      <c r="B18" s="16" t="s">
        <v>15</v>
      </c>
    </row>
    <row r="19" spans="2:2" x14ac:dyDescent="0.15">
      <c r="B19" s="16" t="s">
        <v>16</v>
      </c>
    </row>
    <row r="20" spans="2:2" x14ac:dyDescent="0.15">
      <c r="B20" s="16" t="s">
        <v>17</v>
      </c>
    </row>
    <row r="21" spans="2:2" x14ac:dyDescent="0.15">
      <c r="B21" s="16" t="s">
        <v>18</v>
      </c>
    </row>
    <row r="22" spans="2:2" x14ac:dyDescent="0.15">
      <c r="B22" s="16" t="s">
        <v>19</v>
      </c>
    </row>
    <row r="23" spans="2:2" x14ac:dyDescent="0.15">
      <c r="B23" s="16" t="s">
        <v>21</v>
      </c>
    </row>
    <row r="24" spans="2:2" x14ac:dyDescent="0.15">
      <c r="B24" s="16" t="s">
        <v>20</v>
      </c>
    </row>
    <row r="25" spans="2:2" x14ac:dyDescent="0.15">
      <c r="B25" s="16" t="s">
        <v>22</v>
      </c>
    </row>
    <row r="26" spans="2:2" x14ac:dyDescent="0.15">
      <c r="B26" s="16" t="s">
        <v>23</v>
      </c>
    </row>
    <row r="27" spans="2:2" x14ac:dyDescent="0.15">
      <c r="B27" s="16" t="s">
        <v>24</v>
      </c>
    </row>
    <row r="28" spans="2:2" x14ac:dyDescent="0.15">
      <c r="B28" s="16" t="s">
        <v>25</v>
      </c>
    </row>
    <row r="29" spans="2:2" x14ac:dyDescent="0.15">
      <c r="B29" s="16" t="s">
        <v>26</v>
      </c>
    </row>
    <row r="30" spans="2:2" x14ac:dyDescent="0.15">
      <c r="B30" s="16" t="s">
        <v>27</v>
      </c>
    </row>
    <row r="31" spans="2:2" x14ac:dyDescent="0.15">
      <c r="B31" s="16" t="s">
        <v>28</v>
      </c>
    </row>
    <row r="32" spans="2:2" x14ac:dyDescent="0.15">
      <c r="B32" s="16" t="s">
        <v>29</v>
      </c>
    </row>
    <row r="33" spans="2:2" x14ac:dyDescent="0.15">
      <c r="B33" s="16" t="s">
        <v>30</v>
      </c>
    </row>
    <row r="34" spans="2:2" x14ac:dyDescent="0.15">
      <c r="B34" s="16" t="s">
        <v>31</v>
      </c>
    </row>
    <row r="35" spans="2:2" x14ac:dyDescent="0.15">
      <c r="B35" s="16" t="s">
        <v>32</v>
      </c>
    </row>
    <row r="36" spans="2:2" x14ac:dyDescent="0.15">
      <c r="B36" s="16" t="s">
        <v>33</v>
      </c>
    </row>
    <row r="37" spans="2:2" x14ac:dyDescent="0.15">
      <c r="B37" s="16" t="s">
        <v>34</v>
      </c>
    </row>
  </sheetData>
  <sheetProtection formatCells="0" formatColumns="0" formatRows="0" insertColumns="0" insertRows="0" insertHyperlinks="0" deleteColumns="0" deleteRows="0" selectLockedCells="1" sort="0" autoFilter="0" pivotTables="0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B2:M52"/>
  <sheetViews>
    <sheetView view="pageBreakPreview" zoomScale="60" zoomScaleNormal="70" workbookViewId="0">
      <selection activeCell="F32" sqref="F32"/>
    </sheetView>
  </sheetViews>
  <sheetFormatPr defaultRowHeight="14.25" x14ac:dyDescent="0.15"/>
  <cols>
    <col min="1" max="1" width="2.25" style="1" customWidth="1"/>
    <col min="2" max="2" width="11.25" style="1" bestFit="1" customWidth="1"/>
    <col min="3" max="3" width="10" style="1" customWidth="1"/>
    <col min="4" max="11" width="10.5" style="1" customWidth="1"/>
    <col min="12" max="13" width="11" style="1" customWidth="1"/>
    <col min="14" max="16384" width="9" style="1"/>
  </cols>
  <sheetData>
    <row r="2" spans="2:13" ht="21" customHeight="1" x14ac:dyDescent="0.15">
      <c r="B2" s="161" t="s">
        <v>83</v>
      </c>
      <c r="C2" s="161"/>
      <c r="D2" s="161"/>
      <c r="E2" s="161"/>
      <c r="F2" s="161"/>
      <c r="G2" s="161"/>
      <c r="H2" s="161"/>
      <c r="I2" s="161"/>
      <c r="J2" s="161"/>
      <c r="M2" s="5"/>
    </row>
    <row r="3" spans="2:13" ht="7.5" customHeight="1" x14ac:dyDescent="0.15">
      <c r="B3" s="23"/>
      <c r="C3" s="23"/>
      <c r="D3" s="23"/>
      <c r="E3" s="23"/>
      <c r="F3" s="23"/>
      <c r="G3" s="23"/>
      <c r="H3" s="23"/>
      <c r="I3" s="23"/>
      <c r="J3" s="23"/>
      <c r="M3" s="23"/>
    </row>
    <row r="4" spans="2:13" ht="7.5" customHeight="1" x14ac:dyDescent="0.15"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customHeight="1" x14ac:dyDescent="0.15">
      <c r="B5" s="162" t="s">
        <v>46</v>
      </c>
      <c r="C5" s="164" t="s">
        <v>135</v>
      </c>
      <c r="D5" s="166" t="s">
        <v>70</v>
      </c>
      <c r="E5" s="167"/>
      <c r="F5" s="167"/>
      <c r="G5" s="167"/>
      <c r="H5" s="167"/>
      <c r="I5" s="167"/>
      <c r="J5" s="167"/>
      <c r="K5" s="168"/>
      <c r="L5" s="159" t="s">
        <v>35</v>
      </c>
      <c r="M5" s="159" t="s">
        <v>37</v>
      </c>
    </row>
    <row r="6" spans="2:13" ht="52.5" customHeight="1" x14ac:dyDescent="0.15">
      <c r="B6" s="163"/>
      <c r="C6" s="165"/>
      <c r="D6" s="9"/>
      <c r="E6" s="8" t="s">
        <v>39</v>
      </c>
      <c r="F6" s="8" t="s">
        <v>38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160"/>
      <c r="M6" s="160"/>
    </row>
    <row r="7" spans="2:13" ht="17.25" customHeight="1" x14ac:dyDescent="0.15">
      <c r="B7" s="66" t="s">
        <v>47</v>
      </c>
      <c r="C7" s="67" t="s">
        <v>0</v>
      </c>
      <c r="D7" s="64">
        <v>6894</v>
      </c>
      <c r="E7" s="64">
        <v>4888</v>
      </c>
      <c r="F7" s="64">
        <v>238</v>
      </c>
      <c r="G7" s="64">
        <v>163</v>
      </c>
      <c r="H7" s="64">
        <v>0</v>
      </c>
      <c r="I7" s="64">
        <v>261</v>
      </c>
      <c r="J7" s="64">
        <v>1099</v>
      </c>
      <c r="K7" s="64">
        <v>245</v>
      </c>
      <c r="L7" s="65">
        <f t="shared" ref="L7:L48" si="0">J7/D7</f>
        <v>0.15941398317377431</v>
      </c>
      <c r="M7" s="65">
        <f>I7/D7</f>
        <v>3.7859007832898174E-2</v>
      </c>
    </row>
    <row r="8" spans="2:13" ht="17.25" customHeight="1" x14ac:dyDescent="0.15">
      <c r="B8" s="68" t="s">
        <v>48</v>
      </c>
      <c r="C8" s="63"/>
      <c r="D8" s="64">
        <f>SUM(D9:D17)</f>
        <v>2080</v>
      </c>
      <c r="E8" s="64">
        <f t="shared" ref="E8:K8" si="1">SUM(E9:E17)</f>
        <v>1600</v>
      </c>
      <c r="F8" s="64">
        <f t="shared" si="1"/>
        <v>20</v>
      </c>
      <c r="G8" s="64">
        <f t="shared" si="1"/>
        <v>63</v>
      </c>
      <c r="H8" s="64">
        <f t="shared" si="1"/>
        <v>0</v>
      </c>
      <c r="I8" s="64">
        <f t="shared" si="1"/>
        <v>92</v>
      </c>
      <c r="J8" s="64">
        <f t="shared" si="1"/>
        <v>245</v>
      </c>
      <c r="K8" s="64">
        <f t="shared" si="1"/>
        <v>60</v>
      </c>
      <c r="L8" s="65">
        <f t="shared" ref="L8" si="2">J8/D8</f>
        <v>0.11778846153846154</v>
      </c>
      <c r="M8" s="65">
        <f t="shared" ref="M8" si="3">I8/D8</f>
        <v>4.4230769230769233E-2</v>
      </c>
    </row>
    <row r="9" spans="2:13" ht="17.25" customHeight="1" x14ac:dyDescent="0.15">
      <c r="B9" s="69"/>
      <c r="C9" s="52" t="s">
        <v>1</v>
      </c>
      <c r="D9" s="11">
        <v>463</v>
      </c>
      <c r="E9" s="11">
        <v>362</v>
      </c>
      <c r="F9" s="11">
        <v>0</v>
      </c>
      <c r="G9" s="11">
        <v>7</v>
      </c>
      <c r="H9" s="11">
        <v>0</v>
      </c>
      <c r="I9" s="11">
        <v>34</v>
      </c>
      <c r="J9" s="11">
        <v>46</v>
      </c>
      <c r="K9" s="11">
        <v>14</v>
      </c>
      <c r="L9" s="12">
        <f t="shared" si="0"/>
        <v>9.9352051835853133E-2</v>
      </c>
      <c r="M9" s="12">
        <f t="shared" ref="M9:M49" si="4">I9/D9</f>
        <v>7.3434125269978404E-2</v>
      </c>
    </row>
    <row r="10" spans="2:13" ht="17.25" customHeight="1" x14ac:dyDescent="0.15">
      <c r="B10" s="69"/>
      <c r="C10" s="60" t="s">
        <v>2</v>
      </c>
      <c r="D10" s="61">
        <v>371</v>
      </c>
      <c r="E10" s="61">
        <v>276</v>
      </c>
      <c r="F10" s="61">
        <v>4</v>
      </c>
      <c r="G10" s="61">
        <v>14</v>
      </c>
      <c r="H10" s="61">
        <v>0</v>
      </c>
      <c r="I10" s="61">
        <v>20</v>
      </c>
      <c r="J10" s="61">
        <v>47</v>
      </c>
      <c r="K10" s="61">
        <v>10</v>
      </c>
      <c r="L10" s="62">
        <f t="shared" si="0"/>
        <v>0.12668463611859837</v>
      </c>
      <c r="M10" s="62">
        <f t="shared" si="4"/>
        <v>5.3908355795148251E-2</v>
      </c>
    </row>
    <row r="11" spans="2:13" ht="17.25" customHeight="1" x14ac:dyDescent="0.15">
      <c r="B11" s="69"/>
      <c r="C11" s="60" t="s">
        <v>3</v>
      </c>
      <c r="D11" s="61">
        <v>165</v>
      </c>
      <c r="E11" s="61">
        <v>136</v>
      </c>
      <c r="F11" s="61">
        <v>3</v>
      </c>
      <c r="G11" s="61">
        <v>3</v>
      </c>
      <c r="H11" s="61">
        <v>0</v>
      </c>
      <c r="I11" s="61">
        <v>1</v>
      </c>
      <c r="J11" s="61">
        <v>17</v>
      </c>
      <c r="K11" s="61">
        <v>5</v>
      </c>
      <c r="L11" s="62">
        <f t="shared" si="0"/>
        <v>0.10303030303030303</v>
      </c>
      <c r="M11" s="62">
        <f t="shared" si="4"/>
        <v>6.0606060606060606E-3</v>
      </c>
    </row>
    <row r="12" spans="2:13" ht="17.25" customHeight="1" x14ac:dyDescent="0.15">
      <c r="B12" s="69"/>
      <c r="C12" s="60" t="s">
        <v>4</v>
      </c>
      <c r="D12" s="61">
        <v>38</v>
      </c>
      <c r="E12" s="61">
        <v>30</v>
      </c>
      <c r="F12" s="61">
        <v>1</v>
      </c>
      <c r="G12" s="61">
        <v>2</v>
      </c>
      <c r="H12" s="61">
        <v>0</v>
      </c>
      <c r="I12" s="61">
        <v>0</v>
      </c>
      <c r="J12" s="61">
        <v>4</v>
      </c>
      <c r="K12" s="61">
        <v>1</v>
      </c>
      <c r="L12" s="62">
        <f t="shared" si="0"/>
        <v>0.10526315789473684</v>
      </c>
      <c r="M12" s="62">
        <f t="shared" si="4"/>
        <v>0</v>
      </c>
    </row>
    <row r="13" spans="2:13" ht="17.25" customHeight="1" x14ac:dyDescent="0.15">
      <c r="B13" s="69"/>
      <c r="C13" s="60" t="s">
        <v>5</v>
      </c>
      <c r="D13" s="61">
        <v>220</v>
      </c>
      <c r="E13" s="61">
        <v>150</v>
      </c>
      <c r="F13" s="61">
        <v>0</v>
      </c>
      <c r="G13" s="61">
        <v>17</v>
      </c>
      <c r="H13" s="61">
        <v>0</v>
      </c>
      <c r="I13" s="61">
        <v>16</v>
      </c>
      <c r="J13" s="61">
        <v>30</v>
      </c>
      <c r="K13" s="61">
        <v>7</v>
      </c>
      <c r="L13" s="62">
        <f t="shared" si="0"/>
        <v>0.13636363636363635</v>
      </c>
      <c r="M13" s="62">
        <f t="shared" si="4"/>
        <v>7.2727272727272724E-2</v>
      </c>
    </row>
    <row r="14" spans="2:13" ht="17.25" customHeight="1" x14ac:dyDescent="0.15">
      <c r="B14" s="69"/>
      <c r="C14" s="60" t="s">
        <v>6</v>
      </c>
      <c r="D14" s="61">
        <v>136</v>
      </c>
      <c r="E14" s="61">
        <v>100</v>
      </c>
      <c r="F14" s="61">
        <v>1</v>
      </c>
      <c r="G14" s="61">
        <v>7</v>
      </c>
      <c r="H14" s="61">
        <v>0</v>
      </c>
      <c r="I14" s="61">
        <v>4</v>
      </c>
      <c r="J14" s="61">
        <v>21</v>
      </c>
      <c r="K14" s="61">
        <v>3</v>
      </c>
      <c r="L14" s="62">
        <f t="shared" si="0"/>
        <v>0.15441176470588236</v>
      </c>
      <c r="M14" s="62">
        <f t="shared" si="4"/>
        <v>2.9411764705882353E-2</v>
      </c>
    </row>
    <row r="15" spans="2:13" ht="17.25" customHeight="1" x14ac:dyDescent="0.15">
      <c r="B15" s="69"/>
      <c r="C15" s="60" t="s">
        <v>7</v>
      </c>
      <c r="D15" s="61">
        <v>304</v>
      </c>
      <c r="E15" s="61">
        <v>218</v>
      </c>
      <c r="F15" s="61">
        <v>11</v>
      </c>
      <c r="G15" s="61">
        <v>8</v>
      </c>
      <c r="H15" s="61">
        <v>0</v>
      </c>
      <c r="I15" s="61">
        <v>9</v>
      </c>
      <c r="J15" s="61">
        <v>46</v>
      </c>
      <c r="K15" s="61">
        <v>12</v>
      </c>
      <c r="L15" s="62">
        <f t="shared" si="0"/>
        <v>0.15131578947368421</v>
      </c>
      <c r="M15" s="62">
        <f t="shared" si="4"/>
        <v>2.9605263157894735E-2</v>
      </c>
    </row>
    <row r="16" spans="2:13" ht="17.25" customHeight="1" x14ac:dyDescent="0.15">
      <c r="B16" s="69"/>
      <c r="C16" s="60" t="s">
        <v>8</v>
      </c>
      <c r="D16" s="61">
        <v>132</v>
      </c>
      <c r="E16" s="61">
        <v>112</v>
      </c>
      <c r="F16" s="61">
        <v>0</v>
      </c>
      <c r="G16" s="61">
        <v>4</v>
      </c>
      <c r="H16" s="61">
        <v>0</v>
      </c>
      <c r="I16" s="61">
        <v>5</v>
      </c>
      <c r="J16" s="61">
        <v>10</v>
      </c>
      <c r="K16" s="61">
        <v>1</v>
      </c>
      <c r="L16" s="62">
        <f t="shared" si="0"/>
        <v>7.575757575757576E-2</v>
      </c>
      <c r="M16" s="62">
        <f t="shared" si="4"/>
        <v>3.787878787878788E-2</v>
      </c>
    </row>
    <row r="17" spans="2:13" ht="17.25" customHeight="1" x14ac:dyDescent="0.15">
      <c r="B17" s="70"/>
      <c r="C17" s="53" t="s">
        <v>9</v>
      </c>
      <c r="D17" s="58">
        <v>251</v>
      </c>
      <c r="E17" s="58">
        <v>216</v>
      </c>
      <c r="F17" s="58">
        <v>0</v>
      </c>
      <c r="G17" s="58">
        <v>1</v>
      </c>
      <c r="H17" s="58">
        <v>0</v>
      </c>
      <c r="I17" s="58">
        <v>3</v>
      </c>
      <c r="J17" s="58">
        <v>24</v>
      </c>
      <c r="K17" s="58">
        <v>7</v>
      </c>
      <c r="L17" s="59">
        <f t="shared" si="0"/>
        <v>9.5617529880478086E-2</v>
      </c>
      <c r="M17" s="59">
        <f t="shared" si="4"/>
        <v>1.1952191235059761E-2</v>
      </c>
    </row>
    <row r="18" spans="2:13" ht="17.25" customHeight="1" x14ac:dyDescent="0.15">
      <c r="B18" s="68" t="s">
        <v>49</v>
      </c>
      <c r="C18" s="63"/>
      <c r="D18" s="71">
        <f>SUM(D19:D23)</f>
        <v>1553</v>
      </c>
      <c r="E18" s="71">
        <f t="shared" ref="E18:K18" si="5">SUM(E19:E23)</f>
        <v>1248</v>
      </c>
      <c r="F18" s="71">
        <f t="shared" si="5"/>
        <v>32</v>
      </c>
      <c r="G18" s="71">
        <f t="shared" si="5"/>
        <v>31</v>
      </c>
      <c r="H18" s="71">
        <f t="shared" si="5"/>
        <v>0</v>
      </c>
      <c r="I18" s="71">
        <f t="shared" si="5"/>
        <v>19</v>
      </c>
      <c r="J18" s="71">
        <f t="shared" si="5"/>
        <v>193</v>
      </c>
      <c r="K18" s="71">
        <f t="shared" si="5"/>
        <v>30</v>
      </c>
      <c r="L18" s="72">
        <f t="shared" ref="L18" si="6">J18/D18</f>
        <v>0.12427559562137798</v>
      </c>
      <c r="M18" s="72">
        <f t="shared" ref="M18" si="7">I18/D18</f>
        <v>1.2234385061171926E-2</v>
      </c>
    </row>
    <row r="19" spans="2:13" ht="17.25" customHeight="1" x14ac:dyDescent="0.15">
      <c r="B19" s="69"/>
      <c r="C19" s="52" t="s">
        <v>36</v>
      </c>
      <c r="D19" s="11">
        <v>576</v>
      </c>
      <c r="E19" s="11">
        <v>472</v>
      </c>
      <c r="F19" s="11">
        <v>20</v>
      </c>
      <c r="G19" s="11">
        <v>10</v>
      </c>
      <c r="H19" s="11">
        <v>0</v>
      </c>
      <c r="I19" s="11">
        <v>5</v>
      </c>
      <c r="J19" s="11">
        <v>61</v>
      </c>
      <c r="K19" s="11">
        <v>8</v>
      </c>
      <c r="L19" s="12">
        <f t="shared" si="0"/>
        <v>0.10590277777777778</v>
      </c>
      <c r="M19" s="12">
        <f t="shared" si="4"/>
        <v>8.6805555555555559E-3</v>
      </c>
    </row>
    <row r="20" spans="2:13" ht="17.25" customHeight="1" x14ac:dyDescent="0.15">
      <c r="B20" s="69"/>
      <c r="C20" s="60" t="s">
        <v>10</v>
      </c>
      <c r="D20" s="61">
        <v>427</v>
      </c>
      <c r="E20" s="61">
        <v>334</v>
      </c>
      <c r="F20" s="61">
        <v>8</v>
      </c>
      <c r="G20" s="61">
        <v>8</v>
      </c>
      <c r="H20" s="61">
        <v>0</v>
      </c>
      <c r="I20" s="61">
        <v>6</v>
      </c>
      <c r="J20" s="61">
        <v>63</v>
      </c>
      <c r="K20" s="61">
        <v>8</v>
      </c>
      <c r="L20" s="62">
        <f t="shared" si="0"/>
        <v>0.14754098360655737</v>
      </c>
      <c r="M20" s="62">
        <f t="shared" si="4"/>
        <v>1.405152224824356E-2</v>
      </c>
    </row>
    <row r="21" spans="2:13" ht="17.25" customHeight="1" x14ac:dyDescent="0.15">
      <c r="B21" s="69"/>
      <c r="C21" s="60" t="s">
        <v>11</v>
      </c>
      <c r="D21" s="61">
        <v>150</v>
      </c>
      <c r="E21" s="61">
        <v>127</v>
      </c>
      <c r="F21" s="61">
        <v>2</v>
      </c>
      <c r="G21" s="61">
        <v>1</v>
      </c>
      <c r="H21" s="61">
        <v>0</v>
      </c>
      <c r="I21" s="61">
        <v>1</v>
      </c>
      <c r="J21" s="61">
        <v>15</v>
      </c>
      <c r="K21" s="61">
        <v>4</v>
      </c>
      <c r="L21" s="62">
        <f t="shared" si="0"/>
        <v>0.1</v>
      </c>
      <c r="M21" s="62">
        <f t="shared" si="4"/>
        <v>6.6666666666666671E-3</v>
      </c>
    </row>
    <row r="22" spans="2:13" ht="17.25" customHeight="1" x14ac:dyDescent="0.15">
      <c r="B22" s="69"/>
      <c r="C22" s="60" t="s">
        <v>12</v>
      </c>
      <c r="D22" s="61">
        <v>192</v>
      </c>
      <c r="E22" s="61">
        <v>153</v>
      </c>
      <c r="F22" s="61">
        <v>1</v>
      </c>
      <c r="G22" s="61">
        <v>9</v>
      </c>
      <c r="H22" s="61">
        <v>0</v>
      </c>
      <c r="I22" s="61">
        <v>1</v>
      </c>
      <c r="J22" s="61">
        <v>24</v>
      </c>
      <c r="K22" s="61">
        <v>4</v>
      </c>
      <c r="L22" s="62">
        <f t="shared" si="0"/>
        <v>0.125</v>
      </c>
      <c r="M22" s="62">
        <f t="shared" si="4"/>
        <v>5.208333333333333E-3</v>
      </c>
    </row>
    <row r="23" spans="2:13" ht="17.25" customHeight="1" x14ac:dyDescent="0.15">
      <c r="B23" s="70"/>
      <c r="C23" s="53" t="s">
        <v>13</v>
      </c>
      <c r="D23" s="58">
        <v>208</v>
      </c>
      <c r="E23" s="58">
        <v>162</v>
      </c>
      <c r="F23" s="58">
        <v>1</v>
      </c>
      <c r="G23" s="58">
        <v>3</v>
      </c>
      <c r="H23" s="58">
        <v>0</v>
      </c>
      <c r="I23" s="58">
        <v>6</v>
      </c>
      <c r="J23" s="58">
        <v>30</v>
      </c>
      <c r="K23" s="58">
        <v>6</v>
      </c>
      <c r="L23" s="59">
        <f t="shared" si="0"/>
        <v>0.14423076923076922</v>
      </c>
      <c r="M23" s="59">
        <f t="shared" si="4"/>
        <v>2.8846153846153848E-2</v>
      </c>
    </row>
    <row r="24" spans="2:13" ht="17.25" customHeight="1" x14ac:dyDescent="0.15">
      <c r="B24" s="68" t="s">
        <v>50</v>
      </c>
      <c r="C24" s="63"/>
      <c r="D24" s="71">
        <f>SUM(D25:D28)</f>
        <v>1383</v>
      </c>
      <c r="E24" s="71">
        <f t="shared" ref="E24:K24" si="8">SUM(E25:E28)</f>
        <v>967</v>
      </c>
      <c r="F24" s="71">
        <f t="shared" si="8"/>
        <v>78</v>
      </c>
      <c r="G24" s="71">
        <f t="shared" si="8"/>
        <v>20</v>
      </c>
      <c r="H24" s="71">
        <f t="shared" si="8"/>
        <v>0</v>
      </c>
      <c r="I24" s="71">
        <f t="shared" si="8"/>
        <v>45</v>
      </c>
      <c r="J24" s="71">
        <f t="shared" si="8"/>
        <v>229</v>
      </c>
      <c r="K24" s="71">
        <f t="shared" si="8"/>
        <v>44</v>
      </c>
      <c r="L24" s="73">
        <f t="shared" ref="L24" si="9">J24/D24</f>
        <v>0.16558206796818511</v>
      </c>
      <c r="M24" s="73">
        <f t="shared" ref="M24" si="10">I24/D24</f>
        <v>3.2537960954446853E-2</v>
      </c>
    </row>
    <row r="25" spans="2:13" ht="17.25" customHeight="1" x14ac:dyDescent="0.15">
      <c r="B25" s="69"/>
      <c r="C25" s="52" t="s">
        <v>14</v>
      </c>
      <c r="D25" s="11">
        <v>537</v>
      </c>
      <c r="E25" s="11">
        <v>365</v>
      </c>
      <c r="F25" s="11">
        <v>18</v>
      </c>
      <c r="G25" s="11">
        <v>11</v>
      </c>
      <c r="H25" s="11">
        <v>0</v>
      </c>
      <c r="I25" s="11">
        <v>32</v>
      </c>
      <c r="J25" s="11">
        <v>89</v>
      </c>
      <c r="K25" s="11">
        <v>22</v>
      </c>
      <c r="L25" s="12">
        <f t="shared" si="0"/>
        <v>0.16573556797020483</v>
      </c>
      <c r="M25" s="12">
        <f t="shared" si="4"/>
        <v>5.9590316573556797E-2</v>
      </c>
    </row>
    <row r="26" spans="2:13" ht="17.25" customHeight="1" x14ac:dyDescent="0.15">
      <c r="B26" s="69"/>
      <c r="C26" s="60" t="s">
        <v>15</v>
      </c>
      <c r="D26" s="61">
        <v>319</v>
      </c>
      <c r="E26" s="61">
        <v>231</v>
      </c>
      <c r="F26" s="61">
        <v>28</v>
      </c>
      <c r="G26" s="61">
        <v>2</v>
      </c>
      <c r="H26" s="61">
        <v>0</v>
      </c>
      <c r="I26" s="61">
        <v>6</v>
      </c>
      <c r="J26" s="61">
        <v>42</v>
      </c>
      <c r="K26" s="61">
        <v>10</v>
      </c>
      <c r="L26" s="62">
        <f t="shared" si="0"/>
        <v>0.13166144200626959</v>
      </c>
      <c r="M26" s="62">
        <f t="shared" si="4"/>
        <v>1.8808777429467086E-2</v>
      </c>
    </row>
    <row r="27" spans="2:13" ht="17.25" customHeight="1" x14ac:dyDescent="0.15">
      <c r="B27" s="69"/>
      <c r="C27" s="60" t="s">
        <v>16</v>
      </c>
      <c r="D27" s="61">
        <v>323</v>
      </c>
      <c r="E27" s="61">
        <v>235</v>
      </c>
      <c r="F27" s="61">
        <v>16</v>
      </c>
      <c r="G27" s="61">
        <v>4</v>
      </c>
      <c r="H27" s="61">
        <v>0</v>
      </c>
      <c r="I27" s="61">
        <v>6</v>
      </c>
      <c r="J27" s="61">
        <v>54</v>
      </c>
      <c r="K27" s="61">
        <v>8</v>
      </c>
      <c r="L27" s="62">
        <f t="shared" si="0"/>
        <v>0.16718266253869968</v>
      </c>
      <c r="M27" s="62">
        <f t="shared" si="4"/>
        <v>1.8575851393188854E-2</v>
      </c>
    </row>
    <row r="28" spans="2:13" ht="17.25" customHeight="1" x14ac:dyDescent="0.15">
      <c r="B28" s="70"/>
      <c r="C28" s="53" t="s">
        <v>17</v>
      </c>
      <c r="D28" s="58">
        <v>204</v>
      </c>
      <c r="E28" s="58">
        <v>136</v>
      </c>
      <c r="F28" s="58">
        <v>16</v>
      </c>
      <c r="G28" s="58">
        <v>3</v>
      </c>
      <c r="H28" s="58">
        <v>0</v>
      </c>
      <c r="I28" s="58">
        <v>1</v>
      </c>
      <c r="J28" s="58">
        <v>44</v>
      </c>
      <c r="K28" s="58">
        <v>4</v>
      </c>
      <c r="L28" s="59">
        <f t="shared" si="0"/>
        <v>0.21568627450980393</v>
      </c>
      <c r="M28" s="59">
        <f t="shared" si="4"/>
        <v>4.9019607843137254E-3</v>
      </c>
    </row>
    <row r="29" spans="2:13" ht="17.25" customHeight="1" x14ac:dyDescent="0.15">
      <c r="B29" s="68" t="s">
        <v>51</v>
      </c>
      <c r="C29" s="63"/>
      <c r="D29" s="71">
        <f>SUM(D30:D33)</f>
        <v>639</v>
      </c>
      <c r="E29" s="71">
        <f t="shared" ref="E29:K29" si="11">SUM(E30:E33)</f>
        <v>443</v>
      </c>
      <c r="F29" s="71">
        <f t="shared" si="11"/>
        <v>82</v>
      </c>
      <c r="G29" s="71">
        <f t="shared" si="11"/>
        <v>7</v>
      </c>
      <c r="H29" s="71">
        <f t="shared" si="11"/>
        <v>0</v>
      </c>
      <c r="I29" s="71">
        <f t="shared" si="11"/>
        <v>13</v>
      </c>
      <c r="J29" s="71">
        <f t="shared" si="11"/>
        <v>75</v>
      </c>
      <c r="K29" s="71">
        <f t="shared" si="11"/>
        <v>19</v>
      </c>
      <c r="L29" s="73">
        <f>J29/D29</f>
        <v>0.11737089201877934</v>
      </c>
      <c r="M29" s="73">
        <f t="shared" ref="M29" si="12">I29/D29</f>
        <v>2.0344287949921751E-2</v>
      </c>
    </row>
    <row r="30" spans="2:13" ht="17.25" customHeight="1" x14ac:dyDescent="0.15">
      <c r="B30" s="69"/>
      <c r="C30" s="52" t="s">
        <v>18</v>
      </c>
      <c r="D30" s="11">
        <v>246</v>
      </c>
      <c r="E30" s="11">
        <v>172</v>
      </c>
      <c r="F30" s="11">
        <v>45</v>
      </c>
      <c r="G30" s="11">
        <v>0</v>
      </c>
      <c r="H30" s="11">
        <v>0</v>
      </c>
      <c r="I30" s="11">
        <v>1</v>
      </c>
      <c r="J30" s="11">
        <v>22</v>
      </c>
      <c r="K30" s="11">
        <v>6</v>
      </c>
      <c r="L30" s="12">
        <f>J30/D30</f>
        <v>8.943089430894309E-2</v>
      </c>
      <c r="M30" s="12">
        <f t="shared" si="4"/>
        <v>4.0650406504065045E-3</v>
      </c>
    </row>
    <row r="31" spans="2:13" ht="17.25" customHeight="1" x14ac:dyDescent="0.15">
      <c r="B31" s="69"/>
      <c r="C31" s="60" t="s">
        <v>19</v>
      </c>
      <c r="D31" s="61">
        <v>113</v>
      </c>
      <c r="E31" s="61">
        <v>78</v>
      </c>
      <c r="F31" s="61">
        <v>9</v>
      </c>
      <c r="G31" s="61">
        <v>2</v>
      </c>
      <c r="H31" s="61">
        <v>0</v>
      </c>
      <c r="I31" s="61">
        <v>6</v>
      </c>
      <c r="J31" s="61">
        <v>14</v>
      </c>
      <c r="K31" s="61">
        <v>4</v>
      </c>
      <c r="L31" s="62">
        <f t="shared" si="0"/>
        <v>0.12389380530973451</v>
      </c>
      <c r="M31" s="62">
        <f t="shared" si="4"/>
        <v>5.3097345132743362E-2</v>
      </c>
    </row>
    <row r="32" spans="2:13" ht="17.25" customHeight="1" x14ac:dyDescent="0.15">
      <c r="B32" s="69"/>
      <c r="C32" s="60" t="s">
        <v>21</v>
      </c>
      <c r="D32" s="61">
        <v>208</v>
      </c>
      <c r="E32" s="61">
        <v>154</v>
      </c>
      <c r="F32" s="61">
        <v>21</v>
      </c>
      <c r="G32" s="61">
        <v>4</v>
      </c>
      <c r="H32" s="61">
        <v>0</v>
      </c>
      <c r="I32" s="61">
        <v>1</v>
      </c>
      <c r="J32" s="61">
        <v>20</v>
      </c>
      <c r="K32" s="61">
        <v>8</v>
      </c>
      <c r="L32" s="62">
        <f t="shared" si="0"/>
        <v>9.6153846153846159E-2</v>
      </c>
      <c r="M32" s="62">
        <f t="shared" si="4"/>
        <v>4.807692307692308E-3</v>
      </c>
    </row>
    <row r="33" spans="2:13" ht="17.25" customHeight="1" x14ac:dyDescent="0.15">
      <c r="B33" s="70"/>
      <c r="C33" s="53" t="s">
        <v>20</v>
      </c>
      <c r="D33" s="58">
        <v>72</v>
      </c>
      <c r="E33" s="58">
        <v>39</v>
      </c>
      <c r="F33" s="58">
        <v>7</v>
      </c>
      <c r="G33" s="58">
        <v>1</v>
      </c>
      <c r="H33" s="58">
        <v>0</v>
      </c>
      <c r="I33" s="58">
        <v>5</v>
      </c>
      <c r="J33" s="58">
        <v>19</v>
      </c>
      <c r="K33" s="58">
        <v>1</v>
      </c>
      <c r="L33" s="59">
        <f t="shared" si="0"/>
        <v>0.2638888888888889</v>
      </c>
      <c r="M33" s="59">
        <f t="shared" si="4"/>
        <v>6.9444444444444448E-2</v>
      </c>
    </row>
    <row r="34" spans="2:13" ht="17.25" customHeight="1" x14ac:dyDescent="0.15">
      <c r="B34" s="68" t="s">
        <v>52</v>
      </c>
      <c r="C34" s="63"/>
      <c r="D34" s="71">
        <f>SUM(D35:D39)</f>
        <v>2470</v>
      </c>
      <c r="E34" s="71">
        <f t="shared" ref="E34:K34" si="13">SUM(E35:E39)</f>
        <v>2001</v>
      </c>
      <c r="F34" s="71">
        <f t="shared" si="13"/>
        <v>41</v>
      </c>
      <c r="G34" s="71">
        <f t="shared" si="13"/>
        <v>24</v>
      </c>
      <c r="H34" s="71">
        <f t="shared" si="13"/>
        <v>0</v>
      </c>
      <c r="I34" s="71">
        <f t="shared" si="13"/>
        <v>35</v>
      </c>
      <c r="J34" s="71">
        <f t="shared" si="13"/>
        <v>319</v>
      </c>
      <c r="K34" s="71">
        <f t="shared" si="13"/>
        <v>50</v>
      </c>
      <c r="L34" s="65">
        <f t="shared" ref="L34" si="14">J34/D34</f>
        <v>0.12914979757085021</v>
      </c>
      <c r="M34" s="65">
        <f t="shared" ref="M34" si="15">I34/D34</f>
        <v>1.417004048582996E-2</v>
      </c>
    </row>
    <row r="35" spans="2:13" ht="17.25" customHeight="1" x14ac:dyDescent="0.15">
      <c r="B35" s="80"/>
      <c r="C35" s="52" t="s">
        <v>22</v>
      </c>
      <c r="D35" s="11">
        <v>1504</v>
      </c>
      <c r="E35" s="11">
        <v>1171</v>
      </c>
      <c r="F35" s="11">
        <v>36</v>
      </c>
      <c r="G35" s="11">
        <v>17</v>
      </c>
      <c r="H35" s="11">
        <v>0</v>
      </c>
      <c r="I35" s="11">
        <v>26</v>
      </c>
      <c r="J35" s="11">
        <v>219</v>
      </c>
      <c r="K35" s="11">
        <v>35</v>
      </c>
      <c r="L35" s="12">
        <f t="shared" si="0"/>
        <v>0.14561170212765959</v>
      </c>
      <c r="M35" s="12">
        <f t="shared" si="4"/>
        <v>1.7287234042553192E-2</v>
      </c>
    </row>
    <row r="36" spans="2:13" ht="17.25" customHeight="1" x14ac:dyDescent="0.15">
      <c r="B36" s="80"/>
      <c r="C36" s="60" t="s">
        <v>23</v>
      </c>
      <c r="D36" s="61">
        <v>81</v>
      </c>
      <c r="E36" s="61">
        <v>77</v>
      </c>
      <c r="F36" s="61">
        <v>0</v>
      </c>
      <c r="G36" s="61">
        <v>0</v>
      </c>
      <c r="H36" s="61">
        <v>0</v>
      </c>
      <c r="I36" s="61">
        <v>0</v>
      </c>
      <c r="J36" s="61">
        <v>4</v>
      </c>
      <c r="K36" s="61">
        <v>0</v>
      </c>
      <c r="L36" s="62">
        <f t="shared" si="0"/>
        <v>4.9382716049382713E-2</v>
      </c>
      <c r="M36" s="62">
        <f t="shared" si="4"/>
        <v>0</v>
      </c>
    </row>
    <row r="37" spans="2:13" ht="17.25" customHeight="1" x14ac:dyDescent="0.15">
      <c r="B37" s="80"/>
      <c r="C37" s="60" t="s">
        <v>24</v>
      </c>
      <c r="D37" s="61">
        <v>322</v>
      </c>
      <c r="E37" s="61">
        <v>257</v>
      </c>
      <c r="F37" s="61">
        <v>4</v>
      </c>
      <c r="G37" s="61">
        <v>2</v>
      </c>
      <c r="H37" s="61">
        <v>0</v>
      </c>
      <c r="I37" s="61">
        <v>8</v>
      </c>
      <c r="J37" s="61">
        <v>48</v>
      </c>
      <c r="K37" s="61">
        <v>3</v>
      </c>
      <c r="L37" s="62">
        <f t="shared" si="0"/>
        <v>0.14906832298136646</v>
      </c>
      <c r="M37" s="62">
        <f t="shared" si="4"/>
        <v>2.4844720496894408E-2</v>
      </c>
    </row>
    <row r="38" spans="2:13" ht="17.25" customHeight="1" x14ac:dyDescent="0.15">
      <c r="B38" s="80"/>
      <c r="C38" s="60" t="s">
        <v>25</v>
      </c>
      <c r="D38" s="61">
        <v>255</v>
      </c>
      <c r="E38" s="61">
        <v>225</v>
      </c>
      <c r="F38" s="61">
        <v>0</v>
      </c>
      <c r="G38" s="61">
        <v>4</v>
      </c>
      <c r="H38" s="61">
        <v>0</v>
      </c>
      <c r="I38" s="61">
        <v>0</v>
      </c>
      <c r="J38" s="61">
        <v>18</v>
      </c>
      <c r="K38" s="61">
        <v>8</v>
      </c>
      <c r="L38" s="62">
        <f t="shared" si="0"/>
        <v>7.0588235294117646E-2</v>
      </c>
      <c r="M38" s="62">
        <f t="shared" si="4"/>
        <v>0</v>
      </c>
    </row>
    <row r="39" spans="2:13" ht="17.25" customHeight="1" x14ac:dyDescent="0.15">
      <c r="B39" s="81"/>
      <c r="C39" s="53" t="s">
        <v>26</v>
      </c>
      <c r="D39" s="58">
        <v>308</v>
      </c>
      <c r="E39" s="58">
        <v>271</v>
      </c>
      <c r="F39" s="58">
        <v>1</v>
      </c>
      <c r="G39" s="58">
        <v>1</v>
      </c>
      <c r="H39" s="58">
        <v>0</v>
      </c>
      <c r="I39" s="58">
        <v>1</v>
      </c>
      <c r="J39" s="58">
        <v>30</v>
      </c>
      <c r="K39" s="58">
        <v>4</v>
      </c>
      <c r="L39" s="59">
        <f t="shared" si="0"/>
        <v>9.7402597402597407E-2</v>
      </c>
      <c r="M39" s="59">
        <f t="shared" si="4"/>
        <v>3.246753246753247E-3</v>
      </c>
    </row>
    <row r="40" spans="2:13" ht="17.25" customHeight="1" x14ac:dyDescent="0.15">
      <c r="B40" s="83" t="s">
        <v>53</v>
      </c>
      <c r="C40" s="67" t="s">
        <v>27</v>
      </c>
      <c r="D40" s="64">
        <v>1084</v>
      </c>
      <c r="E40" s="64">
        <v>807</v>
      </c>
      <c r="F40" s="64">
        <v>28</v>
      </c>
      <c r="G40" s="64">
        <v>12</v>
      </c>
      <c r="H40" s="64">
        <v>0</v>
      </c>
      <c r="I40" s="64">
        <v>46</v>
      </c>
      <c r="J40" s="64">
        <v>175</v>
      </c>
      <c r="K40" s="64">
        <v>16</v>
      </c>
      <c r="L40" s="65">
        <f t="shared" si="0"/>
        <v>0.16143911439114392</v>
      </c>
      <c r="M40" s="65">
        <f t="shared" si="4"/>
        <v>4.2435424354243544E-2</v>
      </c>
    </row>
    <row r="41" spans="2:13" ht="17.25" customHeight="1" x14ac:dyDescent="0.15">
      <c r="B41" s="68" t="s">
        <v>136</v>
      </c>
      <c r="C41" s="63"/>
      <c r="D41" s="64">
        <f>SUM(D42:D44)</f>
        <v>2378</v>
      </c>
      <c r="E41" s="64">
        <f t="shared" ref="E41:K41" si="16">SUM(E42:E44)</f>
        <v>1886</v>
      </c>
      <c r="F41" s="64">
        <f t="shared" si="16"/>
        <v>58</v>
      </c>
      <c r="G41" s="64">
        <f t="shared" si="16"/>
        <v>13</v>
      </c>
      <c r="H41" s="64">
        <f t="shared" si="16"/>
        <v>0</v>
      </c>
      <c r="I41" s="64">
        <f t="shared" si="16"/>
        <v>56</v>
      </c>
      <c r="J41" s="64">
        <f t="shared" si="16"/>
        <v>309</v>
      </c>
      <c r="K41" s="64">
        <f t="shared" si="16"/>
        <v>56</v>
      </c>
      <c r="L41" s="65">
        <f t="shared" ref="L41" si="17">J41/D41</f>
        <v>0.12994112699747687</v>
      </c>
      <c r="M41" s="65">
        <f t="shared" ref="M41" si="18">I41/D41</f>
        <v>2.3549201009251473E-2</v>
      </c>
    </row>
    <row r="42" spans="2:13" ht="17.25" customHeight="1" x14ac:dyDescent="0.15">
      <c r="B42" s="80"/>
      <c r="C42" s="52" t="s">
        <v>28</v>
      </c>
      <c r="D42" s="11">
        <v>1828</v>
      </c>
      <c r="E42" s="11">
        <v>1426</v>
      </c>
      <c r="F42" s="11">
        <v>56</v>
      </c>
      <c r="G42" s="11">
        <v>13</v>
      </c>
      <c r="H42" s="11">
        <v>0</v>
      </c>
      <c r="I42" s="11">
        <v>35</v>
      </c>
      <c r="J42" s="11">
        <v>252</v>
      </c>
      <c r="K42" s="11">
        <v>46</v>
      </c>
      <c r="L42" s="12">
        <f t="shared" si="0"/>
        <v>0.13785557986870897</v>
      </c>
      <c r="M42" s="12">
        <f t="shared" si="4"/>
        <v>1.9146608315098467E-2</v>
      </c>
    </row>
    <row r="43" spans="2:13" ht="17.25" customHeight="1" x14ac:dyDescent="0.15">
      <c r="B43" s="80"/>
      <c r="C43" s="60" t="s">
        <v>29</v>
      </c>
      <c r="D43" s="61">
        <v>426</v>
      </c>
      <c r="E43" s="61">
        <v>344</v>
      </c>
      <c r="F43" s="61">
        <v>1</v>
      </c>
      <c r="G43" s="61">
        <v>0</v>
      </c>
      <c r="H43" s="61">
        <v>0</v>
      </c>
      <c r="I43" s="61">
        <v>21</v>
      </c>
      <c r="J43" s="61">
        <v>51</v>
      </c>
      <c r="K43" s="61">
        <v>9</v>
      </c>
      <c r="L43" s="62">
        <f t="shared" si="0"/>
        <v>0.11971830985915492</v>
      </c>
      <c r="M43" s="62">
        <f t="shared" si="4"/>
        <v>4.9295774647887321E-2</v>
      </c>
    </row>
    <row r="44" spans="2:13" ht="17.25" customHeight="1" x14ac:dyDescent="0.15">
      <c r="B44" s="81"/>
      <c r="C44" s="53" t="s">
        <v>30</v>
      </c>
      <c r="D44" s="58">
        <v>124</v>
      </c>
      <c r="E44" s="58">
        <v>116</v>
      </c>
      <c r="F44" s="58">
        <v>1</v>
      </c>
      <c r="G44" s="58">
        <v>0</v>
      </c>
      <c r="H44" s="58">
        <v>0</v>
      </c>
      <c r="I44" s="58">
        <v>0</v>
      </c>
      <c r="J44" s="58">
        <v>6</v>
      </c>
      <c r="K44" s="58">
        <v>1</v>
      </c>
      <c r="L44" s="59">
        <f t="shared" si="0"/>
        <v>4.8387096774193547E-2</v>
      </c>
      <c r="M44" s="59">
        <f t="shared" si="4"/>
        <v>0</v>
      </c>
    </row>
    <row r="45" spans="2:13" ht="17.25" customHeight="1" x14ac:dyDescent="0.15">
      <c r="B45" s="83" t="s">
        <v>54</v>
      </c>
      <c r="C45" s="67" t="s">
        <v>31</v>
      </c>
      <c r="D45" s="64">
        <v>1139</v>
      </c>
      <c r="E45" s="64">
        <v>905</v>
      </c>
      <c r="F45" s="64">
        <v>5</v>
      </c>
      <c r="G45" s="64">
        <v>7</v>
      </c>
      <c r="H45" s="64">
        <v>0</v>
      </c>
      <c r="I45" s="64">
        <v>4</v>
      </c>
      <c r="J45" s="64">
        <v>191</v>
      </c>
      <c r="K45" s="64">
        <v>27</v>
      </c>
      <c r="L45" s="65">
        <f t="shared" si="0"/>
        <v>0.16769095697980685</v>
      </c>
      <c r="M45" s="65">
        <f t="shared" si="4"/>
        <v>3.5118525021949078E-3</v>
      </c>
    </row>
    <row r="46" spans="2:13" ht="17.25" customHeight="1" x14ac:dyDescent="0.15">
      <c r="B46" s="68" t="s">
        <v>55</v>
      </c>
      <c r="C46" s="63"/>
      <c r="D46" s="64">
        <f>SUM(D47:D48)</f>
        <v>1188</v>
      </c>
      <c r="E46" s="64">
        <f t="shared" ref="E46:K46" si="19">SUM(E47:E48)</f>
        <v>942</v>
      </c>
      <c r="F46" s="64">
        <f t="shared" si="19"/>
        <v>20</v>
      </c>
      <c r="G46" s="64">
        <f t="shared" si="19"/>
        <v>14</v>
      </c>
      <c r="H46" s="64">
        <f t="shared" si="19"/>
        <v>0</v>
      </c>
      <c r="I46" s="64">
        <f t="shared" si="19"/>
        <v>59</v>
      </c>
      <c r="J46" s="64">
        <f t="shared" si="19"/>
        <v>137</v>
      </c>
      <c r="K46" s="64">
        <f t="shared" si="19"/>
        <v>16</v>
      </c>
      <c r="L46" s="65">
        <f>J46/D46</f>
        <v>0.11531986531986532</v>
      </c>
      <c r="M46" s="65">
        <f t="shared" ref="M46" si="20">I46/D46</f>
        <v>4.9663299663299666E-2</v>
      </c>
    </row>
    <row r="47" spans="2:13" ht="17.25" customHeight="1" x14ac:dyDescent="0.15">
      <c r="B47" s="80"/>
      <c r="C47" s="77" t="s">
        <v>32</v>
      </c>
      <c r="D47" s="78">
        <v>940</v>
      </c>
      <c r="E47" s="78">
        <v>738</v>
      </c>
      <c r="F47" s="78">
        <v>15</v>
      </c>
      <c r="G47" s="78">
        <v>14</v>
      </c>
      <c r="H47" s="78">
        <v>0</v>
      </c>
      <c r="I47" s="78">
        <v>53</v>
      </c>
      <c r="J47" s="78">
        <v>109</v>
      </c>
      <c r="K47" s="78">
        <v>11</v>
      </c>
      <c r="L47" s="79">
        <f t="shared" si="0"/>
        <v>0.11595744680851064</v>
      </c>
      <c r="M47" s="79">
        <f t="shared" si="4"/>
        <v>5.6382978723404253E-2</v>
      </c>
    </row>
    <row r="48" spans="2:13" ht="17.25" customHeight="1" thickBot="1" x14ac:dyDescent="0.2">
      <c r="B48" s="82"/>
      <c r="C48" s="74" t="s">
        <v>33</v>
      </c>
      <c r="D48" s="75">
        <v>248</v>
      </c>
      <c r="E48" s="75">
        <v>204</v>
      </c>
      <c r="F48" s="75">
        <v>5</v>
      </c>
      <c r="G48" s="75">
        <v>0</v>
      </c>
      <c r="H48" s="75">
        <v>0</v>
      </c>
      <c r="I48" s="75">
        <v>6</v>
      </c>
      <c r="J48" s="75">
        <v>28</v>
      </c>
      <c r="K48" s="75">
        <v>5</v>
      </c>
      <c r="L48" s="76">
        <f t="shared" si="0"/>
        <v>0.11290322580645161</v>
      </c>
      <c r="M48" s="76">
        <f t="shared" si="4"/>
        <v>2.4193548387096774E-2</v>
      </c>
    </row>
    <row r="49" spans="2:13" ht="21.75" customHeight="1" thickTop="1" x14ac:dyDescent="0.2">
      <c r="B49" s="20"/>
      <c r="C49" s="19" t="s">
        <v>34</v>
      </c>
      <c r="D49" s="13">
        <f>SUM(D7,D8,D18,D24,D29,D34,D40,D41,D45,D46)</f>
        <v>20808</v>
      </c>
      <c r="E49" s="13">
        <f t="shared" ref="E49:K49" si="21">SUM(E7,E8,E18,E24,E29,E34,E40,E41,E45,E46)</f>
        <v>15687</v>
      </c>
      <c r="F49" s="13">
        <f t="shared" si="21"/>
        <v>602</v>
      </c>
      <c r="G49" s="13">
        <f t="shared" si="21"/>
        <v>354</v>
      </c>
      <c r="H49" s="13">
        <f t="shared" si="21"/>
        <v>0</v>
      </c>
      <c r="I49" s="13">
        <f t="shared" si="21"/>
        <v>630</v>
      </c>
      <c r="J49" s="13">
        <f t="shared" si="21"/>
        <v>2972</v>
      </c>
      <c r="K49" s="13">
        <f t="shared" si="21"/>
        <v>563</v>
      </c>
      <c r="L49" s="14">
        <f>J49/D49</f>
        <v>0.14282968089196463</v>
      </c>
      <c r="M49" s="14">
        <f t="shared" si="4"/>
        <v>3.0276816608996539E-2</v>
      </c>
    </row>
    <row r="50" spans="2:13" ht="19.5" customHeight="1" x14ac:dyDescent="0.15">
      <c r="B50" s="158" t="s">
        <v>71</v>
      </c>
      <c r="C50" s="158"/>
      <c r="D50" s="158"/>
      <c r="E50" s="158"/>
      <c r="F50" s="158"/>
      <c r="G50" s="158"/>
      <c r="H50" s="158"/>
      <c r="I50" s="158"/>
      <c r="J50" s="158"/>
      <c r="M50" s="6"/>
    </row>
    <row r="51" spans="2:13" ht="7.5" customHeight="1" x14ac:dyDescent="0.15"/>
    <row r="52" spans="2:13" x14ac:dyDescent="0.15">
      <c r="B52" s="1" t="s">
        <v>45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B50:J50"/>
    <mergeCell ref="M5:M6"/>
    <mergeCell ref="L5:L6"/>
    <mergeCell ref="B2:J2"/>
    <mergeCell ref="B5:B6"/>
    <mergeCell ref="C5:C6"/>
    <mergeCell ref="D5:K5"/>
  </mergeCells>
  <phoneticPr fontId="1"/>
  <pageMargins left="0.31496062992125984" right="0.11811023622047245" top="0.35433070866141736" bottom="0.15748031496062992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B2:M52"/>
  <sheetViews>
    <sheetView view="pageBreakPreview" zoomScale="60" zoomScaleNormal="70" workbookViewId="0">
      <selection activeCell="F32" sqref="F32"/>
    </sheetView>
  </sheetViews>
  <sheetFormatPr defaultRowHeight="14.25" x14ac:dyDescent="0.15"/>
  <cols>
    <col min="1" max="1" width="2.625" style="1" customWidth="1"/>
    <col min="2" max="2" width="11.25" style="1" bestFit="1" customWidth="1"/>
    <col min="3" max="3" width="10" style="1" customWidth="1"/>
    <col min="4" max="11" width="10.5" style="1" customWidth="1"/>
    <col min="12" max="13" width="11" style="1" customWidth="1"/>
    <col min="14" max="16384" width="9" style="1"/>
  </cols>
  <sheetData>
    <row r="2" spans="2:13" ht="21" customHeight="1" x14ac:dyDescent="0.15">
      <c r="B2" s="161" t="s">
        <v>84</v>
      </c>
      <c r="C2" s="161"/>
      <c r="D2" s="161"/>
      <c r="E2" s="161"/>
      <c r="F2" s="161"/>
      <c r="G2" s="161"/>
      <c r="H2" s="161"/>
      <c r="I2" s="161"/>
      <c r="J2" s="161"/>
      <c r="M2" s="5"/>
    </row>
    <row r="3" spans="2:13" ht="6.75" customHeight="1" x14ac:dyDescent="0.15">
      <c r="B3" s="23"/>
      <c r="C3" s="23"/>
      <c r="D3" s="23"/>
      <c r="E3" s="23"/>
      <c r="F3" s="23"/>
      <c r="G3" s="23"/>
      <c r="H3" s="23"/>
      <c r="I3" s="23"/>
      <c r="J3" s="23"/>
      <c r="M3" s="23"/>
    </row>
    <row r="4" spans="2:13" ht="6.75" customHeight="1" x14ac:dyDescent="0.15"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customHeight="1" x14ac:dyDescent="0.15">
      <c r="B5" s="162" t="s">
        <v>46</v>
      </c>
      <c r="C5" s="164"/>
      <c r="D5" s="166" t="s">
        <v>70</v>
      </c>
      <c r="E5" s="167"/>
      <c r="F5" s="167"/>
      <c r="G5" s="167"/>
      <c r="H5" s="167"/>
      <c r="I5" s="167"/>
      <c r="J5" s="167"/>
      <c r="K5" s="168"/>
      <c r="L5" s="159" t="s">
        <v>35</v>
      </c>
      <c r="M5" s="159" t="s">
        <v>37</v>
      </c>
    </row>
    <row r="6" spans="2:13" ht="52.5" customHeight="1" x14ac:dyDescent="0.15">
      <c r="B6" s="163"/>
      <c r="C6" s="165"/>
      <c r="D6" s="9"/>
      <c r="E6" s="8" t="s">
        <v>39</v>
      </c>
      <c r="F6" s="8" t="s">
        <v>38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160"/>
      <c r="M6" s="160"/>
    </row>
    <row r="7" spans="2:13" ht="17.25" customHeight="1" x14ac:dyDescent="0.15">
      <c r="B7" s="66" t="s">
        <v>47</v>
      </c>
      <c r="C7" s="67" t="s">
        <v>0</v>
      </c>
      <c r="D7" s="64">
        <v>7371</v>
      </c>
      <c r="E7" s="64">
        <v>5256</v>
      </c>
      <c r="F7" s="64">
        <v>217</v>
      </c>
      <c r="G7" s="64">
        <v>168</v>
      </c>
      <c r="H7" s="64">
        <v>0</v>
      </c>
      <c r="I7" s="64">
        <v>316</v>
      </c>
      <c r="J7" s="64">
        <v>1227</v>
      </c>
      <c r="K7" s="64">
        <v>187</v>
      </c>
      <c r="L7" s="65">
        <f t="shared" ref="L7:L49" si="0">J7/D7</f>
        <v>0.16646316646316647</v>
      </c>
      <c r="M7" s="65">
        <f>I7/D7</f>
        <v>4.2870709537376206E-2</v>
      </c>
    </row>
    <row r="8" spans="2:13" ht="17.25" customHeight="1" x14ac:dyDescent="0.15">
      <c r="B8" s="68" t="s">
        <v>48</v>
      </c>
      <c r="C8" s="63"/>
      <c r="D8" s="64">
        <f>SUM(D9:D17)</f>
        <v>2208</v>
      </c>
      <c r="E8" s="64">
        <f t="shared" ref="E8:K8" si="1">SUM(E9:E17)</f>
        <v>1648</v>
      </c>
      <c r="F8" s="64">
        <f t="shared" si="1"/>
        <v>21</v>
      </c>
      <c r="G8" s="64">
        <f t="shared" si="1"/>
        <v>76</v>
      </c>
      <c r="H8" s="64">
        <f t="shared" si="1"/>
        <v>0</v>
      </c>
      <c r="I8" s="64">
        <f t="shared" si="1"/>
        <v>96</v>
      </c>
      <c r="J8" s="64">
        <f t="shared" si="1"/>
        <v>307</v>
      </c>
      <c r="K8" s="64">
        <f t="shared" si="1"/>
        <v>60</v>
      </c>
      <c r="L8" s="65">
        <f t="shared" ref="L8:L46" si="2">J8/D8</f>
        <v>0.13903985507246377</v>
      </c>
      <c r="M8" s="65">
        <f t="shared" ref="M8:M46" si="3">I8/D8</f>
        <v>4.3478260869565216E-2</v>
      </c>
    </row>
    <row r="9" spans="2:13" ht="17.25" customHeight="1" x14ac:dyDescent="0.15">
      <c r="B9" s="69"/>
      <c r="C9" s="52" t="s">
        <v>1</v>
      </c>
      <c r="D9" s="11">
        <v>494</v>
      </c>
      <c r="E9" s="11">
        <v>374</v>
      </c>
      <c r="F9" s="11">
        <v>0</v>
      </c>
      <c r="G9" s="11">
        <v>15</v>
      </c>
      <c r="H9" s="11">
        <v>0</v>
      </c>
      <c r="I9" s="11">
        <v>41</v>
      </c>
      <c r="J9" s="11">
        <v>52</v>
      </c>
      <c r="K9" s="11">
        <v>12</v>
      </c>
      <c r="L9" s="12">
        <f t="shared" si="2"/>
        <v>0.10526315789473684</v>
      </c>
      <c r="M9" s="12">
        <f t="shared" si="3"/>
        <v>8.2995951417004055E-2</v>
      </c>
    </row>
    <row r="10" spans="2:13" ht="17.25" customHeight="1" x14ac:dyDescent="0.15">
      <c r="B10" s="69"/>
      <c r="C10" s="60" t="s">
        <v>2</v>
      </c>
      <c r="D10" s="61">
        <v>395</v>
      </c>
      <c r="E10" s="61">
        <v>310</v>
      </c>
      <c r="F10" s="61">
        <v>1</v>
      </c>
      <c r="G10" s="61">
        <v>9</v>
      </c>
      <c r="H10" s="61">
        <v>0</v>
      </c>
      <c r="I10" s="61">
        <v>7</v>
      </c>
      <c r="J10" s="61">
        <v>55</v>
      </c>
      <c r="K10" s="61">
        <v>13</v>
      </c>
      <c r="L10" s="62">
        <f t="shared" si="2"/>
        <v>0.13924050632911392</v>
      </c>
      <c r="M10" s="62">
        <f t="shared" si="3"/>
        <v>1.7721518987341773E-2</v>
      </c>
    </row>
    <row r="11" spans="2:13" ht="17.25" customHeight="1" x14ac:dyDescent="0.15">
      <c r="B11" s="69"/>
      <c r="C11" s="60" t="s">
        <v>3</v>
      </c>
      <c r="D11" s="61">
        <v>175</v>
      </c>
      <c r="E11" s="61">
        <v>135</v>
      </c>
      <c r="F11" s="61">
        <v>2</v>
      </c>
      <c r="G11" s="61">
        <v>8</v>
      </c>
      <c r="H11" s="61">
        <v>0</v>
      </c>
      <c r="I11" s="61">
        <v>2</v>
      </c>
      <c r="J11" s="61">
        <v>18</v>
      </c>
      <c r="K11" s="61">
        <v>10</v>
      </c>
      <c r="L11" s="62">
        <f t="shared" si="2"/>
        <v>0.10285714285714286</v>
      </c>
      <c r="M11" s="62">
        <f t="shared" si="3"/>
        <v>1.1428571428571429E-2</v>
      </c>
    </row>
    <row r="12" spans="2:13" ht="17.25" customHeight="1" x14ac:dyDescent="0.15">
      <c r="B12" s="69"/>
      <c r="C12" s="60" t="s">
        <v>4</v>
      </c>
      <c r="D12" s="61">
        <v>30</v>
      </c>
      <c r="E12" s="61">
        <v>21</v>
      </c>
      <c r="F12" s="61">
        <v>0</v>
      </c>
      <c r="G12" s="61">
        <v>0</v>
      </c>
      <c r="H12" s="61">
        <v>0</v>
      </c>
      <c r="I12" s="61">
        <v>0</v>
      </c>
      <c r="J12" s="61">
        <v>7</v>
      </c>
      <c r="K12" s="61">
        <v>2</v>
      </c>
      <c r="L12" s="62">
        <f t="shared" si="2"/>
        <v>0.23333333333333334</v>
      </c>
      <c r="M12" s="62">
        <f t="shared" si="3"/>
        <v>0</v>
      </c>
    </row>
    <row r="13" spans="2:13" ht="17.25" customHeight="1" x14ac:dyDescent="0.15">
      <c r="B13" s="69"/>
      <c r="C13" s="60" t="s">
        <v>5</v>
      </c>
      <c r="D13" s="61">
        <v>219</v>
      </c>
      <c r="E13" s="61">
        <v>137</v>
      </c>
      <c r="F13" s="61">
        <v>0</v>
      </c>
      <c r="G13" s="61">
        <v>15</v>
      </c>
      <c r="H13" s="61">
        <v>0</v>
      </c>
      <c r="I13" s="61">
        <v>19</v>
      </c>
      <c r="J13" s="61">
        <v>44</v>
      </c>
      <c r="K13" s="61">
        <v>4</v>
      </c>
      <c r="L13" s="62">
        <f t="shared" si="2"/>
        <v>0.20091324200913241</v>
      </c>
      <c r="M13" s="62">
        <f t="shared" si="3"/>
        <v>8.6757990867579904E-2</v>
      </c>
    </row>
    <row r="14" spans="2:13" ht="17.25" customHeight="1" x14ac:dyDescent="0.15">
      <c r="B14" s="69"/>
      <c r="C14" s="60" t="s">
        <v>6</v>
      </c>
      <c r="D14" s="61">
        <v>147</v>
      </c>
      <c r="E14" s="61">
        <v>101</v>
      </c>
      <c r="F14" s="61">
        <v>0</v>
      </c>
      <c r="G14" s="61">
        <v>3</v>
      </c>
      <c r="H14" s="61">
        <v>0</v>
      </c>
      <c r="I14" s="61">
        <v>7</v>
      </c>
      <c r="J14" s="61">
        <v>32</v>
      </c>
      <c r="K14" s="61">
        <v>4</v>
      </c>
      <c r="L14" s="62">
        <f t="shared" si="2"/>
        <v>0.21768707482993196</v>
      </c>
      <c r="M14" s="62">
        <f t="shared" si="3"/>
        <v>4.7619047619047616E-2</v>
      </c>
    </row>
    <row r="15" spans="2:13" ht="17.25" customHeight="1" x14ac:dyDescent="0.15">
      <c r="B15" s="69"/>
      <c r="C15" s="60" t="s">
        <v>7</v>
      </c>
      <c r="D15" s="61">
        <v>354</v>
      </c>
      <c r="E15" s="61">
        <v>234</v>
      </c>
      <c r="F15" s="61">
        <v>17</v>
      </c>
      <c r="G15" s="61">
        <v>13</v>
      </c>
      <c r="H15" s="61">
        <v>0</v>
      </c>
      <c r="I15" s="61">
        <v>12</v>
      </c>
      <c r="J15" s="61">
        <v>67</v>
      </c>
      <c r="K15" s="61">
        <v>11</v>
      </c>
      <c r="L15" s="62">
        <f t="shared" si="2"/>
        <v>0.18926553672316385</v>
      </c>
      <c r="M15" s="62">
        <f t="shared" si="3"/>
        <v>3.3898305084745763E-2</v>
      </c>
    </row>
    <row r="16" spans="2:13" ht="17.25" customHeight="1" x14ac:dyDescent="0.15">
      <c r="B16" s="69"/>
      <c r="C16" s="60" t="s">
        <v>8</v>
      </c>
      <c r="D16" s="61">
        <v>150</v>
      </c>
      <c r="E16" s="61">
        <v>119</v>
      </c>
      <c r="F16" s="61">
        <v>1</v>
      </c>
      <c r="G16" s="61">
        <v>10</v>
      </c>
      <c r="H16" s="61">
        <v>0</v>
      </c>
      <c r="I16" s="61">
        <v>7</v>
      </c>
      <c r="J16" s="61">
        <v>12</v>
      </c>
      <c r="K16" s="61">
        <v>1</v>
      </c>
      <c r="L16" s="62">
        <f t="shared" si="2"/>
        <v>0.08</v>
      </c>
      <c r="M16" s="62">
        <f t="shared" si="3"/>
        <v>4.6666666666666669E-2</v>
      </c>
    </row>
    <row r="17" spans="2:13" ht="17.25" customHeight="1" x14ac:dyDescent="0.15">
      <c r="B17" s="70"/>
      <c r="C17" s="53" t="s">
        <v>9</v>
      </c>
      <c r="D17" s="58">
        <v>244</v>
      </c>
      <c r="E17" s="58">
        <v>217</v>
      </c>
      <c r="F17" s="58">
        <v>0</v>
      </c>
      <c r="G17" s="58">
        <v>3</v>
      </c>
      <c r="H17" s="58">
        <v>0</v>
      </c>
      <c r="I17" s="58">
        <v>1</v>
      </c>
      <c r="J17" s="58">
        <v>20</v>
      </c>
      <c r="K17" s="58">
        <v>3</v>
      </c>
      <c r="L17" s="59">
        <f t="shared" si="2"/>
        <v>8.1967213114754092E-2</v>
      </c>
      <c r="M17" s="59">
        <f t="shared" si="3"/>
        <v>4.0983606557377051E-3</v>
      </c>
    </row>
    <row r="18" spans="2:13" ht="17.25" customHeight="1" x14ac:dyDescent="0.15">
      <c r="B18" s="68" t="s">
        <v>49</v>
      </c>
      <c r="C18" s="63"/>
      <c r="D18" s="64">
        <f>SUM(D19:D23)</f>
        <v>1667</v>
      </c>
      <c r="E18" s="64">
        <f t="shared" ref="E18:K18" si="4">SUM(E19:E23)</f>
        <v>1306</v>
      </c>
      <c r="F18" s="64">
        <f t="shared" si="4"/>
        <v>36</v>
      </c>
      <c r="G18" s="64">
        <f t="shared" si="4"/>
        <v>50</v>
      </c>
      <c r="H18" s="64">
        <f t="shared" si="4"/>
        <v>0</v>
      </c>
      <c r="I18" s="64">
        <f t="shared" si="4"/>
        <v>23</v>
      </c>
      <c r="J18" s="64">
        <f t="shared" si="4"/>
        <v>213</v>
      </c>
      <c r="K18" s="64">
        <f t="shared" si="4"/>
        <v>39</v>
      </c>
      <c r="L18" s="65">
        <f t="shared" si="2"/>
        <v>0.1277744451109778</v>
      </c>
      <c r="M18" s="65">
        <f t="shared" si="3"/>
        <v>1.3797240551889621E-2</v>
      </c>
    </row>
    <row r="19" spans="2:13" ht="17.25" customHeight="1" x14ac:dyDescent="0.15">
      <c r="B19" s="69"/>
      <c r="C19" s="52" t="s">
        <v>36</v>
      </c>
      <c r="D19" s="11">
        <v>643</v>
      </c>
      <c r="E19" s="11">
        <v>496</v>
      </c>
      <c r="F19" s="11">
        <v>15</v>
      </c>
      <c r="G19" s="11">
        <v>22</v>
      </c>
      <c r="H19" s="11">
        <v>0</v>
      </c>
      <c r="I19" s="11">
        <v>9</v>
      </c>
      <c r="J19" s="11">
        <v>90</v>
      </c>
      <c r="K19" s="11">
        <v>11</v>
      </c>
      <c r="L19" s="12">
        <f t="shared" si="2"/>
        <v>0.13996889580093314</v>
      </c>
      <c r="M19" s="12">
        <f t="shared" si="3"/>
        <v>1.3996889580093312E-2</v>
      </c>
    </row>
    <row r="20" spans="2:13" ht="17.25" customHeight="1" x14ac:dyDescent="0.15">
      <c r="B20" s="69"/>
      <c r="C20" s="60" t="s">
        <v>10</v>
      </c>
      <c r="D20" s="61">
        <v>448</v>
      </c>
      <c r="E20" s="61">
        <v>340</v>
      </c>
      <c r="F20" s="61">
        <v>12</v>
      </c>
      <c r="G20" s="61">
        <v>16</v>
      </c>
      <c r="H20" s="61">
        <v>0</v>
      </c>
      <c r="I20" s="61">
        <v>2</v>
      </c>
      <c r="J20" s="61">
        <v>62</v>
      </c>
      <c r="K20" s="61">
        <v>16</v>
      </c>
      <c r="L20" s="62">
        <f t="shared" si="2"/>
        <v>0.13839285714285715</v>
      </c>
      <c r="M20" s="62">
        <f t="shared" si="3"/>
        <v>4.464285714285714E-3</v>
      </c>
    </row>
    <row r="21" spans="2:13" ht="17.25" customHeight="1" x14ac:dyDescent="0.15">
      <c r="B21" s="69"/>
      <c r="C21" s="60" t="s">
        <v>11</v>
      </c>
      <c r="D21" s="61">
        <v>163</v>
      </c>
      <c r="E21" s="61">
        <v>138</v>
      </c>
      <c r="F21" s="61">
        <v>2</v>
      </c>
      <c r="G21" s="61">
        <v>3</v>
      </c>
      <c r="H21" s="61">
        <v>0</v>
      </c>
      <c r="I21" s="61">
        <v>1</v>
      </c>
      <c r="J21" s="61">
        <v>12</v>
      </c>
      <c r="K21" s="61">
        <v>7</v>
      </c>
      <c r="L21" s="62">
        <f t="shared" si="2"/>
        <v>7.3619631901840496E-2</v>
      </c>
      <c r="M21" s="62">
        <f t="shared" si="3"/>
        <v>6.1349693251533744E-3</v>
      </c>
    </row>
    <row r="22" spans="2:13" ht="17.25" customHeight="1" x14ac:dyDescent="0.15">
      <c r="B22" s="69"/>
      <c r="C22" s="60" t="s">
        <v>12</v>
      </c>
      <c r="D22" s="61">
        <v>194</v>
      </c>
      <c r="E22" s="61">
        <v>162</v>
      </c>
      <c r="F22" s="61">
        <v>3</v>
      </c>
      <c r="G22" s="61">
        <v>4</v>
      </c>
      <c r="H22" s="61">
        <v>0</v>
      </c>
      <c r="I22" s="61">
        <v>2</v>
      </c>
      <c r="J22" s="61">
        <v>21</v>
      </c>
      <c r="K22" s="61">
        <v>2</v>
      </c>
      <c r="L22" s="62">
        <f t="shared" si="2"/>
        <v>0.10824742268041238</v>
      </c>
      <c r="M22" s="62">
        <f t="shared" si="3"/>
        <v>1.0309278350515464E-2</v>
      </c>
    </row>
    <row r="23" spans="2:13" ht="17.25" customHeight="1" x14ac:dyDescent="0.15">
      <c r="B23" s="70"/>
      <c r="C23" s="53" t="s">
        <v>13</v>
      </c>
      <c r="D23" s="58">
        <v>219</v>
      </c>
      <c r="E23" s="58">
        <v>170</v>
      </c>
      <c r="F23" s="58">
        <v>4</v>
      </c>
      <c r="G23" s="58">
        <v>5</v>
      </c>
      <c r="H23" s="58">
        <v>0</v>
      </c>
      <c r="I23" s="58">
        <v>9</v>
      </c>
      <c r="J23" s="58">
        <v>28</v>
      </c>
      <c r="K23" s="58">
        <v>3</v>
      </c>
      <c r="L23" s="59">
        <f t="shared" si="2"/>
        <v>0.12785388127853881</v>
      </c>
      <c r="M23" s="59">
        <f t="shared" si="3"/>
        <v>4.1095890410958902E-2</v>
      </c>
    </row>
    <row r="24" spans="2:13" ht="17.25" customHeight="1" x14ac:dyDescent="0.15">
      <c r="B24" s="68" t="s">
        <v>50</v>
      </c>
      <c r="C24" s="63"/>
      <c r="D24" s="64">
        <f>SUM(D25:D28)</f>
        <v>1542</v>
      </c>
      <c r="E24" s="64">
        <f t="shared" ref="E24:K24" si="5">SUM(E25:E28)</f>
        <v>1102</v>
      </c>
      <c r="F24" s="64">
        <f t="shared" si="5"/>
        <v>97</v>
      </c>
      <c r="G24" s="64">
        <f t="shared" si="5"/>
        <v>33</v>
      </c>
      <c r="H24" s="64">
        <f t="shared" si="5"/>
        <v>0</v>
      </c>
      <c r="I24" s="64">
        <f t="shared" si="5"/>
        <v>56</v>
      </c>
      <c r="J24" s="64">
        <f t="shared" si="5"/>
        <v>218</v>
      </c>
      <c r="K24" s="64">
        <f t="shared" si="5"/>
        <v>36</v>
      </c>
      <c r="L24" s="65">
        <f t="shared" si="2"/>
        <v>0.14137483787289234</v>
      </c>
      <c r="M24" s="65">
        <f t="shared" si="3"/>
        <v>3.6316472114137487E-2</v>
      </c>
    </row>
    <row r="25" spans="2:13" ht="17.25" customHeight="1" x14ac:dyDescent="0.15">
      <c r="B25" s="69"/>
      <c r="C25" s="52" t="s">
        <v>14</v>
      </c>
      <c r="D25" s="11">
        <v>541</v>
      </c>
      <c r="E25" s="11">
        <v>366</v>
      </c>
      <c r="F25" s="11">
        <v>17</v>
      </c>
      <c r="G25" s="11">
        <v>14</v>
      </c>
      <c r="H25" s="11">
        <v>0</v>
      </c>
      <c r="I25" s="11">
        <v>38</v>
      </c>
      <c r="J25" s="11">
        <v>90</v>
      </c>
      <c r="K25" s="11">
        <v>16</v>
      </c>
      <c r="L25" s="12">
        <f t="shared" si="2"/>
        <v>0.16635859519408502</v>
      </c>
      <c r="M25" s="12">
        <f t="shared" si="3"/>
        <v>7.0240295748613679E-2</v>
      </c>
    </row>
    <row r="26" spans="2:13" ht="17.25" customHeight="1" x14ac:dyDescent="0.15">
      <c r="B26" s="69"/>
      <c r="C26" s="60" t="s">
        <v>15</v>
      </c>
      <c r="D26" s="61">
        <v>409</v>
      </c>
      <c r="E26" s="61">
        <v>305</v>
      </c>
      <c r="F26" s="61">
        <v>33</v>
      </c>
      <c r="G26" s="61">
        <v>10</v>
      </c>
      <c r="H26" s="61">
        <v>0</v>
      </c>
      <c r="I26" s="61">
        <v>6</v>
      </c>
      <c r="J26" s="61">
        <v>48</v>
      </c>
      <c r="K26" s="61">
        <v>7</v>
      </c>
      <c r="L26" s="62">
        <f t="shared" si="2"/>
        <v>0.11735941320293398</v>
      </c>
      <c r="M26" s="62">
        <f t="shared" si="3"/>
        <v>1.4669926650366748E-2</v>
      </c>
    </row>
    <row r="27" spans="2:13" ht="17.25" customHeight="1" x14ac:dyDescent="0.15">
      <c r="B27" s="69"/>
      <c r="C27" s="60" t="s">
        <v>16</v>
      </c>
      <c r="D27" s="61">
        <v>343</v>
      </c>
      <c r="E27" s="61">
        <v>245</v>
      </c>
      <c r="F27" s="61">
        <v>33</v>
      </c>
      <c r="G27" s="61">
        <v>5</v>
      </c>
      <c r="H27" s="61">
        <v>0</v>
      </c>
      <c r="I27" s="61">
        <v>9</v>
      </c>
      <c r="J27" s="61">
        <v>41</v>
      </c>
      <c r="K27" s="61">
        <v>10</v>
      </c>
      <c r="L27" s="62">
        <f t="shared" si="2"/>
        <v>0.119533527696793</v>
      </c>
      <c r="M27" s="62">
        <f t="shared" si="3"/>
        <v>2.6239067055393587E-2</v>
      </c>
    </row>
    <row r="28" spans="2:13" ht="17.25" customHeight="1" x14ac:dyDescent="0.15">
      <c r="B28" s="70"/>
      <c r="C28" s="53" t="s">
        <v>17</v>
      </c>
      <c r="D28" s="58">
        <v>249</v>
      </c>
      <c r="E28" s="58">
        <v>186</v>
      </c>
      <c r="F28" s="58">
        <v>14</v>
      </c>
      <c r="G28" s="58">
        <v>4</v>
      </c>
      <c r="H28" s="58">
        <v>0</v>
      </c>
      <c r="I28" s="58">
        <v>3</v>
      </c>
      <c r="J28" s="58">
        <v>39</v>
      </c>
      <c r="K28" s="58">
        <v>3</v>
      </c>
      <c r="L28" s="59">
        <f t="shared" si="2"/>
        <v>0.15662650602409639</v>
      </c>
      <c r="M28" s="59">
        <f t="shared" si="3"/>
        <v>1.2048192771084338E-2</v>
      </c>
    </row>
    <row r="29" spans="2:13" ht="17.25" customHeight="1" x14ac:dyDescent="0.15">
      <c r="B29" s="68" t="s">
        <v>51</v>
      </c>
      <c r="C29" s="63"/>
      <c r="D29" s="64">
        <f>SUM(D30:D33)</f>
        <v>648</v>
      </c>
      <c r="E29" s="64">
        <f t="shared" ref="E29:K29" si="6">SUM(E30:E33)</f>
        <v>425</v>
      </c>
      <c r="F29" s="64">
        <f t="shared" si="6"/>
        <v>91</v>
      </c>
      <c r="G29" s="64">
        <f t="shared" si="6"/>
        <v>14</v>
      </c>
      <c r="H29" s="64">
        <f t="shared" si="6"/>
        <v>0</v>
      </c>
      <c r="I29" s="64">
        <f t="shared" si="6"/>
        <v>16</v>
      </c>
      <c r="J29" s="64">
        <f t="shared" si="6"/>
        <v>86</v>
      </c>
      <c r="K29" s="64">
        <f t="shared" si="6"/>
        <v>16</v>
      </c>
      <c r="L29" s="65">
        <f t="shared" si="2"/>
        <v>0.13271604938271606</v>
      </c>
      <c r="M29" s="65">
        <f t="shared" si="3"/>
        <v>2.4691358024691357E-2</v>
      </c>
    </row>
    <row r="30" spans="2:13" ht="17.25" customHeight="1" x14ac:dyDescent="0.15">
      <c r="B30" s="69"/>
      <c r="C30" s="52" t="s">
        <v>18</v>
      </c>
      <c r="D30" s="11">
        <v>221</v>
      </c>
      <c r="E30" s="11">
        <v>153</v>
      </c>
      <c r="F30" s="11">
        <v>37</v>
      </c>
      <c r="G30" s="11">
        <v>5</v>
      </c>
      <c r="H30" s="11">
        <v>0</v>
      </c>
      <c r="I30" s="11">
        <v>0</v>
      </c>
      <c r="J30" s="11">
        <v>19</v>
      </c>
      <c r="K30" s="11">
        <v>7</v>
      </c>
      <c r="L30" s="12">
        <f t="shared" si="2"/>
        <v>8.5972850678733032E-2</v>
      </c>
      <c r="M30" s="12">
        <f t="shared" si="3"/>
        <v>0</v>
      </c>
    </row>
    <row r="31" spans="2:13" ht="17.25" customHeight="1" x14ac:dyDescent="0.15">
      <c r="B31" s="69"/>
      <c r="C31" s="60" t="s">
        <v>19</v>
      </c>
      <c r="D31" s="61">
        <v>119</v>
      </c>
      <c r="E31" s="61">
        <v>64</v>
      </c>
      <c r="F31" s="61">
        <v>16</v>
      </c>
      <c r="G31" s="61">
        <v>4</v>
      </c>
      <c r="H31" s="61">
        <v>0</v>
      </c>
      <c r="I31" s="61">
        <v>9</v>
      </c>
      <c r="J31" s="61">
        <v>24</v>
      </c>
      <c r="K31" s="61">
        <v>2</v>
      </c>
      <c r="L31" s="62">
        <f t="shared" si="2"/>
        <v>0.20168067226890757</v>
      </c>
      <c r="M31" s="62">
        <f t="shared" si="3"/>
        <v>7.5630252100840331E-2</v>
      </c>
    </row>
    <row r="32" spans="2:13" ht="17.25" customHeight="1" x14ac:dyDescent="0.15">
      <c r="B32" s="69"/>
      <c r="C32" s="60" t="s">
        <v>21</v>
      </c>
      <c r="D32" s="61">
        <v>243</v>
      </c>
      <c r="E32" s="61">
        <v>173</v>
      </c>
      <c r="F32" s="61">
        <v>32</v>
      </c>
      <c r="G32" s="61">
        <v>4</v>
      </c>
      <c r="H32" s="61">
        <v>0</v>
      </c>
      <c r="I32" s="61">
        <v>0</v>
      </c>
      <c r="J32" s="61">
        <v>28</v>
      </c>
      <c r="K32" s="61">
        <v>6</v>
      </c>
      <c r="L32" s="62">
        <f t="shared" si="2"/>
        <v>0.11522633744855967</v>
      </c>
      <c r="M32" s="62">
        <f t="shared" si="3"/>
        <v>0</v>
      </c>
    </row>
    <row r="33" spans="2:13" ht="17.25" customHeight="1" x14ac:dyDescent="0.15">
      <c r="B33" s="70"/>
      <c r="C33" s="53" t="s">
        <v>20</v>
      </c>
      <c r="D33" s="58">
        <v>65</v>
      </c>
      <c r="E33" s="58">
        <v>35</v>
      </c>
      <c r="F33" s="58">
        <v>6</v>
      </c>
      <c r="G33" s="58">
        <v>1</v>
      </c>
      <c r="H33" s="58">
        <v>0</v>
      </c>
      <c r="I33" s="58">
        <v>7</v>
      </c>
      <c r="J33" s="58">
        <v>15</v>
      </c>
      <c r="K33" s="58">
        <v>1</v>
      </c>
      <c r="L33" s="59">
        <f t="shared" si="2"/>
        <v>0.23076923076923078</v>
      </c>
      <c r="M33" s="59">
        <f t="shared" si="3"/>
        <v>0.1076923076923077</v>
      </c>
    </row>
    <row r="34" spans="2:13" ht="17.25" customHeight="1" x14ac:dyDescent="0.15">
      <c r="B34" s="68" t="s">
        <v>52</v>
      </c>
      <c r="C34" s="63"/>
      <c r="D34" s="64">
        <f>SUM(D35:D39)</f>
        <v>2433</v>
      </c>
      <c r="E34" s="64">
        <f t="shared" ref="E34:K34" si="7">SUM(E35:E39)</f>
        <v>1983</v>
      </c>
      <c r="F34" s="64">
        <f t="shared" si="7"/>
        <v>20</v>
      </c>
      <c r="G34" s="64">
        <f t="shared" si="7"/>
        <v>48</v>
      </c>
      <c r="H34" s="64">
        <f t="shared" si="7"/>
        <v>0</v>
      </c>
      <c r="I34" s="64">
        <f t="shared" si="7"/>
        <v>25</v>
      </c>
      <c r="J34" s="64">
        <f t="shared" si="7"/>
        <v>307</v>
      </c>
      <c r="K34" s="64">
        <f t="shared" si="7"/>
        <v>50</v>
      </c>
      <c r="L34" s="65">
        <f t="shared" si="2"/>
        <v>0.12618166872174272</v>
      </c>
      <c r="M34" s="65">
        <f t="shared" si="3"/>
        <v>1.0275380189066995E-2</v>
      </c>
    </row>
    <row r="35" spans="2:13" ht="17.25" customHeight="1" x14ac:dyDescent="0.15">
      <c r="B35" s="80"/>
      <c r="C35" s="52" t="s">
        <v>22</v>
      </c>
      <c r="D35" s="11">
        <v>1443</v>
      </c>
      <c r="E35" s="11">
        <v>1141</v>
      </c>
      <c r="F35" s="11">
        <v>16</v>
      </c>
      <c r="G35" s="11">
        <v>31</v>
      </c>
      <c r="H35" s="11">
        <v>0</v>
      </c>
      <c r="I35" s="11">
        <v>19</v>
      </c>
      <c r="J35" s="11">
        <v>200</v>
      </c>
      <c r="K35" s="11">
        <v>36</v>
      </c>
      <c r="L35" s="12">
        <f t="shared" si="2"/>
        <v>0.13860013860013859</v>
      </c>
      <c r="M35" s="12">
        <f t="shared" si="3"/>
        <v>1.3167013167013167E-2</v>
      </c>
    </row>
    <row r="36" spans="2:13" ht="17.25" customHeight="1" x14ac:dyDescent="0.15">
      <c r="B36" s="80"/>
      <c r="C36" s="60" t="s">
        <v>23</v>
      </c>
      <c r="D36" s="61">
        <v>89</v>
      </c>
      <c r="E36" s="61">
        <v>79</v>
      </c>
      <c r="F36" s="61">
        <v>0</v>
      </c>
      <c r="G36" s="61">
        <v>0</v>
      </c>
      <c r="H36" s="61">
        <v>0</v>
      </c>
      <c r="I36" s="61">
        <v>0</v>
      </c>
      <c r="J36" s="61">
        <v>8</v>
      </c>
      <c r="K36" s="61">
        <v>2</v>
      </c>
      <c r="L36" s="62">
        <f t="shared" si="2"/>
        <v>8.98876404494382E-2</v>
      </c>
      <c r="M36" s="62">
        <f t="shared" si="3"/>
        <v>0</v>
      </c>
    </row>
    <row r="37" spans="2:13" ht="17.25" customHeight="1" x14ac:dyDescent="0.15">
      <c r="B37" s="80"/>
      <c r="C37" s="60" t="s">
        <v>24</v>
      </c>
      <c r="D37" s="61">
        <v>350</v>
      </c>
      <c r="E37" s="61">
        <v>291</v>
      </c>
      <c r="F37" s="61">
        <v>0</v>
      </c>
      <c r="G37" s="61">
        <v>8</v>
      </c>
      <c r="H37" s="61">
        <v>0</v>
      </c>
      <c r="I37" s="61">
        <v>4</v>
      </c>
      <c r="J37" s="61">
        <v>41</v>
      </c>
      <c r="K37" s="61">
        <v>6</v>
      </c>
      <c r="L37" s="62">
        <f t="shared" si="2"/>
        <v>0.11714285714285715</v>
      </c>
      <c r="M37" s="62">
        <f t="shared" si="3"/>
        <v>1.1428571428571429E-2</v>
      </c>
    </row>
    <row r="38" spans="2:13" ht="17.25" customHeight="1" x14ac:dyDescent="0.15">
      <c r="B38" s="80"/>
      <c r="C38" s="60" t="s">
        <v>25</v>
      </c>
      <c r="D38" s="61">
        <v>230</v>
      </c>
      <c r="E38" s="61">
        <v>195</v>
      </c>
      <c r="F38" s="61">
        <v>3</v>
      </c>
      <c r="G38" s="61">
        <v>3</v>
      </c>
      <c r="H38" s="61">
        <v>0</v>
      </c>
      <c r="I38" s="61">
        <v>1</v>
      </c>
      <c r="J38" s="61">
        <v>26</v>
      </c>
      <c r="K38" s="61">
        <v>2</v>
      </c>
      <c r="L38" s="62">
        <f t="shared" si="2"/>
        <v>0.11304347826086956</v>
      </c>
      <c r="M38" s="62">
        <f t="shared" si="3"/>
        <v>4.3478260869565218E-3</v>
      </c>
    </row>
    <row r="39" spans="2:13" ht="17.25" customHeight="1" x14ac:dyDescent="0.15">
      <c r="B39" s="81"/>
      <c r="C39" s="53" t="s">
        <v>26</v>
      </c>
      <c r="D39" s="58">
        <v>321</v>
      </c>
      <c r="E39" s="58">
        <v>277</v>
      </c>
      <c r="F39" s="58">
        <v>1</v>
      </c>
      <c r="G39" s="58">
        <v>6</v>
      </c>
      <c r="H39" s="58">
        <v>0</v>
      </c>
      <c r="I39" s="58">
        <v>1</v>
      </c>
      <c r="J39" s="58">
        <v>32</v>
      </c>
      <c r="K39" s="58">
        <v>4</v>
      </c>
      <c r="L39" s="59">
        <f t="shared" si="2"/>
        <v>9.9688473520249218E-2</v>
      </c>
      <c r="M39" s="59">
        <f t="shared" si="3"/>
        <v>3.1152647975077881E-3</v>
      </c>
    </row>
    <row r="40" spans="2:13" ht="17.25" customHeight="1" x14ac:dyDescent="0.15">
      <c r="B40" s="83" t="s">
        <v>53</v>
      </c>
      <c r="C40" s="67" t="s">
        <v>27</v>
      </c>
      <c r="D40" s="64">
        <v>1161</v>
      </c>
      <c r="E40" s="64">
        <v>855</v>
      </c>
      <c r="F40" s="64">
        <v>12</v>
      </c>
      <c r="G40" s="64">
        <v>24</v>
      </c>
      <c r="H40" s="64">
        <v>0</v>
      </c>
      <c r="I40" s="64">
        <v>53</v>
      </c>
      <c r="J40" s="64">
        <v>186</v>
      </c>
      <c r="K40" s="64">
        <v>31</v>
      </c>
      <c r="L40" s="65">
        <f t="shared" si="2"/>
        <v>0.16020671834625322</v>
      </c>
      <c r="M40" s="65">
        <f t="shared" si="3"/>
        <v>4.5650301464254951E-2</v>
      </c>
    </row>
    <row r="41" spans="2:13" ht="17.25" customHeight="1" x14ac:dyDescent="0.15">
      <c r="B41" s="68" t="s">
        <v>136</v>
      </c>
      <c r="C41" s="63"/>
      <c r="D41" s="64">
        <f>SUM(D42:D44)</f>
        <v>2545</v>
      </c>
      <c r="E41" s="64">
        <f t="shared" ref="E41:K41" si="8">SUM(E42:E44)</f>
        <v>2008</v>
      </c>
      <c r="F41" s="64">
        <f t="shared" si="8"/>
        <v>40</v>
      </c>
      <c r="G41" s="64">
        <f t="shared" si="8"/>
        <v>19</v>
      </c>
      <c r="H41" s="64">
        <f t="shared" si="8"/>
        <v>0</v>
      </c>
      <c r="I41" s="64">
        <f t="shared" si="8"/>
        <v>49</v>
      </c>
      <c r="J41" s="64">
        <f t="shared" si="8"/>
        <v>363</v>
      </c>
      <c r="K41" s="64">
        <f t="shared" si="8"/>
        <v>66</v>
      </c>
      <c r="L41" s="65">
        <f t="shared" si="2"/>
        <v>0.14263261296660118</v>
      </c>
      <c r="M41" s="65">
        <f t="shared" si="3"/>
        <v>1.9253438113948921E-2</v>
      </c>
    </row>
    <row r="42" spans="2:13" ht="17.25" customHeight="1" x14ac:dyDescent="0.15">
      <c r="B42" s="80"/>
      <c r="C42" s="52" t="s">
        <v>28</v>
      </c>
      <c r="D42" s="11">
        <v>1950</v>
      </c>
      <c r="E42" s="11">
        <v>1541</v>
      </c>
      <c r="F42" s="11">
        <v>34</v>
      </c>
      <c r="G42" s="11">
        <v>14</v>
      </c>
      <c r="H42" s="11">
        <v>0</v>
      </c>
      <c r="I42" s="11">
        <v>28</v>
      </c>
      <c r="J42" s="11">
        <v>279</v>
      </c>
      <c r="K42" s="11">
        <v>54</v>
      </c>
      <c r="L42" s="12">
        <f t="shared" si="2"/>
        <v>0.14307692307692307</v>
      </c>
      <c r="M42" s="12">
        <f t="shared" si="3"/>
        <v>1.4358974358974359E-2</v>
      </c>
    </row>
    <row r="43" spans="2:13" ht="17.25" customHeight="1" x14ac:dyDescent="0.15">
      <c r="B43" s="80"/>
      <c r="C43" s="60" t="s">
        <v>29</v>
      </c>
      <c r="D43" s="61">
        <v>443</v>
      </c>
      <c r="E43" s="61">
        <v>343</v>
      </c>
      <c r="F43" s="61">
        <v>6</v>
      </c>
      <c r="G43" s="61">
        <v>2</v>
      </c>
      <c r="H43" s="61">
        <v>0</v>
      </c>
      <c r="I43" s="61">
        <v>19</v>
      </c>
      <c r="J43" s="61">
        <v>64</v>
      </c>
      <c r="K43" s="61">
        <v>9</v>
      </c>
      <c r="L43" s="62">
        <f t="shared" si="2"/>
        <v>0.14446952595936793</v>
      </c>
      <c r="M43" s="62">
        <f t="shared" si="3"/>
        <v>4.2889390519187359E-2</v>
      </c>
    </row>
    <row r="44" spans="2:13" ht="17.25" customHeight="1" x14ac:dyDescent="0.15">
      <c r="B44" s="81"/>
      <c r="C44" s="53" t="s">
        <v>30</v>
      </c>
      <c r="D44" s="58">
        <v>152</v>
      </c>
      <c r="E44" s="58">
        <v>124</v>
      </c>
      <c r="F44" s="58">
        <v>0</v>
      </c>
      <c r="G44" s="58">
        <v>3</v>
      </c>
      <c r="H44" s="58">
        <v>0</v>
      </c>
      <c r="I44" s="58">
        <v>2</v>
      </c>
      <c r="J44" s="58">
        <v>20</v>
      </c>
      <c r="K44" s="58">
        <v>3</v>
      </c>
      <c r="L44" s="59">
        <f t="shared" si="2"/>
        <v>0.13157894736842105</v>
      </c>
      <c r="M44" s="59">
        <f t="shared" si="3"/>
        <v>1.3157894736842105E-2</v>
      </c>
    </row>
    <row r="45" spans="2:13" ht="17.25" customHeight="1" x14ac:dyDescent="0.15">
      <c r="B45" s="83" t="s">
        <v>54</v>
      </c>
      <c r="C45" s="67" t="s">
        <v>31</v>
      </c>
      <c r="D45" s="64">
        <v>1191</v>
      </c>
      <c r="E45" s="64">
        <v>957</v>
      </c>
      <c r="F45" s="64">
        <v>3</v>
      </c>
      <c r="G45" s="64">
        <v>15</v>
      </c>
      <c r="H45" s="64">
        <v>0</v>
      </c>
      <c r="I45" s="64">
        <v>8</v>
      </c>
      <c r="J45" s="64">
        <v>185</v>
      </c>
      <c r="K45" s="64">
        <v>23</v>
      </c>
      <c r="L45" s="65">
        <f t="shared" si="2"/>
        <v>0.15533165407220823</v>
      </c>
      <c r="M45" s="65">
        <f t="shared" si="3"/>
        <v>6.7170445004198151E-3</v>
      </c>
    </row>
    <row r="46" spans="2:13" ht="17.25" customHeight="1" x14ac:dyDescent="0.15">
      <c r="B46" s="68" t="s">
        <v>55</v>
      </c>
      <c r="C46" s="63"/>
      <c r="D46" s="64">
        <f>SUM(D47:D48)</f>
        <v>1166</v>
      </c>
      <c r="E46" s="64">
        <f t="shared" ref="E46:K46" si="9">SUM(E47:E48)</f>
        <v>915</v>
      </c>
      <c r="F46" s="64">
        <f t="shared" si="9"/>
        <v>12</v>
      </c>
      <c r="G46" s="64">
        <f t="shared" si="9"/>
        <v>27</v>
      </c>
      <c r="H46" s="64">
        <f t="shared" si="9"/>
        <v>0</v>
      </c>
      <c r="I46" s="64">
        <f t="shared" si="9"/>
        <v>60</v>
      </c>
      <c r="J46" s="64">
        <f t="shared" si="9"/>
        <v>126</v>
      </c>
      <c r="K46" s="64">
        <f t="shared" si="9"/>
        <v>26</v>
      </c>
      <c r="L46" s="65">
        <f t="shared" si="2"/>
        <v>0.10806174957118353</v>
      </c>
      <c r="M46" s="65">
        <f t="shared" si="3"/>
        <v>5.1457975986277875E-2</v>
      </c>
    </row>
    <row r="47" spans="2:13" ht="17.25" customHeight="1" x14ac:dyDescent="0.15">
      <c r="B47" s="80"/>
      <c r="C47" s="77" t="s">
        <v>32</v>
      </c>
      <c r="D47" s="78">
        <v>958</v>
      </c>
      <c r="E47" s="78">
        <v>748</v>
      </c>
      <c r="F47" s="78">
        <v>10</v>
      </c>
      <c r="G47" s="78">
        <v>26</v>
      </c>
      <c r="H47" s="78">
        <v>0</v>
      </c>
      <c r="I47" s="78">
        <v>54</v>
      </c>
      <c r="J47" s="78">
        <v>104</v>
      </c>
      <c r="K47" s="78">
        <v>16</v>
      </c>
      <c r="L47" s="79">
        <f t="shared" si="0"/>
        <v>0.10855949895615867</v>
      </c>
      <c r="M47" s="79">
        <f t="shared" ref="M47:M49" si="10">I47/D47</f>
        <v>5.6367432150313153E-2</v>
      </c>
    </row>
    <row r="48" spans="2:13" ht="17.25" customHeight="1" thickBot="1" x14ac:dyDescent="0.2">
      <c r="B48" s="82"/>
      <c r="C48" s="74" t="s">
        <v>33</v>
      </c>
      <c r="D48" s="75">
        <v>208</v>
      </c>
      <c r="E48" s="75">
        <v>167</v>
      </c>
      <c r="F48" s="75">
        <v>2</v>
      </c>
      <c r="G48" s="75">
        <v>1</v>
      </c>
      <c r="H48" s="75">
        <v>0</v>
      </c>
      <c r="I48" s="75">
        <v>6</v>
      </c>
      <c r="J48" s="75">
        <v>22</v>
      </c>
      <c r="K48" s="75">
        <v>10</v>
      </c>
      <c r="L48" s="76">
        <f t="shared" si="0"/>
        <v>0.10576923076923077</v>
      </c>
      <c r="M48" s="76">
        <f t="shared" si="10"/>
        <v>2.8846153846153848E-2</v>
      </c>
    </row>
    <row r="49" spans="2:13" ht="21.75" customHeight="1" thickTop="1" x14ac:dyDescent="0.2">
      <c r="B49" s="20"/>
      <c r="C49" s="19" t="s">
        <v>34</v>
      </c>
      <c r="D49" s="13">
        <f>SUM(D7,D8,D18,D24,D29,D34,D41,D40,D45,D46)</f>
        <v>21932</v>
      </c>
      <c r="E49" s="13">
        <f t="shared" ref="E49:K49" si="11">SUM(E7,E8,E18,E24,E29,E34,E41,E40,E45,E46)</f>
        <v>16455</v>
      </c>
      <c r="F49" s="13">
        <f t="shared" si="11"/>
        <v>549</v>
      </c>
      <c r="G49" s="13">
        <f t="shared" si="11"/>
        <v>474</v>
      </c>
      <c r="H49" s="13">
        <f t="shared" si="11"/>
        <v>0</v>
      </c>
      <c r="I49" s="13">
        <f t="shared" si="11"/>
        <v>702</v>
      </c>
      <c r="J49" s="13">
        <f t="shared" si="11"/>
        <v>3218</v>
      </c>
      <c r="K49" s="13">
        <f t="shared" si="11"/>
        <v>534</v>
      </c>
      <c r="L49" s="14">
        <f t="shared" si="0"/>
        <v>0.14672624475652016</v>
      </c>
      <c r="M49" s="14">
        <f t="shared" si="10"/>
        <v>3.2008024803939446E-2</v>
      </c>
    </row>
    <row r="50" spans="2:13" ht="19.5" customHeight="1" x14ac:dyDescent="0.15">
      <c r="B50" s="158" t="s">
        <v>78</v>
      </c>
      <c r="C50" s="158"/>
      <c r="D50" s="158"/>
      <c r="E50" s="158"/>
      <c r="F50" s="158"/>
      <c r="G50" s="158"/>
      <c r="H50" s="158"/>
      <c r="I50" s="158"/>
      <c r="J50" s="158"/>
      <c r="M50" s="6"/>
    </row>
    <row r="51" spans="2:13" ht="7.5" customHeight="1" x14ac:dyDescent="0.15"/>
    <row r="52" spans="2:13" x14ac:dyDescent="0.15">
      <c r="B52" s="1" t="s">
        <v>45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B50:J50"/>
    <mergeCell ref="M5:M6"/>
    <mergeCell ref="L5:L6"/>
    <mergeCell ref="B2:J2"/>
    <mergeCell ref="B5:B6"/>
    <mergeCell ref="C5:C6"/>
    <mergeCell ref="D5:K5"/>
  </mergeCells>
  <phoneticPr fontId="1"/>
  <pageMargins left="0.31496062992125984" right="0.11811023622047245" top="0.35433070866141736" bottom="0.15748031496062992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  <pageSetUpPr fitToPage="1"/>
  </sheetPr>
  <dimension ref="B2:M52"/>
  <sheetViews>
    <sheetView view="pageBreakPreview" topLeftCell="A10" zoomScale="60" zoomScaleNormal="70" workbookViewId="0">
      <selection activeCell="F32" sqref="F32"/>
    </sheetView>
  </sheetViews>
  <sheetFormatPr defaultRowHeight="14.25" x14ac:dyDescent="0.15"/>
  <cols>
    <col min="1" max="1" width="2.625" style="1" customWidth="1"/>
    <col min="2" max="2" width="11.25" style="1" bestFit="1" customWidth="1"/>
    <col min="3" max="3" width="10" style="1" customWidth="1"/>
    <col min="4" max="11" width="10.5" style="1" customWidth="1"/>
    <col min="12" max="13" width="11" style="1" customWidth="1"/>
    <col min="14" max="16384" width="9" style="1"/>
  </cols>
  <sheetData>
    <row r="2" spans="2:13" ht="21" customHeight="1" x14ac:dyDescent="0.15">
      <c r="B2" s="161" t="s">
        <v>85</v>
      </c>
      <c r="C2" s="161"/>
      <c r="D2" s="161"/>
      <c r="E2" s="161"/>
      <c r="F2" s="161"/>
      <c r="G2" s="161"/>
      <c r="H2" s="161"/>
      <c r="I2" s="161"/>
      <c r="J2" s="161"/>
      <c r="M2" s="5"/>
    </row>
    <row r="3" spans="2:13" ht="7.5" customHeight="1" x14ac:dyDescent="0.15">
      <c r="B3" s="23"/>
      <c r="C3" s="23"/>
      <c r="D3" s="23"/>
      <c r="E3" s="23"/>
      <c r="F3" s="23"/>
      <c r="G3" s="23"/>
      <c r="H3" s="23"/>
      <c r="I3" s="23"/>
      <c r="J3" s="23"/>
      <c r="M3" s="23"/>
    </row>
    <row r="4" spans="2:13" ht="7.5" customHeight="1" x14ac:dyDescent="0.15"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customHeight="1" x14ac:dyDescent="0.15">
      <c r="B5" s="162" t="s">
        <v>46</v>
      </c>
      <c r="C5" s="164"/>
      <c r="D5" s="166" t="s">
        <v>70</v>
      </c>
      <c r="E5" s="167"/>
      <c r="F5" s="167"/>
      <c r="G5" s="167"/>
      <c r="H5" s="167"/>
      <c r="I5" s="167"/>
      <c r="J5" s="167"/>
      <c r="K5" s="168"/>
      <c r="L5" s="159" t="s">
        <v>35</v>
      </c>
      <c r="M5" s="159" t="s">
        <v>37</v>
      </c>
    </row>
    <row r="6" spans="2:13" ht="52.5" customHeight="1" x14ac:dyDescent="0.15">
      <c r="B6" s="163"/>
      <c r="C6" s="165"/>
      <c r="D6" s="9"/>
      <c r="E6" s="8" t="s">
        <v>39</v>
      </c>
      <c r="F6" s="8" t="s">
        <v>38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160"/>
      <c r="M6" s="160"/>
    </row>
    <row r="7" spans="2:13" ht="17.25" customHeight="1" x14ac:dyDescent="0.15">
      <c r="B7" s="66" t="s">
        <v>47</v>
      </c>
      <c r="C7" s="67" t="s">
        <v>0</v>
      </c>
      <c r="D7" s="64">
        <v>8852</v>
      </c>
      <c r="E7" s="64">
        <v>5537</v>
      </c>
      <c r="F7" s="64">
        <v>282</v>
      </c>
      <c r="G7" s="64">
        <v>292</v>
      </c>
      <c r="H7" s="64">
        <v>0</v>
      </c>
      <c r="I7" s="64">
        <v>405</v>
      </c>
      <c r="J7" s="64">
        <v>1407</v>
      </c>
      <c r="K7" s="64">
        <v>929</v>
      </c>
      <c r="L7" s="65">
        <f>J7/D7</f>
        <v>0.15894713059195661</v>
      </c>
      <c r="M7" s="65">
        <f>I7/D7</f>
        <v>4.5752372345232717E-2</v>
      </c>
    </row>
    <row r="8" spans="2:13" ht="17.25" customHeight="1" x14ac:dyDescent="0.15">
      <c r="B8" s="68" t="s">
        <v>48</v>
      </c>
      <c r="C8" s="63"/>
      <c r="D8" s="64">
        <f>SUM(D9:D17)</f>
        <v>2383</v>
      </c>
      <c r="E8" s="64">
        <f t="shared" ref="E8:K8" si="0">SUM(E9:E17)</f>
        <v>1793</v>
      </c>
      <c r="F8" s="64">
        <f t="shared" si="0"/>
        <v>27</v>
      </c>
      <c r="G8" s="64">
        <f t="shared" si="0"/>
        <v>81</v>
      </c>
      <c r="H8" s="64">
        <f t="shared" si="0"/>
        <v>0</v>
      </c>
      <c r="I8" s="64">
        <f t="shared" si="0"/>
        <v>73</v>
      </c>
      <c r="J8" s="64">
        <f t="shared" si="0"/>
        <v>338</v>
      </c>
      <c r="K8" s="64">
        <f t="shared" si="0"/>
        <v>71</v>
      </c>
      <c r="L8" s="65">
        <f t="shared" ref="L8:L47" si="1">J8/D8</f>
        <v>0.14183801930339907</v>
      </c>
      <c r="M8" s="65">
        <f t="shared" ref="M8:M47" si="2">I8/D8</f>
        <v>3.063365505665128E-2</v>
      </c>
    </row>
    <row r="9" spans="2:13" ht="17.25" customHeight="1" x14ac:dyDescent="0.15">
      <c r="B9" s="80"/>
      <c r="C9" s="2" t="s">
        <v>1</v>
      </c>
      <c r="D9" s="3">
        <v>552</v>
      </c>
      <c r="E9" s="3">
        <v>427</v>
      </c>
      <c r="F9" s="3">
        <v>2</v>
      </c>
      <c r="G9" s="3">
        <v>18</v>
      </c>
      <c r="H9" s="3">
        <v>0</v>
      </c>
      <c r="I9" s="3">
        <v>22</v>
      </c>
      <c r="J9" s="3">
        <v>71</v>
      </c>
      <c r="K9" s="3">
        <v>12</v>
      </c>
      <c r="L9" s="4">
        <f t="shared" si="1"/>
        <v>0.12862318840579709</v>
      </c>
      <c r="M9" s="4">
        <f t="shared" si="2"/>
        <v>3.9855072463768113E-2</v>
      </c>
    </row>
    <row r="10" spans="2:13" ht="17.25" customHeight="1" x14ac:dyDescent="0.15">
      <c r="B10" s="80"/>
      <c r="C10" s="2" t="s">
        <v>2</v>
      </c>
      <c r="D10" s="3">
        <v>434</v>
      </c>
      <c r="E10" s="3">
        <v>355</v>
      </c>
      <c r="F10" s="3">
        <v>3</v>
      </c>
      <c r="G10" s="3">
        <v>14</v>
      </c>
      <c r="H10" s="3">
        <v>0</v>
      </c>
      <c r="I10" s="3">
        <v>2</v>
      </c>
      <c r="J10" s="3">
        <v>52</v>
      </c>
      <c r="K10" s="3">
        <v>8</v>
      </c>
      <c r="L10" s="4">
        <f t="shared" si="1"/>
        <v>0.11981566820276497</v>
      </c>
      <c r="M10" s="4">
        <f t="shared" si="2"/>
        <v>4.608294930875576E-3</v>
      </c>
    </row>
    <row r="11" spans="2:13" ht="17.25" customHeight="1" x14ac:dyDescent="0.15">
      <c r="B11" s="80"/>
      <c r="C11" s="2" t="s">
        <v>3</v>
      </c>
      <c r="D11" s="3">
        <v>160</v>
      </c>
      <c r="E11" s="3">
        <v>130</v>
      </c>
      <c r="F11" s="3">
        <v>1</v>
      </c>
      <c r="G11" s="3">
        <v>6</v>
      </c>
      <c r="H11" s="3">
        <v>0</v>
      </c>
      <c r="I11" s="3">
        <v>4</v>
      </c>
      <c r="J11" s="3">
        <v>16</v>
      </c>
      <c r="K11" s="3">
        <v>3</v>
      </c>
      <c r="L11" s="4">
        <f t="shared" si="1"/>
        <v>0.1</v>
      </c>
      <c r="M11" s="4">
        <f t="shared" si="2"/>
        <v>2.5000000000000001E-2</v>
      </c>
    </row>
    <row r="12" spans="2:13" ht="17.25" customHeight="1" x14ac:dyDescent="0.15">
      <c r="B12" s="80"/>
      <c r="C12" s="2" t="s">
        <v>4</v>
      </c>
      <c r="D12" s="3">
        <v>39</v>
      </c>
      <c r="E12" s="3">
        <v>32</v>
      </c>
      <c r="F12" s="3">
        <v>0</v>
      </c>
      <c r="G12" s="3">
        <v>0</v>
      </c>
      <c r="H12" s="3">
        <v>0</v>
      </c>
      <c r="I12" s="3">
        <v>1</v>
      </c>
      <c r="J12" s="3">
        <v>5</v>
      </c>
      <c r="K12" s="3">
        <v>1</v>
      </c>
      <c r="L12" s="4">
        <f t="shared" si="1"/>
        <v>0.12820512820512819</v>
      </c>
      <c r="M12" s="4">
        <f t="shared" si="2"/>
        <v>2.564102564102564E-2</v>
      </c>
    </row>
    <row r="13" spans="2:13" ht="17.25" customHeight="1" x14ac:dyDescent="0.15">
      <c r="B13" s="80"/>
      <c r="C13" s="2" t="s">
        <v>5</v>
      </c>
      <c r="D13" s="3">
        <v>242</v>
      </c>
      <c r="E13" s="3">
        <v>147</v>
      </c>
      <c r="F13" s="3">
        <v>1</v>
      </c>
      <c r="G13" s="3">
        <v>20</v>
      </c>
      <c r="H13" s="3">
        <v>0</v>
      </c>
      <c r="I13" s="3">
        <v>13</v>
      </c>
      <c r="J13" s="3">
        <v>52</v>
      </c>
      <c r="K13" s="3">
        <v>9</v>
      </c>
      <c r="L13" s="4">
        <f t="shared" si="1"/>
        <v>0.21487603305785125</v>
      </c>
      <c r="M13" s="4">
        <f t="shared" si="2"/>
        <v>5.3719008264462811E-2</v>
      </c>
    </row>
    <row r="14" spans="2:13" ht="17.25" customHeight="1" x14ac:dyDescent="0.15">
      <c r="B14" s="80"/>
      <c r="C14" s="2" t="s">
        <v>6</v>
      </c>
      <c r="D14" s="3">
        <v>141</v>
      </c>
      <c r="E14" s="3">
        <v>101</v>
      </c>
      <c r="F14" s="3">
        <v>0</v>
      </c>
      <c r="G14" s="3">
        <v>1</v>
      </c>
      <c r="H14" s="3">
        <v>0</v>
      </c>
      <c r="I14" s="3">
        <v>9</v>
      </c>
      <c r="J14" s="3">
        <v>26</v>
      </c>
      <c r="K14" s="3">
        <v>4</v>
      </c>
      <c r="L14" s="4">
        <f t="shared" si="1"/>
        <v>0.18439716312056736</v>
      </c>
      <c r="M14" s="4">
        <f t="shared" si="2"/>
        <v>6.3829787234042548E-2</v>
      </c>
    </row>
    <row r="15" spans="2:13" ht="17.25" customHeight="1" x14ac:dyDescent="0.15">
      <c r="B15" s="80"/>
      <c r="C15" s="2" t="s">
        <v>7</v>
      </c>
      <c r="D15" s="3">
        <v>400</v>
      </c>
      <c r="E15" s="3">
        <v>260</v>
      </c>
      <c r="F15" s="3">
        <v>18</v>
      </c>
      <c r="G15" s="3">
        <v>15</v>
      </c>
      <c r="H15" s="3">
        <v>0</v>
      </c>
      <c r="I15" s="3">
        <v>17</v>
      </c>
      <c r="J15" s="3">
        <v>77</v>
      </c>
      <c r="K15" s="3">
        <v>13</v>
      </c>
      <c r="L15" s="4">
        <f t="shared" si="1"/>
        <v>0.1925</v>
      </c>
      <c r="M15" s="4">
        <f t="shared" si="2"/>
        <v>4.2500000000000003E-2</v>
      </c>
    </row>
    <row r="16" spans="2:13" ht="17.25" customHeight="1" x14ac:dyDescent="0.15">
      <c r="B16" s="80"/>
      <c r="C16" s="2" t="s">
        <v>8</v>
      </c>
      <c r="D16" s="3">
        <v>172</v>
      </c>
      <c r="E16" s="3">
        <v>135</v>
      </c>
      <c r="F16" s="3">
        <v>1</v>
      </c>
      <c r="G16" s="3">
        <v>6</v>
      </c>
      <c r="H16" s="3">
        <v>0</v>
      </c>
      <c r="I16" s="3">
        <v>2</v>
      </c>
      <c r="J16" s="3">
        <v>18</v>
      </c>
      <c r="K16" s="3">
        <v>10</v>
      </c>
      <c r="L16" s="4">
        <f t="shared" si="1"/>
        <v>0.10465116279069768</v>
      </c>
      <c r="M16" s="4">
        <f t="shared" si="2"/>
        <v>1.1627906976744186E-2</v>
      </c>
    </row>
    <row r="17" spans="2:13" ht="17.25" customHeight="1" x14ac:dyDescent="0.15">
      <c r="B17" s="81"/>
      <c r="C17" s="2" t="s">
        <v>9</v>
      </c>
      <c r="D17" s="3">
        <v>243</v>
      </c>
      <c r="E17" s="3">
        <v>206</v>
      </c>
      <c r="F17" s="3">
        <v>1</v>
      </c>
      <c r="G17" s="3">
        <v>1</v>
      </c>
      <c r="H17" s="3">
        <v>0</v>
      </c>
      <c r="I17" s="3">
        <v>3</v>
      </c>
      <c r="J17" s="3">
        <v>21</v>
      </c>
      <c r="K17" s="3">
        <v>11</v>
      </c>
      <c r="L17" s="4">
        <f t="shared" si="1"/>
        <v>8.6419753086419748E-2</v>
      </c>
      <c r="M17" s="4">
        <f t="shared" si="2"/>
        <v>1.2345679012345678E-2</v>
      </c>
    </row>
    <row r="18" spans="2:13" ht="17.25" customHeight="1" x14ac:dyDescent="0.15">
      <c r="B18" s="68" t="s">
        <v>49</v>
      </c>
      <c r="C18" s="63"/>
      <c r="D18" s="64">
        <f>SUM(D19:D23)</f>
        <v>2080</v>
      </c>
      <c r="E18" s="64">
        <f t="shared" ref="E18:K18" si="3">SUM(E19:E23)</f>
        <v>1438</v>
      </c>
      <c r="F18" s="64">
        <f t="shared" si="3"/>
        <v>33</v>
      </c>
      <c r="G18" s="64">
        <f t="shared" si="3"/>
        <v>73</v>
      </c>
      <c r="H18" s="64">
        <f t="shared" si="3"/>
        <v>0</v>
      </c>
      <c r="I18" s="64">
        <f t="shared" si="3"/>
        <v>28</v>
      </c>
      <c r="J18" s="64">
        <f t="shared" si="3"/>
        <v>205</v>
      </c>
      <c r="K18" s="64">
        <f t="shared" si="3"/>
        <v>303</v>
      </c>
      <c r="L18" s="65">
        <f t="shared" si="1"/>
        <v>9.8557692307692304E-2</v>
      </c>
      <c r="M18" s="65">
        <f t="shared" si="2"/>
        <v>1.3461538461538462E-2</v>
      </c>
    </row>
    <row r="19" spans="2:13" ht="17.25" customHeight="1" x14ac:dyDescent="0.15">
      <c r="B19" s="80"/>
      <c r="C19" s="2" t="s">
        <v>36</v>
      </c>
      <c r="D19" s="3">
        <v>716</v>
      </c>
      <c r="E19" s="3">
        <v>525</v>
      </c>
      <c r="F19" s="3">
        <v>17</v>
      </c>
      <c r="G19" s="3">
        <v>37</v>
      </c>
      <c r="H19" s="3">
        <v>0</v>
      </c>
      <c r="I19" s="3">
        <v>5</v>
      </c>
      <c r="J19" s="3">
        <v>78</v>
      </c>
      <c r="K19" s="3">
        <v>54</v>
      </c>
      <c r="L19" s="4">
        <f t="shared" si="1"/>
        <v>0.10893854748603352</v>
      </c>
      <c r="M19" s="4">
        <f t="shared" si="2"/>
        <v>6.9832402234636867E-3</v>
      </c>
    </row>
    <row r="20" spans="2:13" ht="17.25" customHeight="1" x14ac:dyDescent="0.15">
      <c r="B20" s="80"/>
      <c r="C20" s="2" t="s">
        <v>10</v>
      </c>
      <c r="D20" s="3">
        <v>604</v>
      </c>
      <c r="E20" s="3">
        <v>388</v>
      </c>
      <c r="F20" s="3">
        <v>10</v>
      </c>
      <c r="G20" s="3">
        <v>17</v>
      </c>
      <c r="H20" s="3">
        <v>0</v>
      </c>
      <c r="I20" s="3">
        <v>9</v>
      </c>
      <c r="J20" s="3">
        <v>65</v>
      </c>
      <c r="K20" s="3">
        <v>115</v>
      </c>
      <c r="L20" s="4">
        <f t="shared" si="1"/>
        <v>0.10761589403973509</v>
      </c>
      <c r="M20" s="4">
        <f t="shared" si="2"/>
        <v>1.4900662251655629E-2</v>
      </c>
    </row>
    <row r="21" spans="2:13" ht="17.25" customHeight="1" x14ac:dyDescent="0.15">
      <c r="B21" s="80"/>
      <c r="C21" s="2" t="s">
        <v>11</v>
      </c>
      <c r="D21" s="3">
        <v>239</v>
      </c>
      <c r="E21" s="3">
        <v>188</v>
      </c>
      <c r="F21" s="3">
        <v>1</v>
      </c>
      <c r="G21" s="3">
        <v>5</v>
      </c>
      <c r="H21" s="3">
        <v>0</v>
      </c>
      <c r="I21" s="3">
        <v>1</v>
      </c>
      <c r="J21" s="3">
        <v>23</v>
      </c>
      <c r="K21" s="3">
        <v>21</v>
      </c>
      <c r="L21" s="4">
        <f t="shared" si="1"/>
        <v>9.6234309623430964E-2</v>
      </c>
      <c r="M21" s="4">
        <f t="shared" si="2"/>
        <v>4.1841004184100415E-3</v>
      </c>
    </row>
    <row r="22" spans="2:13" ht="17.25" customHeight="1" x14ac:dyDescent="0.15">
      <c r="B22" s="80"/>
      <c r="C22" s="2" t="s">
        <v>12</v>
      </c>
      <c r="D22" s="3">
        <v>310</v>
      </c>
      <c r="E22" s="3">
        <v>167</v>
      </c>
      <c r="F22" s="3">
        <v>3</v>
      </c>
      <c r="G22" s="3">
        <v>10</v>
      </c>
      <c r="H22" s="3">
        <v>0</v>
      </c>
      <c r="I22" s="3">
        <v>7</v>
      </c>
      <c r="J22" s="3">
        <v>25</v>
      </c>
      <c r="K22" s="3">
        <v>98</v>
      </c>
      <c r="L22" s="4">
        <f t="shared" si="1"/>
        <v>8.0645161290322578E-2</v>
      </c>
      <c r="M22" s="4">
        <f t="shared" si="2"/>
        <v>2.2580645161290321E-2</v>
      </c>
    </row>
    <row r="23" spans="2:13" ht="17.25" customHeight="1" x14ac:dyDescent="0.15">
      <c r="B23" s="81"/>
      <c r="C23" s="2" t="s">
        <v>13</v>
      </c>
      <c r="D23" s="3">
        <v>211</v>
      </c>
      <c r="E23" s="3">
        <v>170</v>
      </c>
      <c r="F23" s="3">
        <v>2</v>
      </c>
      <c r="G23" s="3">
        <v>4</v>
      </c>
      <c r="H23" s="3">
        <v>0</v>
      </c>
      <c r="I23" s="3">
        <v>6</v>
      </c>
      <c r="J23" s="3">
        <v>14</v>
      </c>
      <c r="K23" s="3">
        <v>15</v>
      </c>
      <c r="L23" s="4">
        <f t="shared" si="1"/>
        <v>6.6350710900473939E-2</v>
      </c>
      <c r="M23" s="4">
        <f t="shared" si="2"/>
        <v>2.843601895734597E-2</v>
      </c>
    </row>
    <row r="24" spans="2:13" ht="17.25" customHeight="1" x14ac:dyDescent="0.15">
      <c r="B24" s="68" t="s">
        <v>50</v>
      </c>
      <c r="C24" s="63"/>
      <c r="D24" s="64">
        <f>SUM(D25:D28)</f>
        <v>3493</v>
      </c>
      <c r="E24" s="64">
        <f t="shared" ref="E24:K24" si="4">SUM(E25:E28)</f>
        <v>1070</v>
      </c>
      <c r="F24" s="64">
        <f t="shared" si="4"/>
        <v>103</v>
      </c>
      <c r="G24" s="64">
        <f t="shared" si="4"/>
        <v>65</v>
      </c>
      <c r="H24" s="64">
        <f t="shared" si="4"/>
        <v>0</v>
      </c>
      <c r="I24" s="64">
        <f t="shared" si="4"/>
        <v>118</v>
      </c>
      <c r="J24" s="64">
        <f t="shared" si="4"/>
        <v>290</v>
      </c>
      <c r="K24" s="64">
        <f t="shared" si="4"/>
        <v>1847</v>
      </c>
      <c r="L24" s="65">
        <f t="shared" si="1"/>
        <v>8.3023189235614081E-2</v>
      </c>
      <c r="M24" s="65">
        <f t="shared" si="2"/>
        <v>3.3781849413111936E-2</v>
      </c>
    </row>
    <row r="25" spans="2:13" ht="17.25" customHeight="1" x14ac:dyDescent="0.15">
      <c r="B25" s="80"/>
      <c r="C25" s="2" t="s">
        <v>14</v>
      </c>
      <c r="D25" s="3">
        <v>1476</v>
      </c>
      <c r="E25" s="3">
        <v>389</v>
      </c>
      <c r="F25" s="3">
        <v>21</v>
      </c>
      <c r="G25" s="3">
        <v>31</v>
      </c>
      <c r="H25" s="3">
        <v>0</v>
      </c>
      <c r="I25" s="3">
        <v>47</v>
      </c>
      <c r="J25" s="3">
        <v>119</v>
      </c>
      <c r="K25" s="3">
        <v>869</v>
      </c>
      <c r="L25" s="4">
        <f t="shared" si="1"/>
        <v>8.0623306233062325E-2</v>
      </c>
      <c r="M25" s="4">
        <f t="shared" si="2"/>
        <v>3.1842818428184282E-2</v>
      </c>
    </row>
    <row r="26" spans="2:13" ht="17.25" customHeight="1" x14ac:dyDescent="0.15">
      <c r="B26" s="80"/>
      <c r="C26" s="2" t="s">
        <v>15</v>
      </c>
      <c r="D26" s="3">
        <v>492</v>
      </c>
      <c r="E26" s="3">
        <v>238</v>
      </c>
      <c r="F26" s="3">
        <v>31</v>
      </c>
      <c r="G26" s="3">
        <v>9</v>
      </c>
      <c r="H26" s="3">
        <v>0</v>
      </c>
      <c r="I26" s="3">
        <v>10</v>
      </c>
      <c r="J26" s="3">
        <v>53</v>
      </c>
      <c r="K26" s="3">
        <v>151</v>
      </c>
      <c r="L26" s="4">
        <f t="shared" si="1"/>
        <v>0.10772357723577236</v>
      </c>
      <c r="M26" s="4">
        <f t="shared" si="2"/>
        <v>2.032520325203252E-2</v>
      </c>
    </row>
    <row r="27" spans="2:13" ht="17.25" customHeight="1" x14ac:dyDescent="0.15">
      <c r="B27" s="80"/>
      <c r="C27" s="2" t="s">
        <v>16</v>
      </c>
      <c r="D27" s="3">
        <v>667</v>
      </c>
      <c r="E27" s="3">
        <v>258</v>
      </c>
      <c r="F27" s="3">
        <v>33</v>
      </c>
      <c r="G27" s="3">
        <v>19</v>
      </c>
      <c r="H27" s="3">
        <v>0</v>
      </c>
      <c r="I27" s="3">
        <v>27</v>
      </c>
      <c r="J27" s="3">
        <v>57</v>
      </c>
      <c r="K27" s="3">
        <v>273</v>
      </c>
      <c r="L27" s="4">
        <f t="shared" si="1"/>
        <v>8.5457271364317841E-2</v>
      </c>
      <c r="M27" s="4">
        <f t="shared" si="2"/>
        <v>4.0479760119940027E-2</v>
      </c>
    </row>
    <row r="28" spans="2:13" ht="17.25" customHeight="1" x14ac:dyDescent="0.15">
      <c r="B28" s="81"/>
      <c r="C28" s="2" t="s">
        <v>17</v>
      </c>
      <c r="D28" s="3">
        <v>858</v>
      </c>
      <c r="E28" s="3">
        <v>185</v>
      </c>
      <c r="F28" s="3">
        <v>18</v>
      </c>
      <c r="G28" s="3">
        <v>6</v>
      </c>
      <c r="H28" s="3">
        <v>0</v>
      </c>
      <c r="I28" s="3">
        <v>34</v>
      </c>
      <c r="J28" s="3">
        <v>61</v>
      </c>
      <c r="K28" s="3">
        <v>554</v>
      </c>
      <c r="L28" s="4">
        <f t="shared" si="1"/>
        <v>7.1095571095571089E-2</v>
      </c>
      <c r="M28" s="4">
        <f t="shared" si="2"/>
        <v>3.9627039627039624E-2</v>
      </c>
    </row>
    <row r="29" spans="2:13" ht="17.25" customHeight="1" x14ac:dyDescent="0.15">
      <c r="B29" s="68" t="s">
        <v>51</v>
      </c>
      <c r="C29" s="63"/>
      <c r="D29" s="64">
        <f>SUM(D30:D33)</f>
        <v>678</v>
      </c>
      <c r="E29" s="64">
        <f t="shared" ref="E29:K29" si="5">SUM(E30:E33)</f>
        <v>463</v>
      </c>
      <c r="F29" s="64">
        <f t="shared" si="5"/>
        <v>76</v>
      </c>
      <c r="G29" s="64">
        <f t="shared" si="5"/>
        <v>20</v>
      </c>
      <c r="H29" s="64">
        <f t="shared" si="5"/>
        <v>0</v>
      </c>
      <c r="I29" s="64">
        <f t="shared" si="5"/>
        <v>11</v>
      </c>
      <c r="J29" s="64">
        <f t="shared" si="5"/>
        <v>82</v>
      </c>
      <c r="K29" s="64">
        <f t="shared" si="5"/>
        <v>26</v>
      </c>
      <c r="L29" s="65">
        <f t="shared" si="1"/>
        <v>0.12094395280235988</v>
      </c>
      <c r="M29" s="65">
        <f t="shared" si="2"/>
        <v>1.6224188790560472E-2</v>
      </c>
    </row>
    <row r="30" spans="2:13" ht="17.25" customHeight="1" x14ac:dyDescent="0.15">
      <c r="B30" s="80"/>
      <c r="C30" s="2" t="s">
        <v>18</v>
      </c>
      <c r="D30" s="3">
        <v>235</v>
      </c>
      <c r="E30" s="3">
        <v>169</v>
      </c>
      <c r="F30" s="3">
        <v>29</v>
      </c>
      <c r="G30" s="3">
        <v>8</v>
      </c>
      <c r="H30" s="3">
        <v>0</v>
      </c>
      <c r="I30" s="3">
        <v>1</v>
      </c>
      <c r="J30" s="3">
        <v>21</v>
      </c>
      <c r="K30" s="3">
        <v>7</v>
      </c>
      <c r="L30" s="4">
        <f t="shared" si="1"/>
        <v>8.9361702127659579E-2</v>
      </c>
      <c r="M30" s="4">
        <f t="shared" si="2"/>
        <v>4.2553191489361703E-3</v>
      </c>
    </row>
    <row r="31" spans="2:13" ht="17.25" customHeight="1" x14ac:dyDescent="0.15">
      <c r="B31" s="80"/>
      <c r="C31" s="2" t="s">
        <v>19</v>
      </c>
      <c r="D31" s="3">
        <v>134</v>
      </c>
      <c r="E31" s="3">
        <v>77</v>
      </c>
      <c r="F31" s="3">
        <v>27</v>
      </c>
      <c r="G31" s="3">
        <v>6</v>
      </c>
      <c r="H31" s="3">
        <v>0</v>
      </c>
      <c r="I31" s="3">
        <v>6</v>
      </c>
      <c r="J31" s="3">
        <v>15</v>
      </c>
      <c r="K31" s="3">
        <v>3</v>
      </c>
      <c r="L31" s="4">
        <f t="shared" si="1"/>
        <v>0.11194029850746269</v>
      </c>
      <c r="M31" s="4">
        <f t="shared" si="2"/>
        <v>4.4776119402985072E-2</v>
      </c>
    </row>
    <row r="32" spans="2:13" ht="17.25" customHeight="1" x14ac:dyDescent="0.15">
      <c r="B32" s="80"/>
      <c r="C32" s="2" t="s">
        <v>21</v>
      </c>
      <c r="D32" s="3">
        <v>217</v>
      </c>
      <c r="E32" s="3">
        <v>158</v>
      </c>
      <c r="F32" s="3">
        <v>16</v>
      </c>
      <c r="G32" s="3">
        <v>5</v>
      </c>
      <c r="H32" s="3">
        <v>0</v>
      </c>
      <c r="I32" s="3">
        <v>0</v>
      </c>
      <c r="J32" s="3">
        <v>26</v>
      </c>
      <c r="K32" s="3">
        <v>12</v>
      </c>
      <c r="L32" s="4">
        <f t="shared" si="1"/>
        <v>0.11981566820276497</v>
      </c>
      <c r="M32" s="4">
        <f t="shared" si="2"/>
        <v>0</v>
      </c>
    </row>
    <row r="33" spans="2:13" ht="17.25" customHeight="1" x14ac:dyDescent="0.15">
      <c r="B33" s="81"/>
      <c r="C33" s="2" t="s">
        <v>20</v>
      </c>
      <c r="D33" s="3">
        <v>92</v>
      </c>
      <c r="E33" s="3">
        <v>59</v>
      </c>
      <c r="F33" s="3">
        <v>4</v>
      </c>
      <c r="G33" s="3">
        <v>1</v>
      </c>
      <c r="H33" s="3">
        <v>0</v>
      </c>
      <c r="I33" s="3">
        <v>4</v>
      </c>
      <c r="J33" s="3">
        <v>20</v>
      </c>
      <c r="K33" s="3">
        <v>4</v>
      </c>
      <c r="L33" s="4">
        <f t="shared" si="1"/>
        <v>0.21739130434782608</v>
      </c>
      <c r="M33" s="4">
        <f t="shared" si="2"/>
        <v>4.3478260869565216E-2</v>
      </c>
    </row>
    <row r="34" spans="2:13" ht="17.25" customHeight="1" x14ac:dyDescent="0.15">
      <c r="B34" s="68" t="s">
        <v>52</v>
      </c>
      <c r="C34" s="63"/>
      <c r="D34" s="64">
        <f>SUM(D35:D39)</f>
        <v>2801</v>
      </c>
      <c r="E34" s="64">
        <f t="shared" ref="E34:K34" si="6">SUM(E35:E39)</f>
        <v>2316</v>
      </c>
      <c r="F34" s="64">
        <f t="shared" si="6"/>
        <v>23</v>
      </c>
      <c r="G34" s="64">
        <f t="shared" si="6"/>
        <v>39</v>
      </c>
      <c r="H34" s="64">
        <f t="shared" si="6"/>
        <v>0</v>
      </c>
      <c r="I34" s="64">
        <f t="shared" si="6"/>
        <v>36</v>
      </c>
      <c r="J34" s="64">
        <f t="shared" si="6"/>
        <v>320</v>
      </c>
      <c r="K34" s="64">
        <f t="shared" si="6"/>
        <v>67</v>
      </c>
      <c r="L34" s="65">
        <f t="shared" si="1"/>
        <v>0.11424491253123885</v>
      </c>
      <c r="M34" s="65">
        <f t="shared" si="2"/>
        <v>1.285255265976437E-2</v>
      </c>
    </row>
    <row r="35" spans="2:13" ht="17.25" customHeight="1" x14ac:dyDescent="0.15">
      <c r="B35" s="80"/>
      <c r="C35" s="2" t="s">
        <v>22</v>
      </c>
      <c r="D35" s="3">
        <v>1670</v>
      </c>
      <c r="E35" s="3">
        <v>1348</v>
      </c>
      <c r="F35" s="3">
        <v>20</v>
      </c>
      <c r="G35" s="3">
        <v>30</v>
      </c>
      <c r="H35" s="3">
        <v>0</v>
      </c>
      <c r="I35" s="3">
        <v>26</v>
      </c>
      <c r="J35" s="3">
        <v>209</v>
      </c>
      <c r="K35" s="3">
        <v>37</v>
      </c>
      <c r="L35" s="4">
        <f t="shared" si="1"/>
        <v>0.1251497005988024</v>
      </c>
      <c r="M35" s="4">
        <f t="shared" si="2"/>
        <v>1.5568862275449102E-2</v>
      </c>
    </row>
    <row r="36" spans="2:13" ht="17.25" customHeight="1" x14ac:dyDescent="0.15">
      <c r="B36" s="80"/>
      <c r="C36" s="2" t="s">
        <v>23</v>
      </c>
      <c r="D36" s="3">
        <v>105</v>
      </c>
      <c r="E36" s="3">
        <v>94</v>
      </c>
      <c r="F36" s="3">
        <v>0</v>
      </c>
      <c r="G36" s="3">
        <v>0</v>
      </c>
      <c r="H36" s="3">
        <v>0</v>
      </c>
      <c r="I36" s="3">
        <v>0</v>
      </c>
      <c r="J36" s="3">
        <v>10</v>
      </c>
      <c r="K36" s="3">
        <v>1</v>
      </c>
      <c r="L36" s="4">
        <f t="shared" si="1"/>
        <v>9.5238095238095233E-2</v>
      </c>
      <c r="M36" s="4">
        <f t="shared" si="2"/>
        <v>0</v>
      </c>
    </row>
    <row r="37" spans="2:13" ht="17.25" customHeight="1" x14ac:dyDescent="0.15">
      <c r="B37" s="80"/>
      <c r="C37" s="2" t="s">
        <v>24</v>
      </c>
      <c r="D37" s="3">
        <v>402</v>
      </c>
      <c r="E37" s="3">
        <v>329</v>
      </c>
      <c r="F37" s="3">
        <v>1</v>
      </c>
      <c r="G37" s="3">
        <v>3</v>
      </c>
      <c r="H37" s="3">
        <v>0</v>
      </c>
      <c r="I37" s="3">
        <v>7</v>
      </c>
      <c r="J37" s="3">
        <v>54</v>
      </c>
      <c r="K37" s="3">
        <v>8</v>
      </c>
      <c r="L37" s="4">
        <f t="shared" si="1"/>
        <v>0.13432835820895522</v>
      </c>
      <c r="M37" s="4">
        <f t="shared" si="2"/>
        <v>1.7412935323383085E-2</v>
      </c>
    </row>
    <row r="38" spans="2:13" ht="17.25" customHeight="1" x14ac:dyDescent="0.15">
      <c r="B38" s="80"/>
      <c r="C38" s="2" t="s">
        <v>25</v>
      </c>
      <c r="D38" s="3">
        <v>249</v>
      </c>
      <c r="E38" s="3">
        <v>220</v>
      </c>
      <c r="F38" s="3">
        <v>0</v>
      </c>
      <c r="G38" s="3">
        <v>2</v>
      </c>
      <c r="H38" s="3">
        <v>0</v>
      </c>
      <c r="I38" s="3">
        <v>0</v>
      </c>
      <c r="J38" s="3">
        <v>19</v>
      </c>
      <c r="K38" s="3">
        <v>8</v>
      </c>
      <c r="L38" s="4">
        <f t="shared" si="1"/>
        <v>7.6305220883534142E-2</v>
      </c>
      <c r="M38" s="4">
        <f t="shared" si="2"/>
        <v>0</v>
      </c>
    </row>
    <row r="39" spans="2:13" ht="17.25" customHeight="1" x14ac:dyDescent="0.15">
      <c r="B39" s="81"/>
      <c r="C39" s="2" t="s">
        <v>26</v>
      </c>
      <c r="D39" s="3">
        <v>375</v>
      </c>
      <c r="E39" s="3">
        <v>325</v>
      </c>
      <c r="F39" s="3">
        <v>2</v>
      </c>
      <c r="G39" s="3">
        <v>4</v>
      </c>
      <c r="H39" s="3">
        <v>0</v>
      </c>
      <c r="I39" s="3">
        <v>3</v>
      </c>
      <c r="J39" s="3">
        <v>28</v>
      </c>
      <c r="K39" s="3">
        <v>13</v>
      </c>
      <c r="L39" s="4">
        <f t="shared" si="1"/>
        <v>7.4666666666666673E-2</v>
      </c>
      <c r="M39" s="4">
        <f t="shared" si="2"/>
        <v>8.0000000000000002E-3</v>
      </c>
    </row>
    <row r="40" spans="2:13" ht="17.25" customHeight="1" x14ac:dyDescent="0.15">
      <c r="B40" s="83" t="s">
        <v>53</v>
      </c>
      <c r="C40" s="67" t="s">
        <v>27</v>
      </c>
      <c r="D40" s="64">
        <v>1146</v>
      </c>
      <c r="E40" s="64">
        <v>846</v>
      </c>
      <c r="F40" s="64">
        <v>20</v>
      </c>
      <c r="G40" s="64">
        <v>23</v>
      </c>
      <c r="H40" s="64">
        <v>0</v>
      </c>
      <c r="I40" s="64">
        <v>45</v>
      </c>
      <c r="J40" s="64">
        <v>185</v>
      </c>
      <c r="K40" s="64">
        <v>27</v>
      </c>
      <c r="L40" s="65">
        <f t="shared" si="1"/>
        <v>0.16143106457242584</v>
      </c>
      <c r="M40" s="65">
        <f t="shared" si="2"/>
        <v>3.9267015706806283E-2</v>
      </c>
    </row>
    <row r="41" spans="2:13" ht="17.25" customHeight="1" x14ac:dyDescent="0.15">
      <c r="B41" s="68" t="s">
        <v>128</v>
      </c>
      <c r="C41" s="63"/>
      <c r="D41" s="64">
        <f>SUM(D42:D44)</f>
        <v>8114</v>
      </c>
      <c r="E41" s="64">
        <f t="shared" ref="E41:K41" si="7">SUM(E42:E44)</f>
        <v>2260</v>
      </c>
      <c r="F41" s="64">
        <f t="shared" si="7"/>
        <v>57</v>
      </c>
      <c r="G41" s="64">
        <f t="shared" si="7"/>
        <v>56</v>
      </c>
      <c r="H41" s="64">
        <f t="shared" si="7"/>
        <v>0</v>
      </c>
      <c r="I41" s="64">
        <f t="shared" si="7"/>
        <v>108</v>
      </c>
      <c r="J41" s="64">
        <f t="shared" si="7"/>
        <v>751</v>
      </c>
      <c r="K41" s="64">
        <f t="shared" si="7"/>
        <v>4882</v>
      </c>
      <c r="L41" s="65">
        <f t="shared" si="1"/>
        <v>9.2556075918166128E-2</v>
      </c>
      <c r="M41" s="65">
        <f t="shared" si="2"/>
        <v>1.3310327828444664E-2</v>
      </c>
    </row>
    <row r="42" spans="2:13" ht="17.25" customHeight="1" x14ac:dyDescent="0.15">
      <c r="B42" s="80"/>
      <c r="C42" s="84" t="s">
        <v>28</v>
      </c>
      <c r="D42" s="85">
        <v>5692</v>
      </c>
      <c r="E42" s="85">
        <v>1795</v>
      </c>
      <c r="F42" s="85">
        <v>44</v>
      </c>
      <c r="G42" s="85">
        <v>39</v>
      </c>
      <c r="H42" s="85">
        <v>0</v>
      </c>
      <c r="I42" s="85">
        <v>61</v>
      </c>
      <c r="J42" s="85">
        <v>597</v>
      </c>
      <c r="K42" s="85">
        <v>3156</v>
      </c>
      <c r="L42" s="86">
        <f t="shared" si="1"/>
        <v>0.10488404778636683</v>
      </c>
      <c r="M42" s="86">
        <f t="shared" si="2"/>
        <v>1.0716795502459592E-2</v>
      </c>
    </row>
    <row r="43" spans="2:13" ht="17.25" customHeight="1" x14ac:dyDescent="0.15">
      <c r="B43" s="80"/>
      <c r="C43" s="2" t="s">
        <v>29</v>
      </c>
      <c r="D43" s="3">
        <v>1481</v>
      </c>
      <c r="E43" s="3">
        <v>337</v>
      </c>
      <c r="F43" s="3">
        <v>5</v>
      </c>
      <c r="G43" s="3">
        <v>10</v>
      </c>
      <c r="H43" s="3">
        <v>0</v>
      </c>
      <c r="I43" s="3">
        <v>47</v>
      </c>
      <c r="J43" s="3">
        <v>120</v>
      </c>
      <c r="K43" s="3">
        <v>962</v>
      </c>
      <c r="L43" s="4">
        <f t="shared" si="1"/>
        <v>8.102633355840648E-2</v>
      </c>
      <c r="M43" s="4">
        <f t="shared" si="2"/>
        <v>3.1735313977042538E-2</v>
      </c>
    </row>
    <row r="44" spans="2:13" ht="17.25" customHeight="1" x14ac:dyDescent="0.15">
      <c r="B44" s="81"/>
      <c r="C44" s="2" t="s">
        <v>30</v>
      </c>
      <c r="D44" s="3">
        <v>941</v>
      </c>
      <c r="E44" s="3">
        <v>128</v>
      </c>
      <c r="F44" s="3">
        <v>8</v>
      </c>
      <c r="G44" s="3">
        <v>7</v>
      </c>
      <c r="H44" s="3">
        <v>0</v>
      </c>
      <c r="I44" s="3">
        <v>0</v>
      </c>
      <c r="J44" s="3">
        <v>34</v>
      </c>
      <c r="K44" s="3">
        <v>764</v>
      </c>
      <c r="L44" s="4">
        <f t="shared" si="1"/>
        <v>3.6131774707757705E-2</v>
      </c>
      <c r="M44" s="4">
        <f t="shared" si="2"/>
        <v>0</v>
      </c>
    </row>
    <row r="45" spans="2:13" ht="17.25" customHeight="1" x14ac:dyDescent="0.15">
      <c r="B45" s="83" t="s">
        <v>54</v>
      </c>
      <c r="C45" s="67" t="s">
        <v>31</v>
      </c>
      <c r="D45" s="64">
        <v>1263</v>
      </c>
      <c r="E45" s="64">
        <v>997</v>
      </c>
      <c r="F45" s="64">
        <v>11</v>
      </c>
      <c r="G45" s="64">
        <v>9</v>
      </c>
      <c r="H45" s="64">
        <v>0</v>
      </c>
      <c r="I45" s="64">
        <v>10</v>
      </c>
      <c r="J45" s="64">
        <v>198</v>
      </c>
      <c r="K45" s="64">
        <v>38</v>
      </c>
      <c r="L45" s="65">
        <f t="shared" si="1"/>
        <v>0.15676959619952494</v>
      </c>
      <c r="M45" s="65">
        <f t="shared" si="2"/>
        <v>7.91765637371338E-3</v>
      </c>
    </row>
    <row r="46" spans="2:13" ht="17.25" customHeight="1" x14ac:dyDescent="0.15">
      <c r="B46" s="68" t="s">
        <v>55</v>
      </c>
      <c r="C46" s="63"/>
      <c r="D46" s="64">
        <f>SUM(D47:D48)</f>
        <v>3165</v>
      </c>
      <c r="E46" s="64">
        <f t="shared" ref="E46:K46" si="8">SUM(E47:E48)</f>
        <v>1018</v>
      </c>
      <c r="F46" s="64">
        <f t="shared" si="8"/>
        <v>19</v>
      </c>
      <c r="G46" s="64">
        <f t="shared" si="8"/>
        <v>19</v>
      </c>
      <c r="H46" s="64">
        <f t="shared" si="8"/>
        <v>0</v>
      </c>
      <c r="I46" s="64">
        <f t="shared" si="8"/>
        <v>94</v>
      </c>
      <c r="J46" s="64">
        <f t="shared" si="8"/>
        <v>179</v>
      </c>
      <c r="K46" s="64">
        <f t="shared" si="8"/>
        <v>1836</v>
      </c>
      <c r="L46" s="65">
        <f t="shared" si="1"/>
        <v>5.6556082148499214E-2</v>
      </c>
      <c r="M46" s="65">
        <f t="shared" si="2"/>
        <v>2.9699842022116903E-2</v>
      </c>
    </row>
    <row r="47" spans="2:13" ht="17.25" customHeight="1" x14ac:dyDescent="0.15">
      <c r="B47" s="80"/>
      <c r="C47" s="2" t="s">
        <v>32</v>
      </c>
      <c r="D47" s="3">
        <v>2213</v>
      </c>
      <c r="E47" s="3">
        <v>809</v>
      </c>
      <c r="F47" s="3">
        <v>18</v>
      </c>
      <c r="G47" s="3">
        <v>15</v>
      </c>
      <c r="H47" s="3">
        <v>0</v>
      </c>
      <c r="I47" s="3">
        <v>92</v>
      </c>
      <c r="J47" s="3">
        <v>160</v>
      </c>
      <c r="K47" s="3">
        <v>1119</v>
      </c>
      <c r="L47" s="4">
        <f t="shared" si="1"/>
        <v>7.2300045187528236E-2</v>
      </c>
      <c r="M47" s="4">
        <f t="shared" si="2"/>
        <v>4.1572525982828741E-2</v>
      </c>
    </row>
    <row r="48" spans="2:13" ht="17.25" customHeight="1" thickBot="1" x14ac:dyDescent="0.2">
      <c r="B48" s="82"/>
      <c r="C48" s="10" t="s">
        <v>33</v>
      </c>
      <c r="D48" s="11">
        <v>952</v>
      </c>
      <c r="E48" s="11">
        <v>209</v>
      </c>
      <c r="F48" s="11">
        <v>1</v>
      </c>
      <c r="G48" s="11">
        <v>4</v>
      </c>
      <c r="H48" s="11">
        <v>0</v>
      </c>
      <c r="I48" s="11">
        <v>2</v>
      </c>
      <c r="J48" s="11">
        <v>19</v>
      </c>
      <c r="K48" s="11">
        <v>717</v>
      </c>
      <c r="L48" s="12">
        <f t="shared" ref="L48:L49" si="9">J48/D48</f>
        <v>1.9957983193277309E-2</v>
      </c>
      <c r="M48" s="12">
        <f t="shared" ref="M48:M49" si="10">I48/D48</f>
        <v>2.1008403361344537E-3</v>
      </c>
    </row>
    <row r="49" spans="2:13" ht="21.75" customHeight="1" thickTop="1" x14ac:dyDescent="0.2">
      <c r="B49" s="20"/>
      <c r="C49" s="19" t="s">
        <v>34</v>
      </c>
      <c r="D49" s="13">
        <f t="shared" ref="D49:K49" si="11">SUM(D7,D8,D18,D24,D29,D34,D40,D41,D45,D46)</f>
        <v>33975</v>
      </c>
      <c r="E49" s="13">
        <f t="shared" si="11"/>
        <v>17738</v>
      </c>
      <c r="F49" s="13">
        <f t="shared" si="11"/>
        <v>651</v>
      </c>
      <c r="G49" s="13">
        <f t="shared" si="11"/>
        <v>677</v>
      </c>
      <c r="H49" s="13">
        <f t="shared" si="11"/>
        <v>0</v>
      </c>
      <c r="I49" s="13">
        <f t="shared" si="11"/>
        <v>928</v>
      </c>
      <c r="J49" s="13">
        <f t="shared" si="11"/>
        <v>3955</v>
      </c>
      <c r="K49" s="13">
        <f t="shared" si="11"/>
        <v>10026</v>
      </c>
      <c r="L49" s="14">
        <f t="shared" si="9"/>
        <v>0.11640912435614423</v>
      </c>
      <c r="M49" s="14">
        <f t="shared" si="10"/>
        <v>2.731420161883738E-2</v>
      </c>
    </row>
    <row r="50" spans="2:13" ht="19.5" customHeight="1" x14ac:dyDescent="0.15">
      <c r="B50" s="158" t="s">
        <v>79</v>
      </c>
      <c r="C50" s="158"/>
      <c r="D50" s="158"/>
      <c r="E50" s="158"/>
      <c r="F50" s="158"/>
      <c r="G50" s="158"/>
      <c r="H50" s="158"/>
      <c r="I50" s="158"/>
      <c r="J50" s="158"/>
      <c r="M50" s="6"/>
    </row>
    <row r="51" spans="2:13" ht="7.5" customHeight="1" x14ac:dyDescent="0.15"/>
    <row r="52" spans="2:13" x14ac:dyDescent="0.15">
      <c r="B52" s="1" t="s">
        <v>45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B50:J50"/>
    <mergeCell ref="M5:M6"/>
    <mergeCell ref="L5:L6"/>
    <mergeCell ref="B2:J2"/>
    <mergeCell ref="B5:B6"/>
    <mergeCell ref="C5:C6"/>
    <mergeCell ref="D5:K5"/>
  </mergeCells>
  <phoneticPr fontId="1"/>
  <pageMargins left="0.31496062992125984" right="0.11811023622047245" top="0.35433070866141736" bottom="0.15748031496062992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B2:M52"/>
  <sheetViews>
    <sheetView view="pageBreakPreview" zoomScale="60" zoomScaleNormal="70" workbookViewId="0">
      <selection activeCell="F32" sqref="F32"/>
    </sheetView>
  </sheetViews>
  <sheetFormatPr defaultRowHeight="14.25" x14ac:dyDescent="0.15"/>
  <cols>
    <col min="1" max="1" width="2.625" style="1" customWidth="1"/>
    <col min="2" max="2" width="11.25" style="1" bestFit="1" customWidth="1"/>
    <col min="3" max="3" width="10" style="1" customWidth="1"/>
    <col min="4" max="11" width="10.5" style="1" customWidth="1"/>
    <col min="12" max="13" width="11" style="1" customWidth="1"/>
    <col min="14" max="16384" width="9" style="1"/>
  </cols>
  <sheetData>
    <row r="2" spans="2:13" ht="21" customHeight="1" x14ac:dyDescent="0.15">
      <c r="B2" s="161" t="s">
        <v>86</v>
      </c>
      <c r="C2" s="161"/>
      <c r="D2" s="161"/>
      <c r="E2" s="161"/>
      <c r="F2" s="161"/>
      <c r="G2" s="161"/>
      <c r="H2" s="161"/>
      <c r="I2" s="161"/>
      <c r="J2" s="161"/>
      <c r="M2" s="5"/>
    </row>
    <row r="3" spans="2:13" ht="7.5" customHeight="1" x14ac:dyDescent="0.15">
      <c r="B3" s="23"/>
      <c r="C3" s="23"/>
      <c r="D3" s="23"/>
      <c r="E3" s="23"/>
      <c r="F3" s="23"/>
      <c r="G3" s="23"/>
      <c r="H3" s="23"/>
      <c r="I3" s="23"/>
      <c r="J3" s="23"/>
      <c r="M3" s="23"/>
    </row>
    <row r="4" spans="2:13" ht="7.5" customHeight="1" x14ac:dyDescent="0.15"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customHeight="1" x14ac:dyDescent="0.15">
      <c r="B5" s="162" t="s">
        <v>46</v>
      </c>
      <c r="C5" s="164"/>
      <c r="D5" s="166" t="s">
        <v>70</v>
      </c>
      <c r="E5" s="167"/>
      <c r="F5" s="167"/>
      <c r="G5" s="167"/>
      <c r="H5" s="167"/>
      <c r="I5" s="167"/>
      <c r="J5" s="167"/>
      <c r="K5" s="168"/>
      <c r="L5" s="159" t="s">
        <v>35</v>
      </c>
      <c r="M5" s="159" t="s">
        <v>37</v>
      </c>
    </row>
    <row r="6" spans="2:13" ht="52.5" customHeight="1" x14ac:dyDescent="0.15">
      <c r="B6" s="163"/>
      <c r="C6" s="165"/>
      <c r="D6" s="9"/>
      <c r="E6" s="8" t="s">
        <v>39</v>
      </c>
      <c r="F6" s="8" t="s">
        <v>38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160"/>
      <c r="M6" s="160"/>
    </row>
    <row r="7" spans="2:13" ht="17.25" customHeight="1" x14ac:dyDescent="0.15">
      <c r="B7" s="88" t="s">
        <v>47</v>
      </c>
      <c r="C7" s="90" t="s">
        <v>0</v>
      </c>
      <c r="D7" s="87">
        <v>7843</v>
      </c>
      <c r="E7" s="87">
        <v>5300</v>
      </c>
      <c r="F7" s="87">
        <v>240</v>
      </c>
      <c r="G7" s="87">
        <v>251</v>
      </c>
      <c r="H7" s="87">
        <v>0</v>
      </c>
      <c r="I7" s="87">
        <v>396</v>
      </c>
      <c r="J7" s="87">
        <v>1425</v>
      </c>
      <c r="K7" s="87">
        <v>231</v>
      </c>
      <c r="L7" s="91">
        <f t="shared" ref="L7:L49" si="0">J7/D7</f>
        <v>0.18169067958689278</v>
      </c>
      <c r="M7" s="91">
        <f>I7/D7</f>
        <v>5.0490883590462832E-2</v>
      </c>
    </row>
    <row r="8" spans="2:13" ht="17.25" customHeight="1" x14ac:dyDescent="0.15">
      <c r="B8" s="112" t="s">
        <v>48</v>
      </c>
      <c r="C8" s="113"/>
      <c r="D8" s="87">
        <f>SUM(D9:D17)</f>
        <v>2303</v>
      </c>
      <c r="E8" s="87">
        <f t="shared" ref="E8:K8" si="1">SUM(E9:E17)</f>
        <v>1747</v>
      </c>
      <c r="F8" s="87">
        <f t="shared" si="1"/>
        <v>34</v>
      </c>
      <c r="G8" s="87">
        <f t="shared" si="1"/>
        <v>72</v>
      </c>
      <c r="H8" s="87">
        <f t="shared" si="1"/>
        <v>0</v>
      </c>
      <c r="I8" s="87">
        <f t="shared" si="1"/>
        <v>95</v>
      </c>
      <c r="J8" s="87">
        <f t="shared" si="1"/>
        <v>313</v>
      </c>
      <c r="K8" s="87">
        <f t="shared" si="1"/>
        <v>42</v>
      </c>
      <c r="L8" s="91">
        <f t="shared" si="0"/>
        <v>0.13590968302214504</v>
      </c>
      <c r="M8" s="91">
        <f>I8/D8</f>
        <v>4.125054277029961E-2</v>
      </c>
    </row>
    <row r="9" spans="2:13" ht="17.25" customHeight="1" x14ac:dyDescent="0.15">
      <c r="B9" s="108"/>
      <c r="C9" s="2" t="s">
        <v>1</v>
      </c>
      <c r="D9" s="3">
        <v>511</v>
      </c>
      <c r="E9" s="3">
        <v>412</v>
      </c>
      <c r="F9" s="3">
        <v>3</v>
      </c>
      <c r="G9" s="3">
        <v>18</v>
      </c>
      <c r="H9" s="3">
        <v>0</v>
      </c>
      <c r="I9" s="3">
        <v>13</v>
      </c>
      <c r="J9" s="3">
        <v>54</v>
      </c>
      <c r="K9" s="3">
        <v>11</v>
      </c>
      <c r="L9" s="4">
        <f t="shared" si="0"/>
        <v>0.10567514677103718</v>
      </c>
      <c r="M9" s="4">
        <f t="shared" ref="M9:M49" si="2">I9/D9</f>
        <v>2.5440313111545987E-2</v>
      </c>
    </row>
    <row r="10" spans="2:13" ht="17.25" customHeight="1" x14ac:dyDescent="0.15">
      <c r="B10" s="108"/>
      <c r="C10" s="2" t="s">
        <v>2</v>
      </c>
      <c r="D10" s="3">
        <v>418</v>
      </c>
      <c r="E10" s="3">
        <v>341</v>
      </c>
      <c r="F10" s="3">
        <v>3</v>
      </c>
      <c r="G10" s="3">
        <v>7</v>
      </c>
      <c r="H10" s="3">
        <v>0</v>
      </c>
      <c r="I10" s="3">
        <v>9</v>
      </c>
      <c r="J10" s="3">
        <v>53</v>
      </c>
      <c r="K10" s="3">
        <v>5</v>
      </c>
      <c r="L10" s="4">
        <f t="shared" si="0"/>
        <v>0.12679425837320574</v>
      </c>
      <c r="M10" s="4">
        <f t="shared" si="2"/>
        <v>2.1531100478468901E-2</v>
      </c>
    </row>
    <row r="11" spans="2:13" ht="17.25" customHeight="1" x14ac:dyDescent="0.15">
      <c r="B11" s="108"/>
      <c r="C11" s="2" t="s">
        <v>3</v>
      </c>
      <c r="D11" s="3">
        <v>179</v>
      </c>
      <c r="E11" s="3">
        <v>140</v>
      </c>
      <c r="F11" s="3">
        <v>3</v>
      </c>
      <c r="G11" s="3">
        <v>6</v>
      </c>
      <c r="H11" s="3">
        <v>0</v>
      </c>
      <c r="I11" s="3">
        <v>9</v>
      </c>
      <c r="J11" s="3">
        <v>18</v>
      </c>
      <c r="K11" s="3">
        <v>3</v>
      </c>
      <c r="L11" s="4">
        <f t="shared" si="0"/>
        <v>0.1005586592178771</v>
      </c>
      <c r="M11" s="4">
        <f t="shared" si="2"/>
        <v>5.027932960893855E-2</v>
      </c>
    </row>
    <row r="12" spans="2:13" ht="17.25" customHeight="1" x14ac:dyDescent="0.15">
      <c r="B12" s="108"/>
      <c r="C12" s="2" t="s">
        <v>4</v>
      </c>
      <c r="D12" s="3">
        <v>33</v>
      </c>
      <c r="E12" s="3">
        <v>26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2</v>
      </c>
      <c r="L12" s="4">
        <f t="shared" si="0"/>
        <v>0.15151515151515152</v>
      </c>
      <c r="M12" s="4">
        <f t="shared" si="2"/>
        <v>0</v>
      </c>
    </row>
    <row r="13" spans="2:13" ht="17.25" customHeight="1" x14ac:dyDescent="0.15">
      <c r="B13" s="108"/>
      <c r="C13" s="2" t="s">
        <v>5</v>
      </c>
      <c r="D13" s="3">
        <v>236</v>
      </c>
      <c r="E13" s="3">
        <v>150</v>
      </c>
      <c r="F13" s="3">
        <v>1</v>
      </c>
      <c r="G13" s="3">
        <v>14</v>
      </c>
      <c r="H13" s="3">
        <v>0</v>
      </c>
      <c r="I13" s="3">
        <v>16</v>
      </c>
      <c r="J13" s="3">
        <v>49</v>
      </c>
      <c r="K13" s="3">
        <v>6</v>
      </c>
      <c r="L13" s="4">
        <f t="shared" si="0"/>
        <v>0.2076271186440678</v>
      </c>
      <c r="M13" s="4">
        <f t="shared" si="2"/>
        <v>6.7796610169491525E-2</v>
      </c>
    </row>
    <row r="14" spans="2:13" ht="17.25" customHeight="1" x14ac:dyDescent="0.15">
      <c r="B14" s="108"/>
      <c r="C14" s="2" t="s">
        <v>6</v>
      </c>
      <c r="D14" s="3">
        <v>148</v>
      </c>
      <c r="E14" s="3">
        <v>97</v>
      </c>
      <c r="F14" s="3">
        <v>1</v>
      </c>
      <c r="G14" s="3">
        <v>5</v>
      </c>
      <c r="H14" s="3">
        <v>0</v>
      </c>
      <c r="I14" s="3">
        <v>8</v>
      </c>
      <c r="J14" s="3">
        <v>35</v>
      </c>
      <c r="K14" s="3">
        <v>2</v>
      </c>
      <c r="L14" s="4">
        <f t="shared" si="0"/>
        <v>0.23648648648648649</v>
      </c>
      <c r="M14" s="4">
        <f t="shared" si="2"/>
        <v>5.4054054054054057E-2</v>
      </c>
    </row>
    <row r="15" spans="2:13" ht="17.25" customHeight="1" x14ac:dyDescent="0.15">
      <c r="B15" s="108"/>
      <c r="C15" s="2" t="s">
        <v>7</v>
      </c>
      <c r="D15" s="3">
        <v>368</v>
      </c>
      <c r="E15" s="3">
        <v>239</v>
      </c>
      <c r="F15" s="3">
        <v>21</v>
      </c>
      <c r="G15" s="3">
        <v>8</v>
      </c>
      <c r="H15" s="3">
        <v>0</v>
      </c>
      <c r="I15" s="3">
        <v>28</v>
      </c>
      <c r="J15" s="3">
        <v>65</v>
      </c>
      <c r="K15" s="3">
        <v>7</v>
      </c>
      <c r="L15" s="4">
        <f t="shared" si="0"/>
        <v>0.1766304347826087</v>
      </c>
      <c r="M15" s="4">
        <f t="shared" si="2"/>
        <v>7.6086956521739135E-2</v>
      </c>
    </row>
    <row r="16" spans="2:13" ht="17.25" customHeight="1" x14ac:dyDescent="0.15">
      <c r="B16" s="108"/>
      <c r="C16" s="2" t="s">
        <v>8</v>
      </c>
      <c r="D16" s="3">
        <v>162</v>
      </c>
      <c r="E16" s="3">
        <v>129</v>
      </c>
      <c r="F16" s="3">
        <v>1</v>
      </c>
      <c r="G16" s="3">
        <v>10</v>
      </c>
      <c r="H16" s="3">
        <v>0</v>
      </c>
      <c r="I16" s="3">
        <v>6</v>
      </c>
      <c r="J16" s="3">
        <v>14</v>
      </c>
      <c r="K16" s="3">
        <v>2</v>
      </c>
      <c r="L16" s="4">
        <f t="shared" si="0"/>
        <v>8.6419753086419748E-2</v>
      </c>
      <c r="M16" s="4">
        <f t="shared" si="2"/>
        <v>3.7037037037037035E-2</v>
      </c>
    </row>
    <row r="17" spans="2:13" ht="17.25" customHeight="1" x14ac:dyDescent="0.15">
      <c r="B17" s="109"/>
      <c r="C17" s="2" t="s">
        <v>9</v>
      </c>
      <c r="D17" s="3">
        <v>248</v>
      </c>
      <c r="E17" s="3">
        <v>213</v>
      </c>
      <c r="F17" s="3">
        <v>1</v>
      </c>
      <c r="G17" s="3">
        <v>4</v>
      </c>
      <c r="H17" s="3">
        <v>0</v>
      </c>
      <c r="I17" s="3">
        <v>6</v>
      </c>
      <c r="J17" s="3">
        <v>20</v>
      </c>
      <c r="K17" s="3">
        <v>4</v>
      </c>
      <c r="L17" s="4">
        <f t="shared" si="0"/>
        <v>8.0645161290322578E-2</v>
      </c>
      <c r="M17" s="4">
        <f t="shared" si="2"/>
        <v>2.4193548387096774E-2</v>
      </c>
    </row>
    <row r="18" spans="2:13" ht="17.25" customHeight="1" x14ac:dyDescent="0.15">
      <c r="B18" s="112" t="s">
        <v>49</v>
      </c>
      <c r="C18" s="113"/>
      <c r="D18" s="87">
        <f>SUM(D19:D23)</f>
        <v>1701</v>
      </c>
      <c r="E18" s="87">
        <f t="shared" ref="E18:K18" si="3">SUM(E19:E23)</f>
        <v>1309</v>
      </c>
      <c r="F18" s="87">
        <f t="shared" si="3"/>
        <v>44</v>
      </c>
      <c r="G18" s="87">
        <f t="shared" si="3"/>
        <v>66</v>
      </c>
      <c r="H18" s="87">
        <f t="shared" si="3"/>
        <v>0</v>
      </c>
      <c r="I18" s="87">
        <f t="shared" si="3"/>
        <v>35</v>
      </c>
      <c r="J18" s="87">
        <f t="shared" si="3"/>
        <v>204</v>
      </c>
      <c r="K18" s="87">
        <f t="shared" si="3"/>
        <v>43</v>
      </c>
      <c r="L18" s="91">
        <f t="shared" si="0"/>
        <v>0.11992945326278659</v>
      </c>
      <c r="M18" s="91">
        <f t="shared" si="2"/>
        <v>2.0576131687242798E-2</v>
      </c>
    </row>
    <row r="19" spans="2:13" ht="17.25" customHeight="1" x14ac:dyDescent="0.15">
      <c r="B19" s="108"/>
      <c r="C19" s="2" t="s">
        <v>36</v>
      </c>
      <c r="D19" s="3">
        <v>654</v>
      </c>
      <c r="E19" s="3">
        <v>507</v>
      </c>
      <c r="F19" s="3">
        <v>24</v>
      </c>
      <c r="G19" s="3">
        <v>25</v>
      </c>
      <c r="H19" s="3">
        <v>0</v>
      </c>
      <c r="I19" s="3">
        <v>10</v>
      </c>
      <c r="J19" s="3">
        <v>74</v>
      </c>
      <c r="K19" s="3">
        <v>14</v>
      </c>
      <c r="L19" s="4">
        <f t="shared" si="0"/>
        <v>0.11314984709480122</v>
      </c>
      <c r="M19" s="4">
        <f t="shared" si="2"/>
        <v>1.5290519877675841E-2</v>
      </c>
    </row>
    <row r="20" spans="2:13" ht="17.25" customHeight="1" x14ac:dyDescent="0.15">
      <c r="B20" s="108"/>
      <c r="C20" s="2" t="s">
        <v>10</v>
      </c>
      <c r="D20" s="3">
        <v>431</v>
      </c>
      <c r="E20" s="3">
        <v>322</v>
      </c>
      <c r="F20" s="3">
        <v>14</v>
      </c>
      <c r="G20" s="3">
        <v>13</v>
      </c>
      <c r="H20" s="3">
        <v>0</v>
      </c>
      <c r="I20" s="3">
        <v>10</v>
      </c>
      <c r="J20" s="3">
        <v>64</v>
      </c>
      <c r="K20" s="3">
        <v>8</v>
      </c>
      <c r="L20" s="4">
        <f t="shared" si="0"/>
        <v>0.14849187935034802</v>
      </c>
      <c r="M20" s="4">
        <f t="shared" si="2"/>
        <v>2.3201856148491878E-2</v>
      </c>
    </row>
    <row r="21" spans="2:13" ht="17.25" customHeight="1" x14ac:dyDescent="0.15">
      <c r="B21" s="108"/>
      <c r="C21" s="2" t="s">
        <v>11</v>
      </c>
      <c r="D21" s="3">
        <v>205</v>
      </c>
      <c r="E21" s="3">
        <v>159</v>
      </c>
      <c r="F21" s="3">
        <v>0</v>
      </c>
      <c r="G21" s="3">
        <v>9</v>
      </c>
      <c r="H21" s="3">
        <v>0</v>
      </c>
      <c r="I21" s="3">
        <v>2</v>
      </c>
      <c r="J21" s="3">
        <v>27</v>
      </c>
      <c r="K21" s="3">
        <v>8</v>
      </c>
      <c r="L21" s="4">
        <f t="shared" si="0"/>
        <v>0.13170731707317074</v>
      </c>
      <c r="M21" s="4">
        <f t="shared" si="2"/>
        <v>9.7560975609756097E-3</v>
      </c>
    </row>
    <row r="22" spans="2:13" ht="17.25" customHeight="1" x14ac:dyDescent="0.15">
      <c r="B22" s="108"/>
      <c r="C22" s="2" t="s">
        <v>12</v>
      </c>
      <c r="D22" s="3">
        <v>176</v>
      </c>
      <c r="E22" s="3">
        <v>140</v>
      </c>
      <c r="F22" s="3">
        <v>4</v>
      </c>
      <c r="G22" s="3">
        <v>9</v>
      </c>
      <c r="H22" s="3">
        <v>0</v>
      </c>
      <c r="I22" s="3">
        <v>3</v>
      </c>
      <c r="J22" s="3">
        <v>16</v>
      </c>
      <c r="K22" s="3">
        <v>4</v>
      </c>
      <c r="L22" s="4">
        <f t="shared" si="0"/>
        <v>9.0909090909090912E-2</v>
      </c>
      <c r="M22" s="4">
        <f t="shared" si="2"/>
        <v>1.7045454545454544E-2</v>
      </c>
    </row>
    <row r="23" spans="2:13" ht="15" x14ac:dyDescent="0.15">
      <c r="B23" s="109"/>
      <c r="C23" s="2" t="s">
        <v>13</v>
      </c>
      <c r="D23" s="3">
        <v>235</v>
      </c>
      <c r="E23" s="3">
        <v>181</v>
      </c>
      <c r="F23" s="3">
        <v>2</v>
      </c>
      <c r="G23" s="3">
        <v>10</v>
      </c>
      <c r="H23" s="3">
        <v>0</v>
      </c>
      <c r="I23" s="3">
        <v>10</v>
      </c>
      <c r="J23" s="3">
        <v>23</v>
      </c>
      <c r="K23" s="3">
        <v>9</v>
      </c>
      <c r="L23" s="4">
        <f t="shared" si="0"/>
        <v>9.7872340425531917E-2</v>
      </c>
      <c r="M23" s="4">
        <f t="shared" si="2"/>
        <v>4.2553191489361701E-2</v>
      </c>
    </row>
    <row r="24" spans="2:13" ht="15" x14ac:dyDescent="0.15">
      <c r="B24" s="112" t="s">
        <v>50</v>
      </c>
      <c r="C24" s="113"/>
      <c r="D24" s="87">
        <f>SUM(D25:D28)</f>
        <v>1407</v>
      </c>
      <c r="E24" s="87">
        <f t="shared" ref="E24:K24" si="4">SUM(E25:E28)</f>
        <v>1008</v>
      </c>
      <c r="F24" s="87">
        <f t="shared" si="4"/>
        <v>60</v>
      </c>
      <c r="G24" s="87">
        <f t="shared" si="4"/>
        <v>54</v>
      </c>
      <c r="H24" s="87">
        <f t="shared" si="4"/>
        <v>0</v>
      </c>
      <c r="I24" s="87">
        <f t="shared" si="4"/>
        <v>58</v>
      </c>
      <c r="J24" s="87">
        <f t="shared" si="4"/>
        <v>206</v>
      </c>
      <c r="K24" s="87">
        <f t="shared" si="4"/>
        <v>21</v>
      </c>
      <c r="L24" s="91">
        <f t="shared" si="0"/>
        <v>0.14641080312722105</v>
      </c>
      <c r="M24" s="91">
        <f t="shared" si="2"/>
        <v>4.1222459132906897E-2</v>
      </c>
    </row>
    <row r="25" spans="2:13" ht="17.25" customHeight="1" x14ac:dyDescent="0.15">
      <c r="B25" s="108"/>
      <c r="C25" s="2" t="s">
        <v>14</v>
      </c>
      <c r="D25" s="3">
        <v>525</v>
      </c>
      <c r="E25" s="3">
        <v>369</v>
      </c>
      <c r="F25" s="3">
        <v>9</v>
      </c>
      <c r="G25" s="3">
        <v>26</v>
      </c>
      <c r="H25" s="3">
        <v>0</v>
      </c>
      <c r="I25" s="3">
        <v>24</v>
      </c>
      <c r="J25" s="3">
        <v>85</v>
      </c>
      <c r="K25" s="3">
        <v>12</v>
      </c>
      <c r="L25" s="4">
        <f t="shared" si="0"/>
        <v>0.16190476190476191</v>
      </c>
      <c r="M25" s="4">
        <f t="shared" si="2"/>
        <v>4.5714285714285714E-2</v>
      </c>
    </row>
    <row r="26" spans="2:13" ht="17.25" customHeight="1" x14ac:dyDescent="0.15">
      <c r="B26" s="108"/>
      <c r="C26" s="2" t="s">
        <v>15</v>
      </c>
      <c r="D26" s="3">
        <v>365</v>
      </c>
      <c r="E26" s="3">
        <v>252</v>
      </c>
      <c r="F26" s="3">
        <v>33</v>
      </c>
      <c r="G26" s="3">
        <v>7</v>
      </c>
      <c r="H26" s="3">
        <v>0</v>
      </c>
      <c r="I26" s="3">
        <v>13</v>
      </c>
      <c r="J26" s="3">
        <v>53</v>
      </c>
      <c r="K26" s="3">
        <v>7</v>
      </c>
      <c r="L26" s="4">
        <f t="shared" si="0"/>
        <v>0.14520547945205478</v>
      </c>
      <c r="M26" s="4">
        <f t="shared" si="2"/>
        <v>3.5616438356164383E-2</v>
      </c>
    </row>
    <row r="27" spans="2:13" ht="17.25" customHeight="1" x14ac:dyDescent="0.15">
      <c r="B27" s="108"/>
      <c r="C27" s="2" t="s">
        <v>16</v>
      </c>
      <c r="D27" s="3">
        <v>335</v>
      </c>
      <c r="E27" s="3">
        <v>245</v>
      </c>
      <c r="F27" s="3">
        <v>10</v>
      </c>
      <c r="G27" s="3">
        <v>15</v>
      </c>
      <c r="H27" s="3">
        <v>0</v>
      </c>
      <c r="I27" s="3">
        <v>18</v>
      </c>
      <c r="J27" s="3">
        <v>45</v>
      </c>
      <c r="K27" s="3">
        <v>2</v>
      </c>
      <c r="L27" s="4">
        <f t="shared" si="0"/>
        <v>0.13432835820895522</v>
      </c>
      <c r="M27" s="4">
        <f t="shared" si="2"/>
        <v>5.3731343283582089E-2</v>
      </c>
    </row>
    <row r="28" spans="2:13" ht="17.25" customHeight="1" x14ac:dyDescent="0.15">
      <c r="B28" s="109"/>
      <c r="C28" s="2" t="s">
        <v>17</v>
      </c>
      <c r="D28" s="3">
        <v>182</v>
      </c>
      <c r="E28" s="3">
        <v>142</v>
      </c>
      <c r="F28" s="3">
        <v>8</v>
      </c>
      <c r="G28" s="3">
        <v>6</v>
      </c>
      <c r="H28" s="3">
        <v>0</v>
      </c>
      <c r="I28" s="3">
        <v>3</v>
      </c>
      <c r="J28" s="3">
        <v>23</v>
      </c>
      <c r="K28" s="3">
        <v>0</v>
      </c>
      <c r="L28" s="4">
        <f t="shared" si="0"/>
        <v>0.12637362637362637</v>
      </c>
      <c r="M28" s="4">
        <f t="shared" si="2"/>
        <v>1.6483516483516484E-2</v>
      </c>
    </row>
    <row r="29" spans="2:13" ht="17.25" customHeight="1" x14ac:dyDescent="0.15">
      <c r="B29" s="112" t="s">
        <v>139</v>
      </c>
      <c r="C29" s="113"/>
      <c r="D29" s="87">
        <f>SUM(D30:D33)</f>
        <v>657</v>
      </c>
      <c r="E29" s="87">
        <f t="shared" ref="E29:K29" si="5">SUM(E30:E33)</f>
        <v>455</v>
      </c>
      <c r="F29" s="87">
        <f t="shared" si="5"/>
        <v>50</v>
      </c>
      <c r="G29" s="87">
        <f t="shared" si="5"/>
        <v>12</v>
      </c>
      <c r="H29" s="87">
        <f t="shared" si="5"/>
        <v>0</v>
      </c>
      <c r="I29" s="87">
        <f t="shared" si="5"/>
        <v>30</v>
      </c>
      <c r="J29" s="87">
        <f t="shared" si="5"/>
        <v>99</v>
      </c>
      <c r="K29" s="87">
        <f t="shared" si="5"/>
        <v>11</v>
      </c>
      <c r="L29" s="91">
        <f t="shared" si="0"/>
        <v>0.15068493150684931</v>
      </c>
      <c r="M29" s="91">
        <f t="shared" si="2"/>
        <v>4.5662100456621002E-2</v>
      </c>
    </row>
    <row r="30" spans="2:13" ht="17.25" customHeight="1" x14ac:dyDescent="0.15">
      <c r="B30" s="108"/>
      <c r="C30" s="2" t="s">
        <v>18</v>
      </c>
      <c r="D30" s="3">
        <v>255</v>
      </c>
      <c r="E30" s="3">
        <v>180</v>
      </c>
      <c r="F30" s="3">
        <v>29</v>
      </c>
      <c r="G30" s="3">
        <v>5</v>
      </c>
      <c r="H30" s="3">
        <v>0</v>
      </c>
      <c r="I30" s="3">
        <v>2</v>
      </c>
      <c r="J30" s="3">
        <v>34</v>
      </c>
      <c r="K30" s="3">
        <v>5</v>
      </c>
      <c r="L30" s="4">
        <f t="shared" si="0"/>
        <v>0.13333333333333333</v>
      </c>
      <c r="M30" s="4">
        <f t="shared" si="2"/>
        <v>7.8431372549019607E-3</v>
      </c>
    </row>
    <row r="31" spans="2:13" ht="17.25" customHeight="1" x14ac:dyDescent="0.15">
      <c r="B31" s="108"/>
      <c r="C31" s="2" t="s">
        <v>19</v>
      </c>
      <c r="D31" s="3">
        <v>123</v>
      </c>
      <c r="E31" s="3">
        <v>91</v>
      </c>
      <c r="F31" s="3">
        <v>10</v>
      </c>
      <c r="G31" s="3">
        <v>3</v>
      </c>
      <c r="H31" s="3">
        <v>0</v>
      </c>
      <c r="I31" s="3">
        <v>9</v>
      </c>
      <c r="J31" s="3">
        <v>9</v>
      </c>
      <c r="K31" s="3">
        <v>1</v>
      </c>
      <c r="L31" s="4">
        <f t="shared" si="0"/>
        <v>7.3170731707317069E-2</v>
      </c>
      <c r="M31" s="4">
        <f t="shared" si="2"/>
        <v>7.3170731707317069E-2</v>
      </c>
    </row>
    <row r="32" spans="2:13" ht="17.25" customHeight="1" x14ac:dyDescent="0.15">
      <c r="B32" s="108"/>
      <c r="C32" s="2" t="s">
        <v>21</v>
      </c>
      <c r="D32" s="3">
        <v>217</v>
      </c>
      <c r="E32" s="3">
        <v>154</v>
      </c>
      <c r="F32" s="3">
        <v>8</v>
      </c>
      <c r="G32" s="3">
        <v>4</v>
      </c>
      <c r="H32" s="3">
        <v>0</v>
      </c>
      <c r="I32" s="3">
        <v>4</v>
      </c>
      <c r="J32" s="3">
        <v>42</v>
      </c>
      <c r="K32" s="3">
        <v>5</v>
      </c>
      <c r="L32" s="4">
        <f t="shared" si="0"/>
        <v>0.19354838709677419</v>
      </c>
      <c r="M32" s="4">
        <f t="shared" si="2"/>
        <v>1.8433179723502304E-2</v>
      </c>
    </row>
    <row r="33" spans="2:13" ht="17.25" customHeight="1" x14ac:dyDescent="0.15">
      <c r="B33" s="109"/>
      <c r="C33" s="2" t="s">
        <v>20</v>
      </c>
      <c r="D33" s="3">
        <v>62</v>
      </c>
      <c r="E33" s="3">
        <v>30</v>
      </c>
      <c r="F33" s="3">
        <v>3</v>
      </c>
      <c r="G33" s="3">
        <v>0</v>
      </c>
      <c r="H33" s="3">
        <v>0</v>
      </c>
      <c r="I33" s="3">
        <v>15</v>
      </c>
      <c r="J33" s="3">
        <v>14</v>
      </c>
      <c r="K33" s="3">
        <v>0</v>
      </c>
      <c r="L33" s="4">
        <f t="shared" si="0"/>
        <v>0.22580645161290322</v>
      </c>
      <c r="M33" s="4">
        <f t="shared" si="2"/>
        <v>0.24193548387096775</v>
      </c>
    </row>
    <row r="34" spans="2:13" ht="17.25" customHeight="1" x14ac:dyDescent="0.15">
      <c r="B34" s="116" t="s">
        <v>140</v>
      </c>
      <c r="C34" s="113"/>
      <c r="D34" s="87">
        <f>SUM(D35:D39)</f>
        <v>2571</v>
      </c>
      <c r="E34" s="87">
        <f t="shared" ref="E34:K34" si="6">SUM(E35:E39)</f>
        <v>2119</v>
      </c>
      <c r="F34" s="87">
        <f t="shared" si="6"/>
        <v>11</v>
      </c>
      <c r="G34" s="87">
        <f t="shared" si="6"/>
        <v>49</v>
      </c>
      <c r="H34" s="87">
        <f t="shared" si="6"/>
        <v>0</v>
      </c>
      <c r="I34" s="87">
        <f t="shared" si="6"/>
        <v>38</v>
      </c>
      <c r="J34" s="87">
        <f t="shared" si="6"/>
        <v>292</v>
      </c>
      <c r="K34" s="87">
        <f t="shared" si="6"/>
        <v>62</v>
      </c>
      <c r="L34" s="91">
        <f t="shared" si="0"/>
        <v>0.11357448463632827</v>
      </c>
      <c r="M34" s="91">
        <f t="shared" si="2"/>
        <v>1.4780241151302996E-2</v>
      </c>
    </row>
    <row r="35" spans="2:13" ht="17.25" customHeight="1" x14ac:dyDescent="0.15">
      <c r="B35" s="108"/>
      <c r="C35" s="2" t="s">
        <v>22</v>
      </c>
      <c r="D35" s="3">
        <v>1544</v>
      </c>
      <c r="E35" s="3">
        <v>1214</v>
      </c>
      <c r="F35" s="3">
        <v>6</v>
      </c>
      <c r="G35" s="3">
        <v>37</v>
      </c>
      <c r="H35" s="3">
        <v>0</v>
      </c>
      <c r="I35" s="3">
        <v>29</v>
      </c>
      <c r="J35" s="3">
        <v>213</v>
      </c>
      <c r="K35" s="3">
        <v>45</v>
      </c>
      <c r="L35" s="4">
        <f t="shared" si="0"/>
        <v>0.13795336787564766</v>
      </c>
      <c r="M35" s="4">
        <f t="shared" si="2"/>
        <v>1.878238341968912E-2</v>
      </c>
    </row>
    <row r="36" spans="2:13" ht="17.25" customHeight="1" x14ac:dyDescent="0.15">
      <c r="B36" s="108"/>
      <c r="C36" s="2" t="s">
        <v>23</v>
      </c>
      <c r="D36" s="3">
        <v>77</v>
      </c>
      <c r="E36" s="3">
        <v>63</v>
      </c>
      <c r="F36" s="3">
        <v>0</v>
      </c>
      <c r="G36" s="3">
        <v>2</v>
      </c>
      <c r="H36" s="3">
        <v>0</v>
      </c>
      <c r="I36" s="3">
        <v>0</v>
      </c>
      <c r="J36" s="3">
        <v>9</v>
      </c>
      <c r="K36" s="3">
        <v>3</v>
      </c>
      <c r="L36" s="4">
        <f t="shared" si="0"/>
        <v>0.11688311688311688</v>
      </c>
      <c r="M36" s="4">
        <f t="shared" si="2"/>
        <v>0</v>
      </c>
    </row>
    <row r="37" spans="2:13" ht="17.25" customHeight="1" x14ac:dyDescent="0.15">
      <c r="B37" s="108"/>
      <c r="C37" s="2" t="s">
        <v>24</v>
      </c>
      <c r="D37" s="3">
        <v>350</v>
      </c>
      <c r="E37" s="3">
        <v>295</v>
      </c>
      <c r="F37" s="3">
        <v>4</v>
      </c>
      <c r="G37" s="3">
        <v>1</v>
      </c>
      <c r="H37" s="3">
        <v>0</v>
      </c>
      <c r="I37" s="3">
        <v>6</v>
      </c>
      <c r="J37" s="3">
        <v>39</v>
      </c>
      <c r="K37" s="3">
        <v>5</v>
      </c>
      <c r="L37" s="4">
        <f t="shared" si="0"/>
        <v>0.11142857142857143</v>
      </c>
      <c r="M37" s="4">
        <f t="shared" si="2"/>
        <v>1.7142857142857144E-2</v>
      </c>
    </row>
    <row r="38" spans="2:13" ht="17.25" customHeight="1" x14ac:dyDescent="0.15">
      <c r="B38" s="108"/>
      <c r="C38" s="2" t="s">
        <v>25</v>
      </c>
      <c r="D38" s="3">
        <v>224</v>
      </c>
      <c r="E38" s="3">
        <v>212</v>
      </c>
      <c r="F38" s="3">
        <v>0</v>
      </c>
      <c r="G38" s="3">
        <v>1</v>
      </c>
      <c r="H38" s="3">
        <v>0</v>
      </c>
      <c r="I38" s="3">
        <v>0</v>
      </c>
      <c r="J38" s="3">
        <v>8</v>
      </c>
      <c r="K38" s="3">
        <v>3</v>
      </c>
      <c r="L38" s="4">
        <f t="shared" si="0"/>
        <v>3.5714285714285712E-2</v>
      </c>
      <c r="M38" s="4">
        <f t="shared" si="2"/>
        <v>0</v>
      </c>
    </row>
    <row r="39" spans="2:13" ht="17.25" customHeight="1" x14ac:dyDescent="0.15">
      <c r="B39" s="109"/>
      <c r="C39" s="2" t="s">
        <v>26</v>
      </c>
      <c r="D39" s="3">
        <v>376</v>
      </c>
      <c r="E39" s="3">
        <v>335</v>
      </c>
      <c r="F39" s="3">
        <v>1</v>
      </c>
      <c r="G39" s="3">
        <v>8</v>
      </c>
      <c r="H39" s="3">
        <v>0</v>
      </c>
      <c r="I39" s="3">
        <v>3</v>
      </c>
      <c r="J39" s="3">
        <v>23</v>
      </c>
      <c r="K39" s="3">
        <v>6</v>
      </c>
      <c r="L39" s="4">
        <f t="shared" si="0"/>
        <v>6.1170212765957445E-2</v>
      </c>
      <c r="M39" s="4">
        <f t="shared" si="2"/>
        <v>7.9787234042553185E-3</v>
      </c>
    </row>
    <row r="40" spans="2:13" ht="17.25" customHeight="1" x14ac:dyDescent="0.15">
      <c r="B40" s="110" t="s">
        <v>53</v>
      </c>
      <c r="C40" s="90" t="s">
        <v>27</v>
      </c>
      <c r="D40" s="87">
        <v>1135</v>
      </c>
      <c r="E40" s="87">
        <v>839</v>
      </c>
      <c r="F40" s="87">
        <v>32</v>
      </c>
      <c r="G40" s="87">
        <v>28</v>
      </c>
      <c r="H40" s="87">
        <v>0</v>
      </c>
      <c r="I40" s="87">
        <v>41</v>
      </c>
      <c r="J40" s="87">
        <v>162</v>
      </c>
      <c r="K40" s="87">
        <v>33</v>
      </c>
      <c r="L40" s="91">
        <f>J40/D40</f>
        <v>0.14273127753303966</v>
      </c>
      <c r="M40" s="91">
        <f t="shared" si="2"/>
        <v>3.6123348017621147E-2</v>
      </c>
    </row>
    <row r="41" spans="2:13" ht="17.25" customHeight="1" x14ac:dyDescent="0.15">
      <c r="B41" s="114" t="s">
        <v>128</v>
      </c>
      <c r="C41" s="115"/>
      <c r="D41" s="87">
        <f>SUM(D42:D44)</f>
        <v>2161</v>
      </c>
      <c r="E41" s="87">
        <f t="shared" ref="E41:K41" si="7">SUM(E42:E44)</f>
        <v>1691</v>
      </c>
      <c r="F41" s="87">
        <f t="shared" si="7"/>
        <v>71</v>
      </c>
      <c r="G41" s="87">
        <f t="shared" si="7"/>
        <v>34</v>
      </c>
      <c r="H41" s="87">
        <f t="shared" si="7"/>
        <v>0</v>
      </c>
      <c r="I41" s="87">
        <f t="shared" si="7"/>
        <v>53</v>
      </c>
      <c r="J41" s="87">
        <f t="shared" si="7"/>
        <v>245</v>
      </c>
      <c r="K41" s="87">
        <f t="shared" si="7"/>
        <v>67</v>
      </c>
      <c r="L41" s="91">
        <f>J41/D41</f>
        <v>0.11337343822304488</v>
      </c>
      <c r="M41" s="91">
        <f t="shared" si="2"/>
        <v>2.4525682554372975E-2</v>
      </c>
    </row>
    <row r="42" spans="2:13" ht="17.25" customHeight="1" x14ac:dyDescent="0.15">
      <c r="B42" s="106"/>
      <c r="C42" s="2" t="s">
        <v>28</v>
      </c>
      <c r="D42" s="3">
        <v>1727</v>
      </c>
      <c r="E42" s="3">
        <v>1348</v>
      </c>
      <c r="F42" s="3">
        <v>44</v>
      </c>
      <c r="G42" s="3">
        <v>26</v>
      </c>
      <c r="H42" s="3">
        <v>0</v>
      </c>
      <c r="I42" s="3">
        <v>39</v>
      </c>
      <c r="J42" s="3">
        <v>213</v>
      </c>
      <c r="K42" s="3">
        <v>57</v>
      </c>
      <c r="L42" s="4">
        <f t="shared" si="0"/>
        <v>0.123335263462652</v>
      </c>
      <c r="M42" s="4">
        <f t="shared" si="2"/>
        <v>2.25825130283729E-2</v>
      </c>
    </row>
    <row r="43" spans="2:13" ht="17.25" customHeight="1" x14ac:dyDescent="0.15">
      <c r="B43" s="106"/>
      <c r="C43" s="2" t="s">
        <v>29</v>
      </c>
      <c r="D43" s="3">
        <v>348</v>
      </c>
      <c r="E43" s="3">
        <v>290</v>
      </c>
      <c r="F43" s="3">
        <v>5</v>
      </c>
      <c r="G43" s="3">
        <v>4</v>
      </c>
      <c r="H43" s="3">
        <v>0</v>
      </c>
      <c r="I43" s="3">
        <v>13</v>
      </c>
      <c r="J43" s="3">
        <v>28</v>
      </c>
      <c r="K43" s="3">
        <v>8</v>
      </c>
      <c r="L43" s="4">
        <f t="shared" si="0"/>
        <v>8.0459770114942528E-2</v>
      </c>
      <c r="M43" s="4">
        <f t="shared" si="2"/>
        <v>3.7356321839080463E-2</v>
      </c>
    </row>
    <row r="44" spans="2:13" ht="17.25" customHeight="1" x14ac:dyDescent="0.15">
      <c r="B44" s="107"/>
      <c r="C44" s="2" t="s">
        <v>30</v>
      </c>
      <c r="D44" s="3">
        <v>86</v>
      </c>
      <c r="E44" s="3">
        <v>53</v>
      </c>
      <c r="F44" s="3">
        <v>22</v>
      </c>
      <c r="G44" s="3">
        <v>4</v>
      </c>
      <c r="H44" s="3">
        <v>0</v>
      </c>
      <c r="I44" s="3">
        <v>1</v>
      </c>
      <c r="J44" s="3">
        <v>4</v>
      </c>
      <c r="K44" s="3">
        <v>2</v>
      </c>
      <c r="L44" s="4">
        <f t="shared" si="0"/>
        <v>4.6511627906976744E-2</v>
      </c>
      <c r="M44" s="4">
        <f t="shared" si="2"/>
        <v>1.1627906976744186E-2</v>
      </c>
    </row>
    <row r="45" spans="2:13" ht="17.25" customHeight="1" x14ac:dyDescent="0.15">
      <c r="B45" s="110" t="s">
        <v>54</v>
      </c>
      <c r="C45" s="90" t="s">
        <v>31</v>
      </c>
      <c r="D45" s="87">
        <v>1282</v>
      </c>
      <c r="E45" s="87">
        <v>1017</v>
      </c>
      <c r="F45" s="87">
        <v>8</v>
      </c>
      <c r="G45" s="87">
        <v>21</v>
      </c>
      <c r="H45" s="87">
        <v>0</v>
      </c>
      <c r="I45" s="87">
        <v>8</v>
      </c>
      <c r="J45" s="87">
        <v>202</v>
      </c>
      <c r="K45" s="87">
        <v>26</v>
      </c>
      <c r="L45" s="91">
        <f t="shared" si="0"/>
        <v>0.15756630265210608</v>
      </c>
      <c r="M45" s="91">
        <f t="shared" si="2"/>
        <v>6.2402496099843996E-3</v>
      </c>
    </row>
    <row r="46" spans="2:13" ht="17.25" customHeight="1" x14ac:dyDescent="0.15">
      <c r="B46" s="112" t="s">
        <v>141</v>
      </c>
      <c r="C46" s="113"/>
      <c r="D46" s="87">
        <f>SUM(D47:D48)</f>
        <v>1041</v>
      </c>
      <c r="E46" s="87">
        <f t="shared" ref="E46:K46" si="8">SUM(E47:E48)</f>
        <v>830</v>
      </c>
      <c r="F46" s="87">
        <f t="shared" si="8"/>
        <v>15</v>
      </c>
      <c r="G46" s="87">
        <f t="shared" si="8"/>
        <v>18</v>
      </c>
      <c r="H46" s="87">
        <f t="shared" si="8"/>
        <v>0</v>
      </c>
      <c r="I46" s="87">
        <f t="shared" si="8"/>
        <v>30</v>
      </c>
      <c r="J46" s="87">
        <f t="shared" si="8"/>
        <v>131</v>
      </c>
      <c r="K46" s="87">
        <f t="shared" si="8"/>
        <v>17</v>
      </c>
      <c r="L46" s="91">
        <f t="shared" si="0"/>
        <v>0.12584053794428435</v>
      </c>
      <c r="M46" s="91">
        <f t="shared" si="2"/>
        <v>2.8818443804034581E-2</v>
      </c>
    </row>
    <row r="47" spans="2:13" ht="17.25" customHeight="1" x14ac:dyDescent="0.15">
      <c r="B47" s="106"/>
      <c r="C47" s="2" t="s">
        <v>32</v>
      </c>
      <c r="D47" s="3">
        <v>879</v>
      </c>
      <c r="E47" s="3">
        <v>693</v>
      </c>
      <c r="F47" s="3">
        <v>6</v>
      </c>
      <c r="G47" s="3">
        <v>18</v>
      </c>
      <c r="H47" s="3">
        <v>0</v>
      </c>
      <c r="I47" s="3">
        <v>30</v>
      </c>
      <c r="J47" s="3">
        <v>118</v>
      </c>
      <c r="K47" s="3">
        <v>14</v>
      </c>
      <c r="L47" s="4">
        <f t="shared" si="0"/>
        <v>0.13424345847554039</v>
      </c>
      <c r="M47" s="4">
        <f t="shared" si="2"/>
        <v>3.4129692832764506E-2</v>
      </c>
    </row>
    <row r="48" spans="2:13" ht="17.25" customHeight="1" thickBot="1" x14ac:dyDescent="0.2">
      <c r="B48" s="111"/>
      <c r="C48" s="10" t="s">
        <v>33</v>
      </c>
      <c r="D48" s="11">
        <v>162</v>
      </c>
      <c r="E48" s="11">
        <v>137</v>
      </c>
      <c r="F48" s="11">
        <v>9</v>
      </c>
      <c r="G48" s="11">
        <v>0</v>
      </c>
      <c r="H48" s="11">
        <v>0</v>
      </c>
      <c r="I48" s="11">
        <v>0</v>
      </c>
      <c r="J48" s="11">
        <v>13</v>
      </c>
      <c r="K48" s="11">
        <v>3</v>
      </c>
      <c r="L48" s="12">
        <f t="shared" si="0"/>
        <v>8.0246913580246909E-2</v>
      </c>
      <c r="M48" s="12">
        <f t="shared" si="2"/>
        <v>0</v>
      </c>
    </row>
    <row r="49" spans="2:13" ht="21.75" customHeight="1" thickTop="1" x14ac:dyDescent="0.2">
      <c r="B49" s="20"/>
      <c r="C49" s="19" t="s">
        <v>34</v>
      </c>
      <c r="D49" s="13">
        <f t="shared" ref="D49:K49" si="9">SUM(D7,D8,D18,D24,D29,D34,D40,D41,D45,D46)</f>
        <v>22101</v>
      </c>
      <c r="E49" s="13">
        <f t="shared" si="9"/>
        <v>16315</v>
      </c>
      <c r="F49" s="13">
        <f t="shared" si="9"/>
        <v>565</v>
      </c>
      <c r="G49" s="13">
        <f t="shared" si="9"/>
        <v>605</v>
      </c>
      <c r="H49" s="13">
        <f t="shared" si="9"/>
        <v>0</v>
      </c>
      <c r="I49" s="13">
        <f t="shared" si="9"/>
        <v>784</v>
      </c>
      <c r="J49" s="13">
        <f t="shared" si="9"/>
        <v>3279</v>
      </c>
      <c r="K49" s="13">
        <f t="shared" si="9"/>
        <v>553</v>
      </c>
      <c r="L49" s="14">
        <f t="shared" si="0"/>
        <v>0.14836432740599972</v>
      </c>
      <c r="M49" s="14">
        <f t="shared" si="2"/>
        <v>3.5473507986063982E-2</v>
      </c>
    </row>
    <row r="50" spans="2:13" ht="19.5" customHeight="1" x14ac:dyDescent="0.15">
      <c r="B50" s="158" t="s">
        <v>80</v>
      </c>
      <c r="C50" s="158"/>
      <c r="D50" s="158"/>
      <c r="E50" s="158"/>
      <c r="F50" s="158"/>
      <c r="G50" s="158"/>
      <c r="H50" s="158"/>
      <c r="I50" s="158"/>
      <c r="J50" s="158"/>
      <c r="M50" s="6"/>
    </row>
    <row r="51" spans="2:13" ht="7.5" customHeight="1" x14ac:dyDescent="0.15"/>
    <row r="52" spans="2:13" x14ac:dyDescent="0.15">
      <c r="B52" s="1" t="s">
        <v>45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B50:J50"/>
    <mergeCell ref="M5:M6"/>
    <mergeCell ref="L5:L6"/>
    <mergeCell ref="B2:J2"/>
    <mergeCell ref="B5:B6"/>
    <mergeCell ref="C5:C6"/>
    <mergeCell ref="D5:K5"/>
  </mergeCells>
  <phoneticPr fontId="1"/>
  <pageMargins left="0.31496062992125984" right="0.11811023622047245" top="0.35433070866141736" bottom="0.15748031496062992" header="0.31496062992125984" footer="0.31496062992125984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  <pageSetUpPr fitToPage="1"/>
  </sheetPr>
  <dimension ref="B2:M52"/>
  <sheetViews>
    <sheetView view="pageBreakPreview" topLeftCell="A25" zoomScale="60" zoomScaleNormal="70" workbookViewId="0">
      <selection activeCell="F32" sqref="F32"/>
    </sheetView>
  </sheetViews>
  <sheetFormatPr defaultRowHeight="14.25" x14ac:dyDescent="0.15"/>
  <cols>
    <col min="1" max="1" width="2.625" style="1" customWidth="1"/>
    <col min="2" max="2" width="11.25" style="1" bestFit="1" customWidth="1"/>
    <col min="3" max="3" width="10" style="1" customWidth="1"/>
    <col min="4" max="11" width="10.5" style="1" customWidth="1"/>
    <col min="12" max="13" width="11" style="1" customWidth="1"/>
    <col min="14" max="16384" width="9" style="1"/>
  </cols>
  <sheetData>
    <row r="2" spans="2:13" ht="21" customHeight="1" x14ac:dyDescent="0.15">
      <c r="B2" s="161" t="s">
        <v>87</v>
      </c>
      <c r="C2" s="161"/>
      <c r="D2" s="161"/>
      <c r="E2" s="161"/>
      <c r="F2" s="161"/>
      <c r="G2" s="161"/>
      <c r="H2" s="161"/>
      <c r="I2" s="161"/>
      <c r="J2" s="161"/>
      <c r="M2" s="5"/>
    </row>
    <row r="3" spans="2:13" ht="6.75" customHeight="1" x14ac:dyDescent="0.15">
      <c r="B3" s="23"/>
      <c r="C3" s="23"/>
      <c r="D3" s="23"/>
      <c r="E3" s="23"/>
      <c r="F3" s="23"/>
      <c r="G3" s="23"/>
      <c r="H3" s="23"/>
      <c r="I3" s="23"/>
      <c r="J3" s="23"/>
      <c r="M3" s="23"/>
    </row>
    <row r="4" spans="2:13" ht="6.75" customHeight="1" x14ac:dyDescent="0.15"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customHeight="1" x14ac:dyDescent="0.15">
      <c r="B5" s="162" t="s">
        <v>46</v>
      </c>
      <c r="C5" s="164"/>
      <c r="D5" s="166" t="s">
        <v>70</v>
      </c>
      <c r="E5" s="167"/>
      <c r="F5" s="167"/>
      <c r="G5" s="167"/>
      <c r="H5" s="167"/>
      <c r="I5" s="167"/>
      <c r="J5" s="167"/>
      <c r="K5" s="168"/>
      <c r="L5" s="159" t="s">
        <v>35</v>
      </c>
      <c r="M5" s="159" t="s">
        <v>37</v>
      </c>
    </row>
    <row r="6" spans="2:13" ht="52.5" customHeight="1" x14ac:dyDescent="0.15">
      <c r="B6" s="163"/>
      <c r="C6" s="165"/>
      <c r="D6" s="9"/>
      <c r="E6" s="8" t="s">
        <v>39</v>
      </c>
      <c r="F6" s="8" t="s">
        <v>38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160"/>
      <c r="M6" s="160"/>
    </row>
    <row r="7" spans="2:13" ht="17.25" customHeight="1" x14ac:dyDescent="0.15">
      <c r="B7" s="88" t="s">
        <v>47</v>
      </c>
      <c r="C7" s="90" t="s">
        <v>0</v>
      </c>
      <c r="D7" s="87">
        <v>8082</v>
      </c>
      <c r="E7" s="87">
        <v>5338</v>
      </c>
      <c r="F7" s="87">
        <v>231</v>
      </c>
      <c r="G7" s="87">
        <v>293</v>
      </c>
      <c r="H7" s="87">
        <v>0</v>
      </c>
      <c r="I7" s="87">
        <v>557</v>
      </c>
      <c r="J7" s="87">
        <v>1458</v>
      </c>
      <c r="K7" s="87">
        <v>205</v>
      </c>
      <c r="L7" s="91">
        <f t="shared" ref="L7:L49" si="0">J7/D7</f>
        <v>0.18040089086859687</v>
      </c>
      <c r="M7" s="91">
        <f>I7/D7</f>
        <v>6.891858450878495E-2</v>
      </c>
    </row>
    <row r="8" spans="2:13" ht="17.25" customHeight="1" x14ac:dyDescent="0.15">
      <c r="B8" s="112" t="s">
        <v>48</v>
      </c>
      <c r="C8" s="113"/>
      <c r="D8" s="87">
        <f>SUM(D9:D17)</f>
        <v>2217</v>
      </c>
      <c r="E8" s="87">
        <f t="shared" ref="E8:K8" si="1">SUM(E9:E17)</f>
        <v>1685</v>
      </c>
      <c r="F8" s="87">
        <f t="shared" si="1"/>
        <v>23</v>
      </c>
      <c r="G8" s="87">
        <f t="shared" si="1"/>
        <v>77</v>
      </c>
      <c r="H8" s="87">
        <f t="shared" si="1"/>
        <v>0</v>
      </c>
      <c r="I8" s="87">
        <f t="shared" si="1"/>
        <v>113</v>
      </c>
      <c r="J8" s="87">
        <f t="shared" si="1"/>
        <v>260</v>
      </c>
      <c r="K8" s="87">
        <f t="shared" si="1"/>
        <v>59</v>
      </c>
      <c r="L8" s="91">
        <f t="shared" si="0"/>
        <v>0.11727559765448804</v>
      </c>
      <c r="M8" s="91">
        <f>I8/D8</f>
        <v>5.0969778980604417E-2</v>
      </c>
    </row>
    <row r="9" spans="2:13" ht="17.25" customHeight="1" x14ac:dyDescent="0.15">
      <c r="B9" s="108"/>
      <c r="C9" s="2" t="s">
        <v>1</v>
      </c>
      <c r="D9" s="3">
        <v>482</v>
      </c>
      <c r="E9" s="3">
        <v>376</v>
      </c>
      <c r="F9" s="3">
        <v>3</v>
      </c>
      <c r="G9" s="3">
        <v>13</v>
      </c>
      <c r="H9" s="3">
        <v>0</v>
      </c>
      <c r="I9" s="3">
        <v>21</v>
      </c>
      <c r="J9" s="3">
        <v>60</v>
      </c>
      <c r="K9" s="3">
        <v>9</v>
      </c>
      <c r="L9" s="4">
        <f t="shared" si="0"/>
        <v>0.12448132780082988</v>
      </c>
      <c r="M9" s="4">
        <f t="shared" ref="M9:M49" si="2">I9/D9</f>
        <v>4.3568464730290454E-2</v>
      </c>
    </row>
    <row r="10" spans="2:13" ht="17.25" customHeight="1" x14ac:dyDescent="0.15">
      <c r="B10" s="108"/>
      <c r="C10" s="2" t="s">
        <v>2</v>
      </c>
      <c r="D10" s="3">
        <v>382</v>
      </c>
      <c r="E10" s="3">
        <v>312</v>
      </c>
      <c r="F10" s="3">
        <v>1</v>
      </c>
      <c r="G10" s="3">
        <v>8</v>
      </c>
      <c r="H10" s="3">
        <v>0</v>
      </c>
      <c r="I10" s="3">
        <v>7</v>
      </c>
      <c r="J10" s="3">
        <v>44</v>
      </c>
      <c r="K10" s="3">
        <v>10</v>
      </c>
      <c r="L10" s="4">
        <f t="shared" si="0"/>
        <v>0.11518324607329843</v>
      </c>
      <c r="M10" s="4">
        <f t="shared" si="2"/>
        <v>1.832460732984293E-2</v>
      </c>
    </row>
    <row r="11" spans="2:13" ht="17.25" customHeight="1" x14ac:dyDescent="0.15">
      <c r="B11" s="108"/>
      <c r="C11" s="2" t="s">
        <v>3</v>
      </c>
      <c r="D11" s="3">
        <v>205</v>
      </c>
      <c r="E11" s="3">
        <v>164</v>
      </c>
      <c r="F11" s="3">
        <v>3</v>
      </c>
      <c r="G11" s="3">
        <v>6</v>
      </c>
      <c r="H11" s="3">
        <v>0</v>
      </c>
      <c r="I11" s="3">
        <v>13</v>
      </c>
      <c r="J11" s="3">
        <v>16</v>
      </c>
      <c r="K11" s="3">
        <v>3</v>
      </c>
      <c r="L11" s="4">
        <f t="shared" si="0"/>
        <v>7.8048780487804878E-2</v>
      </c>
      <c r="M11" s="4">
        <f t="shared" si="2"/>
        <v>6.3414634146341464E-2</v>
      </c>
    </row>
    <row r="12" spans="2:13" ht="17.25" customHeight="1" x14ac:dyDescent="0.15">
      <c r="B12" s="108"/>
      <c r="C12" s="2" t="s">
        <v>4</v>
      </c>
      <c r="D12" s="3">
        <v>32</v>
      </c>
      <c r="E12" s="3">
        <v>29</v>
      </c>
      <c r="F12" s="3">
        <v>0</v>
      </c>
      <c r="G12" s="3">
        <v>0</v>
      </c>
      <c r="H12" s="3">
        <v>0</v>
      </c>
      <c r="I12" s="3">
        <v>1</v>
      </c>
      <c r="J12" s="3">
        <v>1</v>
      </c>
      <c r="K12" s="3">
        <v>1</v>
      </c>
      <c r="L12" s="4">
        <f t="shared" si="0"/>
        <v>3.125E-2</v>
      </c>
      <c r="M12" s="4">
        <f t="shared" si="2"/>
        <v>3.125E-2</v>
      </c>
    </row>
    <row r="13" spans="2:13" ht="17.25" customHeight="1" x14ac:dyDescent="0.15">
      <c r="B13" s="108"/>
      <c r="C13" s="2" t="s">
        <v>5</v>
      </c>
      <c r="D13" s="3">
        <v>197</v>
      </c>
      <c r="E13" s="3">
        <v>116</v>
      </c>
      <c r="F13" s="3">
        <v>0</v>
      </c>
      <c r="G13" s="3">
        <v>19</v>
      </c>
      <c r="H13" s="3">
        <v>0</v>
      </c>
      <c r="I13" s="3">
        <v>19</v>
      </c>
      <c r="J13" s="3">
        <v>37</v>
      </c>
      <c r="K13" s="3">
        <v>6</v>
      </c>
      <c r="L13" s="4">
        <f t="shared" si="0"/>
        <v>0.18781725888324874</v>
      </c>
      <c r="M13" s="4">
        <f t="shared" si="2"/>
        <v>9.6446700507614211E-2</v>
      </c>
    </row>
    <row r="14" spans="2:13" ht="17.25" customHeight="1" x14ac:dyDescent="0.15">
      <c r="B14" s="108"/>
      <c r="C14" s="2" t="s">
        <v>6</v>
      </c>
      <c r="D14" s="3">
        <v>144</v>
      </c>
      <c r="E14" s="3">
        <v>106</v>
      </c>
      <c r="F14" s="3">
        <v>0</v>
      </c>
      <c r="G14" s="3">
        <v>3</v>
      </c>
      <c r="H14" s="3">
        <v>0</v>
      </c>
      <c r="I14" s="3">
        <v>16</v>
      </c>
      <c r="J14" s="3">
        <v>14</v>
      </c>
      <c r="K14" s="3">
        <v>5</v>
      </c>
      <c r="L14" s="4">
        <f t="shared" si="0"/>
        <v>9.7222222222222224E-2</v>
      </c>
      <c r="M14" s="4">
        <f t="shared" si="2"/>
        <v>0.1111111111111111</v>
      </c>
    </row>
    <row r="15" spans="2:13" ht="17.25" customHeight="1" x14ac:dyDescent="0.15">
      <c r="B15" s="108"/>
      <c r="C15" s="2" t="s">
        <v>7</v>
      </c>
      <c r="D15" s="3">
        <v>383</v>
      </c>
      <c r="E15" s="3">
        <v>257</v>
      </c>
      <c r="F15" s="3">
        <v>14</v>
      </c>
      <c r="G15" s="3">
        <v>15</v>
      </c>
      <c r="H15" s="3">
        <v>0</v>
      </c>
      <c r="I15" s="3">
        <v>27</v>
      </c>
      <c r="J15" s="3">
        <v>56</v>
      </c>
      <c r="K15" s="3">
        <v>14</v>
      </c>
      <c r="L15" s="4">
        <f t="shared" si="0"/>
        <v>0.14621409921671019</v>
      </c>
      <c r="M15" s="4">
        <f t="shared" si="2"/>
        <v>7.0496083550913843E-2</v>
      </c>
    </row>
    <row r="16" spans="2:13" ht="17.25" customHeight="1" x14ac:dyDescent="0.15">
      <c r="B16" s="108"/>
      <c r="C16" s="2" t="s">
        <v>8</v>
      </c>
      <c r="D16" s="3">
        <v>142</v>
      </c>
      <c r="E16" s="3">
        <v>111</v>
      </c>
      <c r="F16" s="3">
        <v>1</v>
      </c>
      <c r="G16" s="3">
        <v>9</v>
      </c>
      <c r="H16" s="3">
        <v>0</v>
      </c>
      <c r="I16" s="3">
        <v>5</v>
      </c>
      <c r="J16" s="3">
        <v>15</v>
      </c>
      <c r="K16" s="3">
        <v>1</v>
      </c>
      <c r="L16" s="4">
        <f t="shared" si="0"/>
        <v>0.10563380281690141</v>
      </c>
      <c r="M16" s="4">
        <f t="shared" si="2"/>
        <v>3.5211267605633804E-2</v>
      </c>
    </row>
    <row r="17" spans="2:13" ht="17.25" customHeight="1" x14ac:dyDescent="0.15">
      <c r="B17" s="109"/>
      <c r="C17" s="2" t="s">
        <v>9</v>
      </c>
      <c r="D17" s="3">
        <v>250</v>
      </c>
      <c r="E17" s="3">
        <v>214</v>
      </c>
      <c r="F17" s="3">
        <v>1</v>
      </c>
      <c r="G17" s="3">
        <v>4</v>
      </c>
      <c r="H17" s="3">
        <v>0</v>
      </c>
      <c r="I17" s="3">
        <v>4</v>
      </c>
      <c r="J17" s="3">
        <v>17</v>
      </c>
      <c r="K17" s="3">
        <v>10</v>
      </c>
      <c r="L17" s="4">
        <f t="shared" si="0"/>
        <v>6.8000000000000005E-2</v>
      </c>
      <c r="M17" s="4">
        <f t="shared" si="2"/>
        <v>1.6E-2</v>
      </c>
    </row>
    <row r="18" spans="2:13" ht="17.25" customHeight="1" x14ac:dyDescent="0.15">
      <c r="B18" s="112" t="s">
        <v>142</v>
      </c>
      <c r="C18" s="113"/>
      <c r="D18" s="87">
        <f>SUM(D19:D23)</f>
        <v>1665</v>
      </c>
      <c r="E18" s="87">
        <f t="shared" ref="E18:K18" si="3">SUM(E19:E23)</f>
        <v>1294</v>
      </c>
      <c r="F18" s="87">
        <f t="shared" si="3"/>
        <v>37</v>
      </c>
      <c r="G18" s="87">
        <f t="shared" si="3"/>
        <v>43</v>
      </c>
      <c r="H18" s="87">
        <f t="shared" si="3"/>
        <v>0</v>
      </c>
      <c r="I18" s="87">
        <f t="shared" si="3"/>
        <v>58</v>
      </c>
      <c r="J18" s="87">
        <f t="shared" si="3"/>
        <v>195</v>
      </c>
      <c r="K18" s="87">
        <f t="shared" si="3"/>
        <v>38</v>
      </c>
      <c r="L18" s="91">
        <f t="shared" si="0"/>
        <v>0.11711711711711711</v>
      </c>
      <c r="M18" s="91">
        <f t="shared" si="2"/>
        <v>3.4834834834834835E-2</v>
      </c>
    </row>
    <row r="19" spans="2:13" ht="17.25" customHeight="1" x14ac:dyDescent="0.15">
      <c r="B19" s="108"/>
      <c r="C19" s="2" t="s">
        <v>36</v>
      </c>
      <c r="D19" s="3">
        <v>619</v>
      </c>
      <c r="E19" s="3">
        <v>472</v>
      </c>
      <c r="F19" s="3">
        <v>21</v>
      </c>
      <c r="G19" s="3">
        <v>20</v>
      </c>
      <c r="H19" s="3">
        <v>0</v>
      </c>
      <c r="I19" s="3">
        <v>21</v>
      </c>
      <c r="J19" s="3">
        <v>74</v>
      </c>
      <c r="K19" s="3">
        <v>11</v>
      </c>
      <c r="L19" s="4">
        <f t="shared" si="0"/>
        <v>0.11954765751211632</v>
      </c>
      <c r="M19" s="4">
        <f t="shared" si="2"/>
        <v>3.3925686591276254E-2</v>
      </c>
    </row>
    <row r="20" spans="2:13" ht="17.25" customHeight="1" x14ac:dyDescent="0.15">
      <c r="B20" s="108"/>
      <c r="C20" s="2" t="s">
        <v>10</v>
      </c>
      <c r="D20" s="3">
        <v>454</v>
      </c>
      <c r="E20" s="3">
        <v>344</v>
      </c>
      <c r="F20" s="3">
        <v>8</v>
      </c>
      <c r="G20" s="3">
        <v>11</v>
      </c>
      <c r="H20" s="3">
        <v>0</v>
      </c>
      <c r="I20" s="3">
        <v>14</v>
      </c>
      <c r="J20" s="3">
        <v>59</v>
      </c>
      <c r="K20" s="3">
        <v>18</v>
      </c>
      <c r="L20" s="4">
        <f t="shared" si="0"/>
        <v>0.12995594713656389</v>
      </c>
      <c r="M20" s="4">
        <f t="shared" si="2"/>
        <v>3.0837004405286344E-2</v>
      </c>
    </row>
    <row r="21" spans="2:13" ht="17.25" customHeight="1" x14ac:dyDescent="0.15">
      <c r="B21" s="108"/>
      <c r="C21" s="2" t="s">
        <v>11</v>
      </c>
      <c r="D21" s="3">
        <v>188</v>
      </c>
      <c r="E21" s="3">
        <v>155</v>
      </c>
      <c r="F21" s="3">
        <v>0</v>
      </c>
      <c r="G21" s="3">
        <v>5</v>
      </c>
      <c r="H21" s="3">
        <v>0</v>
      </c>
      <c r="I21" s="3">
        <v>3</v>
      </c>
      <c r="J21" s="3">
        <v>22</v>
      </c>
      <c r="K21" s="3">
        <v>3</v>
      </c>
      <c r="L21" s="4">
        <f t="shared" si="0"/>
        <v>0.11702127659574468</v>
      </c>
      <c r="M21" s="4">
        <f t="shared" si="2"/>
        <v>1.5957446808510637E-2</v>
      </c>
    </row>
    <row r="22" spans="2:13" ht="17.25" customHeight="1" x14ac:dyDescent="0.15">
      <c r="B22" s="108"/>
      <c r="C22" s="2" t="s">
        <v>12</v>
      </c>
      <c r="D22" s="3">
        <v>166</v>
      </c>
      <c r="E22" s="3">
        <v>135</v>
      </c>
      <c r="F22" s="3">
        <v>3</v>
      </c>
      <c r="G22" s="3">
        <v>2</v>
      </c>
      <c r="H22" s="3">
        <v>0</v>
      </c>
      <c r="I22" s="3">
        <v>6</v>
      </c>
      <c r="J22" s="3">
        <v>18</v>
      </c>
      <c r="K22" s="3">
        <v>2</v>
      </c>
      <c r="L22" s="4">
        <f t="shared" si="0"/>
        <v>0.10843373493975904</v>
      </c>
      <c r="M22" s="4">
        <f t="shared" si="2"/>
        <v>3.614457831325301E-2</v>
      </c>
    </row>
    <row r="23" spans="2:13" ht="17.25" customHeight="1" x14ac:dyDescent="0.15">
      <c r="B23" s="109"/>
      <c r="C23" s="2" t="s">
        <v>13</v>
      </c>
      <c r="D23" s="3">
        <v>238</v>
      </c>
      <c r="E23" s="3">
        <v>188</v>
      </c>
      <c r="F23" s="3">
        <v>5</v>
      </c>
      <c r="G23" s="3">
        <v>5</v>
      </c>
      <c r="H23" s="3">
        <v>0</v>
      </c>
      <c r="I23" s="3">
        <v>14</v>
      </c>
      <c r="J23" s="3">
        <v>22</v>
      </c>
      <c r="K23" s="3">
        <v>4</v>
      </c>
      <c r="L23" s="4">
        <f t="shared" si="0"/>
        <v>9.2436974789915971E-2</v>
      </c>
      <c r="M23" s="4">
        <f t="shared" si="2"/>
        <v>5.8823529411764705E-2</v>
      </c>
    </row>
    <row r="24" spans="2:13" ht="17.25" customHeight="1" x14ac:dyDescent="0.15">
      <c r="B24" s="112" t="s">
        <v>143</v>
      </c>
      <c r="C24" s="113"/>
      <c r="D24" s="87">
        <f>SUM(D25:D28)</f>
        <v>1449</v>
      </c>
      <c r="E24" s="87">
        <f t="shared" ref="E24:K24" si="4">SUM(E25:E28)</f>
        <v>1027</v>
      </c>
      <c r="F24" s="87">
        <f t="shared" si="4"/>
        <v>55</v>
      </c>
      <c r="G24" s="87">
        <f t="shared" si="4"/>
        <v>45</v>
      </c>
      <c r="H24" s="87">
        <f t="shared" si="4"/>
        <v>0</v>
      </c>
      <c r="I24" s="87">
        <f t="shared" si="4"/>
        <v>62</v>
      </c>
      <c r="J24" s="87">
        <f t="shared" si="4"/>
        <v>226</v>
      </c>
      <c r="K24" s="87">
        <f t="shared" si="4"/>
        <v>34</v>
      </c>
      <c r="L24" s="91">
        <f t="shared" si="0"/>
        <v>0.15596963423050381</v>
      </c>
      <c r="M24" s="91">
        <f t="shared" si="2"/>
        <v>4.2788129744651481E-2</v>
      </c>
    </row>
    <row r="25" spans="2:13" ht="17.25" customHeight="1" x14ac:dyDescent="0.15">
      <c r="B25" s="108"/>
      <c r="C25" s="2" t="s">
        <v>14</v>
      </c>
      <c r="D25" s="3">
        <v>531</v>
      </c>
      <c r="E25" s="3">
        <v>364</v>
      </c>
      <c r="F25" s="3">
        <v>15</v>
      </c>
      <c r="G25" s="3">
        <v>18</v>
      </c>
      <c r="H25" s="3">
        <v>0</v>
      </c>
      <c r="I25" s="3">
        <v>21</v>
      </c>
      <c r="J25" s="3">
        <v>98</v>
      </c>
      <c r="K25" s="3">
        <v>15</v>
      </c>
      <c r="L25" s="4">
        <f t="shared" si="0"/>
        <v>0.18455743879472694</v>
      </c>
      <c r="M25" s="4">
        <f t="shared" si="2"/>
        <v>3.954802259887006E-2</v>
      </c>
    </row>
    <row r="26" spans="2:13" ht="17.25" customHeight="1" x14ac:dyDescent="0.15">
      <c r="B26" s="108"/>
      <c r="C26" s="2" t="s">
        <v>15</v>
      </c>
      <c r="D26" s="3">
        <v>375</v>
      </c>
      <c r="E26" s="3">
        <v>261</v>
      </c>
      <c r="F26" s="3">
        <v>26</v>
      </c>
      <c r="G26" s="3">
        <v>8</v>
      </c>
      <c r="H26" s="3">
        <v>0</v>
      </c>
      <c r="I26" s="3">
        <v>17</v>
      </c>
      <c r="J26" s="3">
        <v>55</v>
      </c>
      <c r="K26" s="3">
        <v>8</v>
      </c>
      <c r="L26" s="4">
        <f t="shared" si="0"/>
        <v>0.14666666666666667</v>
      </c>
      <c r="M26" s="4">
        <f t="shared" si="2"/>
        <v>4.5333333333333337E-2</v>
      </c>
    </row>
    <row r="27" spans="2:13" ht="17.25" customHeight="1" x14ac:dyDescent="0.15">
      <c r="B27" s="108"/>
      <c r="C27" s="2" t="s">
        <v>16</v>
      </c>
      <c r="D27" s="3">
        <v>357</v>
      </c>
      <c r="E27" s="3">
        <v>260</v>
      </c>
      <c r="F27" s="3">
        <v>7</v>
      </c>
      <c r="G27" s="3">
        <v>13</v>
      </c>
      <c r="H27" s="3">
        <v>0</v>
      </c>
      <c r="I27" s="3">
        <v>22</v>
      </c>
      <c r="J27" s="3">
        <v>49</v>
      </c>
      <c r="K27" s="3">
        <v>6</v>
      </c>
      <c r="L27" s="4">
        <f t="shared" si="0"/>
        <v>0.13725490196078433</v>
      </c>
      <c r="M27" s="4">
        <f t="shared" si="2"/>
        <v>6.1624649859943981E-2</v>
      </c>
    </row>
    <row r="28" spans="2:13" ht="17.25" customHeight="1" x14ac:dyDescent="0.15">
      <c r="B28" s="109"/>
      <c r="C28" s="2" t="s">
        <v>17</v>
      </c>
      <c r="D28" s="3">
        <v>186</v>
      </c>
      <c r="E28" s="3">
        <v>142</v>
      </c>
      <c r="F28" s="3">
        <v>7</v>
      </c>
      <c r="G28" s="3">
        <v>6</v>
      </c>
      <c r="H28" s="3">
        <v>0</v>
      </c>
      <c r="I28" s="3">
        <v>2</v>
      </c>
      <c r="J28" s="3">
        <v>24</v>
      </c>
      <c r="K28" s="3">
        <v>5</v>
      </c>
      <c r="L28" s="4">
        <f t="shared" si="0"/>
        <v>0.12903225806451613</v>
      </c>
      <c r="M28" s="4">
        <f t="shared" si="2"/>
        <v>1.0752688172043012E-2</v>
      </c>
    </row>
    <row r="29" spans="2:13" ht="17.25" customHeight="1" x14ac:dyDescent="0.15">
      <c r="B29" s="112" t="s">
        <v>139</v>
      </c>
      <c r="C29" s="113"/>
      <c r="D29" s="87">
        <f>SUM(D30:D33)</f>
        <v>696</v>
      </c>
      <c r="E29" s="87">
        <f t="shared" ref="E29:K29" si="5">SUM(E30:E33)</f>
        <v>473</v>
      </c>
      <c r="F29" s="87">
        <f t="shared" si="5"/>
        <v>58</v>
      </c>
      <c r="G29" s="87">
        <f t="shared" si="5"/>
        <v>33</v>
      </c>
      <c r="H29" s="87">
        <f t="shared" si="5"/>
        <v>0</v>
      </c>
      <c r="I29" s="87">
        <f t="shared" si="5"/>
        <v>33</v>
      </c>
      <c r="J29" s="87">
        <f t="shared" si="5"/>
        <v>89</v>
      </c>
      <c r="K29" s="87">
        <f t="shared" si="5"/>
        <v>10</v>
      </c>
      <c r="L29" s="91">
        <f t="shared" si="0"/>
        <v>0.1278735632183908</v>
      </c>
      <c r="M29" s="91">
        <f t="shared" si="2"/>
        <v>4.7413793103448273E-2</v>
      </c>
    </row>
    <row r="30" spans="2:13" ht="17.25" customHeight="1" x14ac:dyDescent="0.15">
      <c r="B30" s="108"/>
      <c r="C30" s="2" t="s">
        <v>18</v>
      </c>
      <c r="D30" s="3">
        <v>251</v>
      </c>
      <c r="E30" s="3">
        <v>180</v>
      </c>
      <c r="F30" s="3">
        <v>21</v>
      </c>
      <c r="G30" s="3">
        <v>12</v>
      </c>
      <c r="H30" s="3">
        <v>0</v>
      </c>
      <c r="I30" s="3">
        <v>3</v>
      </c>
      <c r="J30" s="3">
        <v>33</v>
      </c>
      <c r="K30" s="3">
        <v>2</v>
      </c>
      <c r="L30" s="4">
        <f t="shared" si="0"/>
        <v>0.13147410358565736</v>
      </c>
      <c r="M30" s="4">
        <f t="shared" si="2"/>
        <v>1.1952191235059761E-2</v>
      </c>
    </row>
    <row r="31" spans="2:13" ht="17.25" customHeight="1" x14ac:dyDescent="0.15">
      <c r="B31" s="108"/>
      <c r="C31" s="2" t="s">
        <v>19</v>
      </c>
      <c r="D31" s="3">
        <v>130</v>
      </c>
      <c r="E31" s="3">
        <v>75</v>
      </c>
      <c r="F31" s="3">
        <v>18</v>
      </c>
      <c r="G31" s="3">
        <v>11</v>
      </c>
      <c r="H31" s="3">
        <v>0</v>
      </c>
      <c r="I31" s="3">
        <v>8</v>
      </c>
      <c r="J31" s="3">
        <v>16</v>
      </c>
      <c r="K31" s="3">
        <v>2</v>
      </c>
      <c r="L31" s="4">
        <f t="shared" si="0"/>
        <v>0.12307692307692308</v>
      </c>
      <c r="M31" s="4">
        <f t="shared" si="2"/>
        <v>6.1538461538461542E-2</v>
      </c>
    </row>
    <row r="32" spans="2:13" ht="17.25" customHeight="1" x14ac:dyDescent="0.15">
      <c r="B32" s="108"/>
      <c r="C32" s="2" t="s">
        <v>21</v>
      </c>
      <c r="D32" s="3">
        <v>247</v>
      </c>
      <c r="E32" s="3">
        <v>172</v>
      </c>
      <c r="F32" s="3">
        <v>17</v>
      </c>
      <c r="G32" s="3">
        <v>9</v>
      </c>
      <c r="H32" s="3">
        <v>0</v>
      </c>
      <c r="I32" s="3">
        <v>11</v>
      </c>
      <c r="J32" s="3">
        <v>33</v>
      </c>
      <c r="K32" s="3">
        <v>5</v>
      </c>
      <c r="L32" s="4">
        <f t="shared" si="0"/>
        <v>0.13360323886639677</v>
      </c>
      <c r="M32" s="4">
        <f t="shared" si="2"/>
        <v>4.4534412955465584E-2</v>
      </c>
    </row>
    <row r="33" spans="2:13" ht="17.25" customHeight="1" x14ac:dyDescent="0.15">
      <c r="B33" s="109"/>
      <c r="C33" s="2" t="s">
        <v>20</v>
      </c>
      <c r="D33" s="3">
        <v>68</v>
      </c>
      <c r="E33" s="3">
        <v>46</v>
      </c>
      <c r="F33" s="3">
        <v>2</v>
      </c>
      <c r="G33" s="3">
        <v>1</v>
      </c>
      <c r="H33" s="3">
        <v>0</v>
      </c>
      <c r="I33" s="3">
        <v>11</v>
      </c>
      <c r="J33" s="3">
        <v>7</v>
      </c>
      <c r="K33" s="3">
        <v>1</v>
      </c>
      <c r="L33" s="4">
        <f t="shared" si="0"/>
        <v>0.10294117647058823</v>
      </c>
      <c r="M33" s="4">
        <f t="shared" si="2"/>
        <v>0.16176470588235295</v>
      </c>
    </row>
    <row r="34" spans="2:13" ht="17.25" customHeight="1" x14ac:dyDescent="0.15">
      <c r="B34" s="116" t="s">
        <v>140</v>
      </c>
      <c r="C34" s="113"/>
      <c r="D34" s="87">
        <f>SUM(D35:D39)</f>
        <v>2600</v>
      </c>
      <c r="E34" s="87">
        <f t="shared" ref="E34:J34" si="6">SUM(E35:E39)</f>
        <v>2125</v>
      </c>
      <c r="F34" s="87">
        <f t="shared" si="6"/>
        <v>16</v>
      </c>
      <c r="G34" s="87">
        <f t="shared" si="6"/>
        <v>52</v>
      </c>
      <c r="H34" s="87">
        <f t="shared" si="6"/>
        <v>0</v>
      </c>
      <c r="I34" s="87">
        <f t="shared" si="6"/>
        <v>39</v>
      </c>
      <c r="J34" s="87">
        <f t="shared" si="6"/>
        <v>283</v>
      </c>
      <c r="K34" s="87">
        <f>SUM(K35:K39)</f>
        <v>85</v>
      </c>
      <c r="L34" s="91">
        <f t="shared" si="0"/>
        <v>0.10884615384615384</v>
      </c>
      <c r="M34" s="91">
        <f t="shared" si="2"/>
        <v>1.4999999999999999E-2</v>
      </c>
    </row>
    <row r="35" spans="2:13" ht="17.25" customHeight="1" x14ac:dyDescent="0.15">
      <c r="B35" s="108"/>
      <c r="C35" s="2" t="s">
        <v>22</v>
      </c>
      <c r="D35" s="3">
        <v>1535</v>
      </c>
      <c r="E35" s="3">
        <v>1199</v>
      </c>
      <c r="F35" s="3">
        <v>13</v>
      </c>
      <c r="G35" s="3">
        <v>39</v>
      </c>
      <c r="H35" s="3">
        <v>0</v>
      </c>
      <c r="I35" s="3">
        <v>24</v>
      </c>
      <c r="J35" s="3">
        <v>193</v>
      </c>
      <c r="K35" s="3">
        <v>67</v>
      </c>
      <c r="L35" s="4">
        <f t="shared" si="0"/>
        <v>0.1257328990228013</v>
      </c>
      <c r="M35" s="4">
        <f t="shared" si="2"/>
        <v>1.5635179153094463E-2</v>
      </c>
    </row>
    <row r="36" spans="2:13" ht="17.25" customHeight="1" x14ac:dyDescent="0.15">
      <c r="B36" s="108"/>
      <c r="C36" s="2" t="s">
        <v>23</v>
      </c>
      <c r="D36" s="3">
        <v>98</v>
      </c>
      <c r="E36" s="3">
        <v>87</v>
      </c>
      <c r="F36" s="3">
        <v>0</v>
      </c>
      <c r="G36" s="3">
        <v>0</v>
      </c>
      <c r="H36" s="3">
        <v>0</v>
      </c>
      <c r="I36" s="3">
        <v>0</v>
      </c>
      <c r="J36" s="3">
        <v>10</v>
      </c>
      <c r="K36" s="3">
        <v>1</v>
      </c>
      <c r="L36" s="4">
        <f t="shared" si="0"/>
        <v>0.10204081632653061</v>
      </c>
      <c r="M36" s="4">
        <f t="shared" si="2"/>
        <v>0</v>
      </c>
    </row>
    <row r="37" spans="2:13" ht="17.25" customHeight="1" x14ac:dyDescent="0.15">
      <c r="B37" s="108"/>
      <c r="C37" s="2" t="s">
        <v>24</v>
      </c>
      <c r="D37" s="3">
        <v>352</v>
      </c>
      <c r="E37" s="3">
        <v>310</v>
      </c>
      <c r="F37" s="3">
        <v>1</v>
      </c>
      <c r="G37" s="3">
        <v>1</v>
      </c>
      <c r="H37" s="3">
        <v>0</v>
      </c>
      <c r="I37" s="3">
        <v>6</v>
      </c>
      <c r="J37" s="3">
        <v>29</v>
      </c>
      <c r="K37" s="3">
        <v>5</v>
      </c>
      <c r="L37" s="4">
        <f t="shared" si="0"/>
        <v>8.2386363636363633E-2</v>
      </c>
      <c r="M37" s="4">
        <f t="shared" si="2"/>
        <v>1.7045454545454544E-2</v>
      </c>
    </row>
    <row r="38" spans="2:13" ht="17.25" customHeight="1" x14ac:dyDescent="0.15">
      <c r="B38" s="108"/>
      <c r="C38" s="2" t="s">
        <v>25</v>
      </c>
      <c r="D38" s="3">
        <v>245</v>
      </c>
      <c r="E38" s="3">
        <v>228</v>
      </c>
      <c r="F38" s="3">
        <v>0</v>
      </c>
      <c r="G38" s="3">
        <v>3</v>
      </c>
      <c r="H38" s="3">
        <v>0</v>
      </c>
      <c r="I38" s="3">
        <v>2</v>
      </c>
      <c r="J38" s="3">
        <v>10</v>
      </c>
      <c r="K38" s="3">
        <v>2</v>
      </c>
      <c r="L38" s="4">
        <f t="shared" si="0"/>
        <v>4.0816326530612242E-2</v>
      </c>
      <c r="M38" s="4">
        <f t="shared" si="2"/>
        <v>8.1632653061224497E-3</v>
      </c>
    </row>
    <row r="39" spans="2:13" ht="17.25" customHeight="1" x14ac:dyDescent="0.15">
      <c r="B39" s="109"/>
      <c r="C39" s="2" t="s">
        <v>26</v>
      </c>
      <c r="D39" s="3">
        <v>370</v>
      </c>
      <c r="E39" s="3">
        <v>301</v>
      </c>
      <c r="F39" s="3">
        <v>2</v>
      </c>
      <c r="G39" s="3">
        <v>9</v>
      </c>
      <c r="H39" s="3">
        <v>0</v>
      </c>
      <c r="I39" s="3">
        <v>7</v>
      </c>
      <c r="J39" s="3">
        <v>41</v>
      </c>
      <c r="K39" s="3">
        <v>10</v>
      </c>
      <c r="L39" s="4">
        <f t="shared" si="0"/>
        <v>0.11081081081081082</v>
      </c>
      <c r="M39" s="4">
        <f t="shared" si="2"/>
        <v>1.891891891891892E-2</v>
      </c>
    </row>
    <row r="40" spans="2:13" ht="17.25" customHeight="1" x14ac:dyDescent="0.15">
      <c r="B40" s="110" t="s">
        <v>53</v>
      </c>
      <c r="C40" s="90" t="s">
        <v>27</v>
      </c>
      <c r="D40" s="87">
        <v>1113</v>
      </c>
      <c r="E40" s="87">
        <v>815</v>
      </c>
      <c r="F40" s="87">
        <v>24</v>
      </c>
      <c r="G40" s="87">
        <v>28</v>
      </c>
      <c r="H40" s="87">
        <v>0</v>
      </c>
      <c r="I40" s="87">
        <v>56</v>
      </c>
      <c r="J40" s="87">
        <v>162</v>
      </c>
      <c r="K40" s="87">
        <v>28</v>
      </c>
      <c r="L40" s="91">
        <f t="shared" si="0"/>
        <v>0.14555256064690028</v>
      </c>
      <c r="M40" s="91">
        <f t="shared" si="2"/>
        <v>5.0314465408805034E-2</v>
      </c>
    </row>
    <row r="41" spans="2:13" ht="17.25" customHeight="1" x14ac:dyDescent="0.15">
      <c r="B41" s="114" t="s">
        <v>128</v>
      </c>
      <c r="C41" s="113"/>
      <c r="D41" s="87">
        <f>SUM(D42:D44)</f>
        <v>2193</v>
      </c>
      <c r="E41" s="87">
        <f t="shared" ref="E41:J41" si="7">SUM(E42:E44)</f>
        <v>1658</v>
      </c>
      <c r="F41" s="87">
        <f t="shared" si="7"/>
        <v>82</v>
      </c>
      <c r="G41" s="87">
        <f t="shared" si="7"/>
        <v>48</v>
      </c>
      <c r="H41" s="87">
        <f t="shared" si="7"/>
        <v>0</v>
      </c>
      <c r="I41" s="87">
        <f t="shared" si="7"/>
        <v>59</v>
      </c>
      <c r="J41" s="87">
        <f t="shared" si="7"/>
        <v>295</v>
      </c>
      <c r="K41" s="87">
        <f>SUM(K42:K44)</f>
        <v>51</v>
      </c>
      <c r="L41" s="91">
        <f t="shared" si="0"/>
        <v>0.13451892384860922</v>
      </c>
      <c r="M41" s="91">
        <f t="shared" si="2"/>
        <v>2.6903784769721842E-2</v>
      </c>
    </row>
    <row r="42" spans="2:13" ht="17.25" customHeight="1" x14ac:dyDescent="0.15">
      <c r="B42" s="108"/>
      <c r="C42" s="2" t="s">
        <v>28</v>
      </c>
      <c r="D42" s="3">
        <v>1693</v>
      </c>
      <c r="E42" s="3">
        <v>1308</v>
      </c>
      <c r="F42" s="3">
        <v>40</v>
      </c>
      <c r="G42" s="3">
        <v>31</v>
      </c>
      <c r="H42" s="3">
        <v>0</v>
      </c>
      <c r="I42" s="3">
        <v>36</v>
      </c>
      <c r="J42" s="3">
        <v>236</v>
      </c>
      <c r="K42" s="3">
        <v>42</v>
      </c>
      <c r="L42" s="4">
        <f t="shared" si="0"/>
        <v>0.13939751919669227</v>
      </c>
      <c r="M42" s="4">
        <f t="shared" si="2"/>
        <v>2.1264028352037802E-2</v>
      </c>
    </row>
    <row r="43" spans="2:13" ht="17.25" customHeight="1" x14ac:dyDescent="0.15">
      <c r="B43" s="108"/>
      <c r="C43" s="2" t="s">
        <v>29</v>
      </c>
      <c r="D43" s="3">
        <v>391</v>
      </c>
      <c r="E43" s="3">
        <v>302</v>
      </c>
      <c r="F43" s="3">
        <v>4</v>
      </c>
      <c r="G43" s="3">
        <v>6</v>
      </c>
      <c r="H43" s="3">
        <v>0</v>
      </c>
      <c r="I43" s="3">
        <v>19</v>
      </c>
      <c r="J43" s="3">
        <v>52</v>
      </c>
      <c r="K43" s="3">
        <v>8</v>
      </c>
      <c r="L43" s="4">
        <f t="shared" si="0"/>
        <v>0.13299232736572891</v>
      </c>
      <c r="M43" s="4">
        <f t="shared" si="2"/>
        <v>4.859335038363171E-2</v>
      </c>
    </row>
    <row r="44" spans="2:13" ht="17.25" customHeight="1" x14ac:dyDescent="0.15">
      <c r="B44" s="109"/>
      <c r="C44" s="2" t="s">
        <v>30</v>
      </c>
      <c r="D44" s="3">
        <v>109</v>
      </c>
      <c r="E44" s="3">
        <v>48</v>
      </c>
      <c r="F44" s="3">
        <v>38</v>
      </c>
      <c r="G44" s="3">
        <v>11</v>
      </c>
      <c r="H44" s="3">
        <v>0</v>
      </c>
      <c r="I44" s="3">
        <v>4</v>
      </c>
      <c r="J44" s="3">
        <v>7</v>
      </c>
      <c r="K44" s="3">
        <v>1</v>
      </c>
      <c r="L44" s="4">
        <f t="shared" si="0"/>
        <v>6.4220183486238536E-2</v>
      </c>
      <c r="M44" s="4">
        <f t="shared" si="2"/>
        <v>3.669724770642202E-2</v>
      </c>
    </row>
    <row r="45" spans="2:13" ht="17.25" customHeight="1" x14ac:dyDescent="0.15">
      <c r="B45" s="110" t="s">
        <v>54</v>
      </c>
      <c r="C45" s="90" t="s">
        <v>31</v>
      </c>
      <c r="D45" s="87">
        <v>1155</v>
      </c>
      <c r="E45" s="87">
        <v>921</v>
      </c>
      <c r="F45" s="87">
        <v>27</v>
      </c>
      <c r="G45" s="87">
        <v>10</v>
      </c>
      <c r="H45" s="87">
        <v>0</v>
      </c>
      <c r="I45" s="87">
        <v>13</v>
      </c>
      <c r="J45" s="87">
        <v>166</v>
      </c>
      <c r="K45" s="87">
        <v>18</v>
      </c>
      <c r="L45" s="91">
        <f t="shared" si="0"/>
        <v>0.14372294372294372</v>
      </c>
      <c r="M45" s="91">
        <f t="shared" si="2"/>
        <v>1.1255411255411256E-2</v>
      </c>
    </row>
    <row r="46" spans="2:13" ht="17.25" customHeight="1" x14ac:dyDescent="0.15">
      <c r="B46" s="112" t="s">
        <v>141</v>
      </c>
      <c r="C46" s="113"/>
      <c r="D46" s="87">
        <f>SUM(D47:D48)</f>
        <v>1044</v>
      </c>
      <c r="E46" s="87">
        <f t="shared" ref="E46:J46" si="8">SUM(E47:E48)</f>
        <v>843</v>
      </c>
      <c r="F46" s="87">
        <f t="shared" si="8"/>
        <v>22</v>
      </c>
      <c r="G46" s="87">
        <f t="shared" si="8"/>
        <v>17</v>
      </c>
      <c r="H46" s="87">
        <f t="shared" si="8"/>
        <v>0</v>
      </c>
      <c r="I46" s="87">
        <f t="shared" si="8"/>
        <v>24</v>
      </c>
      <c r="J46" s="87">
        <f t="shared" si="8"/>
        <v>121</v>
      </c>
      <c r="K46" s="87">
        <f>SUM(K47:K48)</f>
        <v>17</v>
      </c>
      <c r="L46" s="91">
        <f t="shared" si="0"/>
        <v>0.11590038314176246</v>
      </c>
      <c r="M46" s="91">
        <f t="shared" si="2"/>
        <v>2.2988505747126436E-2</v>
      </c>
    </row>
    <row r="47" spans="2:13" ht="17.25" customHeight="1" x14ac:dyDescent="0.15">
      <c r="B47" s="108"/>
      <c r="C47" s="2" t="s">
        <v>32</v>
      </c>
      <c r="D47" s="3">
        <v>861</v>
      </c>
      <c r="E47" s="3">
        <v>696</v>
      </c>
      <c r="F47" s="3">
        <v>5</v>
      </c>
      <c r="G47" s="3">
        <v>16</v>
      </c>
      <c r="H47" s="3">
        <v>0</v>
      </c>
      <c r="I47" s="3">
        <v>24</v>
      </c>
      <c r="J47" s="3">
        <v>103</v>
      </c>
      <c r="K47" s="3">
        <v>17</v>
      </c>
      <c r="L47" s="4">
        <f t="shared" si="0"/>
        <v>0.11962833914053426</v>
      </c>
      <c r="M47" s="4">
        <f t="shared" si="2"/>
        <v>2.7874564459930314E-2</v>
      </c>
    </row>
    <row r="48" spans="2:13" ht="17.25" customHeight="1" thickBot="1" x14ac:dyDescent="0.2">
      <c r="B48" s="117"/>
      <c r="C48" s="10" t="s">
        <v>33</v>
      </c>
      <c r="D48" s="11">
        <v>183</v>
      </c>
      <c r="E48" s="11">
        <v>147</v>
      </c>
      <c r="F48" s="11">
        <v>17</v>
      </c>
      <c r="G48" s="11">
        <v>1</v>
      </c>
      <c r="H48" s="11">
        <v>0</v>
      </c>
      <c r="I48" s="11">
        <v>0</v>
      </c>
      <c r="J48" s="11">
        <v>18</v>
      </c>
      <c r="K48" s="11">
        <v>0</v>
      </c>
      <c r="L48" s="12">
        <f t="shared" si="0"/>
        <v>9.8360655737704916E-2</v>
      </c>
      <c r="M48" s="12">
        <f t="shared" si="2"/>
        <v>0</v>
      </c>
    </row>
    <row r="49" spans="2:13" ht="21.75" customHeight="1" thickTop="1" x14ac:dyDescent="0.2">
      <c r="B49" s="20"/>
      <c r="C49" s="19" t="s">
        <v>34</v>
      </c>
      <c r="D49" s="13">
        <f>SUM(D7,D8,D18,D24,D29,D34,D40,D41,D45,D46)</f>
        <v>22214</v>
      </c>
      <c r="E49" s="13">
        <f t="shared" ref="E49:J49" si="9">SUM(E7,E8,E18,E24,E29,E34,E40,E41,E45,E46)</f>
        <v>16179</v>
      </c>
      <c r="F49" s="13">
        <f t="shared" si="9"/>
        <v>575</v>
      </c>
      <c r="G49" s="13">
        <f t="shared" si="9"/>
        <v>646</v>
      </c>
      <c r="H49" s="13">
        <f t="shared" si="9"/>
        <v>0</v>
      </c>
      <c r="I49" s="13">
        <f t="shared" si="9"/>
        <v>1014</v>
      </c>
      <c r="J49" s="13">
        <f t="shared" si="9"/>
        <v>3255</v>
      </c>
      <c r="K49" s="13">
        <f>SUM(K7,K8,K18,K24,K29,K34,K40,K41,K45,K46)</f>
        <v>545</v>
      </c>
      <c r="L49" s="14">
        <f t="shared" si="0"/>
        <v>0.14652921580984965</v>
      </c>
      <c r="M49" s="14">
        <f t="shared" si="2"/>
        <v>4.5646889349059153E-2</v>
      </c>
    </row>
    <row r="50" spans="2:13" ht="19.5" customHeight="1" x14ac:dyDescent="0.15">
      <c r="B50" s="158" t="s">
        <v>81</v>
      </c>
      <c r="C50" s="158"/>
      <c r="D50" s="158"/>
      <c r="E50" s="158"/>
      <c r="F50" s="158"/>
      <c r="G50" s="158"/>
      <c r="H50" s="158"/>
      <c r="I50" s="158"/>
      <c r="J50" s="158"/>
      <c r="M50" s="6"/>
    </row>
    <row r="51" spans="2:13" ht="7.5" customHeight="1" x14ac:dyDescent="0.15"/>
    <row r="52" spans="2:13" x14ac:dyDescent="0.15">
      <c r="B52" s="1" t="s">
        <v>45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B50:J50"/>
    <mergeCell ref="M5:M6"/>
    <mergeCell ref="L5:L6"/>
    <mergeCell ref="B2:J2"/>
    <mergeCell ref="B5:B6"/>
    <mergeCell ref="C5:C6"/>
    <mergeCell ref="D5:K5"/>
  </mergeCells>
  <phoneticPr fontId="1"/>
  <pageMargins left="0.31496062992125984" right="0.11811023622047245" top="0.35433070866141736" bottom="0.15748031496062992" header="0.31496062992125984" footer="0.31496062992125984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  <pageSetUpPr fitToPage="1"/>
  </sheetPr>
  <dimension ref="B2:M57"/>
  <sheetViews>
    <sheetView view="pageBreakPreview" zoomScale="60" zoomScaleNormal="70" workbookViewId="0">
      <selection activeCell="F32" sqref="F32"/>
    </sheetView>
  </sheetViews>
  <sheetFormatPr defaultRowHeight="14.25" x14ac:dyDescent="0.15"/>
  <cols>
    <col min="1" max="1" width="2.625" style="1" customWidth="1"/>
    <col min="2" max="2" width="11.25" style="1" bestFit="1" customWidth="1"/>
    <col min="3" max="3" width="10" style="1" customWidth="1"/>
    <col min="4" max="11" width="10.5" style="1" customWidth="1"/>
    <col min="12" max="13" width="11" style="1" customWidth="1"/>
    <col min="14" max="16384" width="9" style="1"/>
  </cols>
  <sheetData>
    <row r="2" spans="2:13" ht="21" customHeight="1" x14ac:dyDescent="0.15">
      <c r="B2" s="161" t="s">
        <v>82</v>
      </c>
      <c r="C2" s="161"/>
      <c r="D2" s="161"/>
      <c r="E2" s="161"/>
      <c r="F2" s="161"/>
      <c r="G2" s="161"/>
      <c r="H2" s="161"/>
      <c r="I2" s="161"/>
      <c r="J2" s="161"/>
      <c r="M2" s="5"/>
    </row>
    <row r="3" spans="2:13" ht="6.75" customHeight="1" x14ac:dyDescent="0.15">
      <c r="B3" s="23"/>
      <c r="C3" s="23"/>
      <c r="D3" s="23"/>
      <c r="E3" s="23"/>
      <c r="F3" s="23"/>
      <c r="G3" s="23"/>
      <c r="H3" s="23"/>
      <c r="I3" s="23"/>
      <c r="J3" s="23"/>
      <c r="M3" s="23"/>
    </row>
    <row r="4" spans="2:13" ht="6.75" customHeight="1" x14ac:dyDescent="0.15"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customHeight="1" x14ac:dyDescent="0.15">
      <c r="B5" s="162" t="s">
        <v>46</v>
      </c>
      <c r="C5" s="164"/>
      <c r="D5" s="166" t="s">
        <v>89</v>
      </c>
      <c r="E5" s="167"/>
      <c r="F5" s="167"/>
      <c r="G5" s="167"/>
      <c r="H5" s="167"/>
      <c r="I5" s="167"/>
      <c r="J5" s="167"/>
      <c r="K5" s="168"/>
      <c r="L5" s="159" t="s">
        <v>35</v>
      </c>
      <c r="M5" s="159" t="s">
        <v>37</v>
      </c>
    </row>
    <row r="6" spans="2:13" ht="52.5" customHeight="1" x14ac:dyDescent="0.15">
      <c r="B6" s="163"/>
      <c r="C6" s="165"/>
      <c r="D6" s="9"/>
      <c r="E6" s="8" t="s">
        <v>39</v>
      </c>
      <c r="F6" s="8" t="s">
        <v>38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160"/>
      <c r="M6" s="160"/>
    </row>
    <row r="7" spans="2:13" ht="17.25" customHeight="1" x14ac:dyDescent="0.15">
      <c r="B7" s="89" t="s">
        <v>47</v>
      </c>
      <c r="C7" s="90" t="s">
        <v>0</v>
      </c>
      <c r="D7" s="87">
        <v>8266</v>
      </c>
      <c r="E7" s="87">
        <v>5366</v>
      </c>
      <c r="F7" s="87">
        <v>251</v>
      </c>
      <c r="G7" s="87">
        <v>341</v>
      </c>
      <c r="H7" s="87">
        <v>0</v>
      </c>
      <c r="I7" s="87">
        <v>609</v>
      </c>
      <c r="J7" s="87">
        <v>1460</v>
      </c>
      <c r="K7" s="87">
        <v>239</v>
      </c>
      <c r="L7" s="91">
        <f t="shared" ref="L7:L49" si="0">J7/D7</f>
        <v>0.17662714735059279</v>
      </c>
      <c r="M7" s="91">
        <f>I7/D7</f>
        <v>7.3675296394870554E-2</v>
      </c>
    </row>
    <row r="8" spans="2:13" ht="17.25" customHeight="1" x14ac:dyDescent="0.15">
      <c r="B8" s="112" t="s">
        <v>48</v>
      </c>
      <c r="C8" s="113"/>
      <c r="D8" s="87">
        <f>SUM(D9:D17)</f>
        <v>2216</v>
      </c>
      <c r="E8" s="87">
        <f t="shared" ref="E8:J8" si="1">SUM(E9:E17)</f>
        <v>1716</v>
      </c>
      <c r="F8" s="87">
        <f t="shared" si="1"/>
        <v>19</v>
      </c>
      <c r="G8" s="87">
        <f t="shared" si="1"/>
        <v>71</v>
      </c>
      <c r="H8" s="87">
        <f t="shared" si="1"/>
        <v>0</v>
      </c>
      <c r="I8" s="87">
        <f t="shared" si="1"/>
        <v>94</v>
      </c>
      <c r="J8" s="87">
        <f t="shared" si="1"/>
        <v>276</v>
      </c>
      <c r="K8" s="87">
        <f>SUM(K9:K17)</f>
        <v>40</v>
      </c>
      <c r="L8" s="91">
        <f t="shared" si="0"/>
        <v>0.12454873646209386</v>
      </c>
      <c r="M8" s="91">
        <f>I8/D8</f>
        <v>4.2418772563176894E-2</v>
      </c>
    </row>
    <row r="9" spans="2:13" ht="17.25" customHeight="1" x14ac:dyDescent="0.15">
      <c r="B9" s="108"/>
      <c r="C9" s="2" t="s">
        <v>1</v>
      </c>
      <c r="D9" s="3">
        <v>490</v>
      </c>
      <c r="E9" s="3">
        <v>405</v>
      </c>
      <c r="F9" s="3">
        <v>1</v>
      </c>
      <c r="G9" s="3">
        <v>21</v>
      </c>
      <c r="H9" s="3">
        <v>0</v>
      </c>
      <c r="I9" s="3">
        <v>19</v>
      </c>
      <c r="J9" s="3">
        <v>35</v>
      </c>
      <c r="K9" s="3">
        <v>9</v>
      </c>
      <c r="L9" s="4">
        <f t="shared" si="0"/>
        <v>7.1428571428571425E-2</v>
      </c>
      <c r="M9" s="4">
        <f t="shared" ref="M9:M49" si="2">I9/D9</f>
        <v>3.8775510204081633E-2</v>
      </c>
    </row>
    <row r="10" spans="2:13" ht="17.25" customHeight="1" x14ac:dyDescent="0.15">
      <c r="B10" s="108"/>
      <c r="C10" s="2" t="s">
        <v>2</v>
      </c>
      <c r="D10" s="3">
        <v>419</v>
      </c>
      <c r="E10" s="3">
        <v>338</v>
      </c>
      <c r="F10" s="3">
        <v>4</v>
      </c>
      <c r="G10" s="3">
        <v>8</v>
      </c>
      <c r="H10" s="3">
        <v>0</v>
      </c>
      <c r="I10" s="3">
        <v>8</v>
      </c>
      <c r="J10" s="3">
        <v>57</v>
      </c>
      <c r="K10" s="3">
        <v>4</v>
      </c>
      <c r="L10" s="4">
        <f t="shared" si="0"/>
        <v>0.13603818615751789</v>
      </c>
      <c r="M10" s="4">
        <f t="shared" si="2"/>
        <v>1.9093078758949882E-2</v>
      </c>
    </row>
    <row r="11" spans="2:13" ht="17.25" customHeight="1" x14ac:dyDescent="0.15">
      <c r="B11" s="108"/>
      <c r="C11" s="2" t="s">
        <v>3</v>
      </c>
      <c r="D11" s="3">
        <v>200</v>
      </c>
      <c r="E11" s="3">
        <v>153</v>
      </c>
      <c r="F11" s="3">
        <v>1</v>
      </c>
      <c r="G11" s="3">
        <v>5</v>
      </c>
      <c r="H11" s="3">
        <v>0</v>
      </c>
      <c r="I11" s="3">
        <v>13</v>
      </c>
      <c r="J11" s="3">
        <v>22</v>
      </c>
      <c r="K11" s="3">
        <v>6</v>
      </c>
      <c r="L11" s="4">
        <f t="shared" si="0"/>
        <v>0.11</v>
      </c>
      <c r="M11" s="4">
        <f t="shared" si="2"/>
        <v>6.5000000000000002E-2</v>
      </c>
    </row>
    <row r="12" spans="2:13" ht="17.25" customHeight="1" x14ac:dyDescent="0.15">
      <c r="B12" s="108"/>
      <c r="C12" s="2" t="s">
        <v>4</v>
      </c>
      <c r="D12" s="3">
        <v>39</v>
      </c>
      <c r="E12" s="3">
        <v>28</v>
      </c>
      <c r="F12" s="3">
        <v>0</v>
      </c>
      <c r="G12" s="3">
        <v>1</v>
      </c>
      <c r="H12" s="3">
        <v>0</v>
      </c>
      <c r="I12" s="3">
        <v>5</v>
      </c>
      <c r="J12" s="3">
        <v>3</v>
      </c>
      <c r="K12" s="3">
        <v>2</v>
      </c>
      <c r="L12" s="4">
        <f t="shared" si="0"/>
        <v>7.6923076923076927E-2</v>
      </c>
      <c r="M12" s="4">
        <f t="shared" si="2"/>
        <v>0.12820512820512819</v>
      </c>
    </row>
    <row r="13" spans="2:13" ht="17.25" customHeight="1" x14ac:dyDescent="0.15">
      <c r="B13" s="108"/>
      <c r="C13" s="2" t="s">
        <v>5</v>
      </c>
      <c r="D13" s="3">
        <v>198</v>
      </c>
      <c r="E13" s="3">
        <v>131</v>
      </c>
      <c r="F13" s="3">
        <v>1</v>
      </c>
      <c r="G13" s="3">
        <v>9</v>
      </c>
      <c r="H13" s="3">
        <v>0</v>
      </c>
      <c r="I13" s="3">
        <v>17</v>
      </c>
      <c r="J13" s="3">
        <v>36</v>
      </c>
      <c r="K13" s="3">
        <v>4</v>
      </c>
      <c r="L13" s="4">
        <f t="shared" si="0"/>
        <v>0.18181818181818182</v>
      </c>
      <c r="M13" s="4">
        <f t="shared" si="2"/>
        <v>8.5858585858585856E-2</v>
      </c>
    </row>
    <row r="14" spans="2:13" ht="17.25" customHeight="1" x14ac:dyDescent="0.15">
      <c r="B14" s="108"/>
      <c r="C14" s="2" t="s">
        <v>6</v>
      </c>
      <c r="D14" s="3">
        <v>154</v>
      </c>
      <c r="E14" s="3">
        <v>108</v>
      </c>
      <c r="F14" s="3">
        <v>0</v>
      </c>
      <c r="G14" s="3">
        <v>3</v>
      </c>
      <c r="H14" s="3">
        <v>0</v>
      </c>
      <c r="I14" s="3">
        <v>6</v>
      </c>
      <c r="J14" s="3">
        <v>34</v>
      </c>
      <c r="K14" s="3">
        <v>3</v>
      </c>
      <c r="L14" s="4">
        <f t="shared" si="0"/>
        <v>0.22077922077922077</v>
      </c>
      <c r="M14" s="4">
        <f t="shared" si="2"/>
        <v>3.896103896103896E-2</v>
      </c>
    </row>
    <row r="15" spans="2:13" ht="17.25" customHeight="1" x14ac:dyDescent="0.15">
      <c r="B15" s="108"/>
      <c r="C15" s="2" t="s">
        <v>7</v>
      </c>
      <c r="D15" s="3">
        <v>357</v>
      </c>
      <c r="E15" s="3">
        <v>243</v>
      </c>
      <c r="F15" s="3">
        <v>12</v>
      </c>
      <c r="G15" s="3">
        <v>18</v>
      </c>
      <c r="H15" s="3">
        <v>0</v>
      </c>
      <c r="I15" s="3">
        <v>22</v>
      </c>
      <c r="J15" s="3">
        <v>57</v>
      </c>
      <c r="K15" s="3">
        <v>5</v>
      </c>
      <c r="L15" s="4">
        <f t="shared" si="0"/>
        <v>0.15966386554621848</v>
      </c>
      <c r="M15" s="4">
        <f t="shared" si="2"/>
        <v>6.1624649859943981E-2</v>
      </c>
    </row>
    <row r="16" spans="2:13" ht="17.25" customHeight="1" x14ac:dyDescent="0.15">
      <c r="B16" s="108"/>
      <c r="C16" s="2" t="s">
        <v>8</v>
      </c>
      <c r="D16" s="3">
        <v>121</v>
      </c>
      <c r="E16" s="3">
        <v>104</v>
      </c>
      <c r="F16" s="3">
        <v>0</v>
      </c>
      <c r="G16" s="3">
        <v>5</v>
      </c>
      <c r="H16" s="3">
        <v>0</v>
      </c>
      <c r="I16" s="3">
        <v>1</v>
      </c>
      <c r="J16" s="3">
        <v>7</v>
      </c>
      <c r="K16" s="3">
        <v>4</v>
      </c>
      <c r="L16" s="4">
        <f t="shared" si="0"/>
        <v>5.7851239669421489E-2</v>
      </c>
      <c r="M16" s="4">
        <f t="shared" si="2"/>
        <v>8.2644628099173556E-3</v>
      </c>
    </row>
    <row r="17" spans="2:13" ht="17.25" customHeight="1" x14ac:dyDescent="0.15">
      <c r="B17" s="109"/>
      <c r="C17" s="2" t="s">
        <v>9</v>
      </c>
      <c r="D17" s="3">
        <v>238</v>
      </c>
      <c r="E17" s="3">
        <v>206</v>
      </c>
      <c r="F17" s="3">
        <v>0</v>
      </c>
      <c r="G17" s="3">
        <v>1</v>
      </c>
      <c r="H17" s="3">
        <v>0</v>
      </c>
      <c r="I17" s="3">
        <v>3</v>
      </c>
      <c r="J17" s="3">
        <v>25</v>
      </c>
      <c r="K17" s="3">
        <v>3</v>
      </c>
      <c r="L17" s="4">
        <f t="shared" si="0"/>
        <v>0.10504201680672269</v>
      </c>
      <c r="M17" s="4">
        <f t="shared" si="2"/>
        <v>1.2605042016806723E-2</v>
      </c>
    </row>
    <row r="18" spans="2:13" ht="17.25" customHeight="1" x14ac:dyDescent="0.15">
      <c r="B18" s="112" t="s">
        <v>142</v>
      </c>
      <c r="C18" s="113"/>
      <c r="D18" s="87">
        <f>SUM(D19:D23)</f>
        <v>1794</v>
      </c>
      <c r="E18" s="87">
        <f t="shared" ref="E18:J18" si="3">SUM(E19:E23)</f>
        <v>1406</v>
      </c>
      <c r="F18" s="87">
        <f t="shared" si="3"/>
        <v>38</v>
      </c>
      <c r="G18" s="87">
        <f t="shared" si="3"/>
        <v>64</v>
      </c>
      <c r="H18" s="87">
        <f t="shared" si="3"/>
        <v>0</v>
      </c>
      <c r="I18" s="87">
        <f t="shared" si="3"/>
        <v>51</v>
      </c>
      <c r="J18" s="87">
        <f t="shared" si="3"/>
        <v>197</v>
      </c>
      <c r="K18" s="87">
        <f>SUM(K19:K23)</f>
        <v>38</v>
      </c>
      <c r="L18" s="91">
        <f t="shared" si="0"/>
        <v>0.10981047937569677</v>
      </c>
      <c r="M18" s="91">
        <f t="shared" si="2"/>
        <v>2.8428093645484948E-2</v>
      </c>
    </row>
    <row r="19" spans="2:13" ht="17.25" customHeight="1" x14ac:dyDescent="0.15">
      <c r="B19" s="108"/>
      <c r="C19" s="2" t="s">
        <v>36</v>
      </c>
      <c r="D19" s="3">
        <v>673</v>
      </c>
      <c r="E19" s="3">
        <v>532</v>
      </c>
      <c r="F19" s="3">
        <v>15</v>
      </c>
      <c r="G19" s="3">
        <v>21</v>
      </c>
      <c r="H19" s="3">
        <v>0</v>
      </c>
      <c r="I19" s="3">
        <v>20</v>
      </c>
      <c r="J19" s="3">
        <v>73</v>
      </c>
      <c r="K19" s="3">
        <v>12</v>
      </c>
      <c r="L19" s="4">
        <f t="shared" si="0"/>
        <v>0.10846953937592868</v>
      </c>
      <c r="M19" s="4">
        <f t="shared" si="2"/>
        <v>2.9717682020802376E-2</v>
      </c>
    </row>
    <row r="20" spans="2:13" ht="17.25" customHeight="1" x14ac:dyDescent="0.15">
      <c r="B20" s="108"/>
      <c r="C20" s="2" t="s">
        <v>10</v>
      </c>
      <c r="D20" s="3">
        <v>510</v>
      </c>
      <c r="E20" s="3">
        <v>389</v>
      </c>
      <c r="F20" s="3">
        <v>14</v>
      </c>
      <c r="G20" s="3">
        <v>13</v>
      </c>
      <c r="H20" s="3">
        <v>0</v>
      </c>
      <c r="I20" s="3">
        <v>14</v>
      </c>
      <c r="J20" s="3">
        <v>60</v>
      </c>
      <c r="K20" s="3">
        <v>20</v>
      </c>
      <c r="L20" s="4">
        <f t="shared" si="0"/>
        <v>0.11764705882352941</v>
      </c>
      <c r="M20" s="4">
        <f t="shared" si="2"/>
        <v>2.7450980392156862E-2</v>
      </c>
    </row>
    <row r="21" spans="2:13" ht="17.25" customHeight="1" x14ac:dyDescent="0.15">
      <c r="B21" s="108"/>
      <c r="C21" s="2" t="s">
        <v>11</v>
      </c>
      <c r="D21" s="3">
        <v>194</v>
      </c>
      <c r="E21" s="3">
        <v>171</v>
      </c>
      <c r="F21" s="3">
        <v>0</v>
      </c>
      <c r="G21" s="3">
        <v>4</v>
      </c>
      <c r="H21" s="3">
        <v>0</v>
      </c>
      <c r="I21" s="3">
        <v>1</v>
      </c>
      <c r="J21" s="3">
        <v>15</v>
      </c>
      <c r="K21" s="3">
        <v>3</v>
      </c>
      <c r="L21" s="4">
        <f t="shared" si="0"/>
        <v>7.7319587628865982E-2</v>
      </c>
      <c r="M21" s="4">
        <f t="shared" si="2"/>
        <v>5.1546391752577319E-3</v>
      </c>
    </row>
    <row r="22" spans="2:13" ht="17.25" customHeight="1" x14ac:dyDescent="0.15">
      <c r="B22" s="108"/>
      <c r="C22" s="2" t="s">
        <v>12</v>
      </c>
      <c r="D22" s="3">
        <v>194</v>
      </c>
      <c r="E22" s="3">
        <v>148</v>
      </c>
      <c r="F22" s="3">
        <v>2</v>
      </c>
      <c r="G22" s="3">
        <v>10</v>
      </c>
      <c r="H22" s="3">
        <v>0</v>
      </c>
      <c r="I22" s="3">
        <v>10</v>
      </c>
      <c r="J22" s="3">
        <v>21</v>
      </c>
      <c r="K22" s="3">
        <v>3</v>
      </c>
      <c r="L22" s="4">
        <f t="shared" si="0"/>
        <v>0.10824742268041238</v>
      </c>
      <c r="M22" s="4">
        <f t="shared" si="2"/>
        <v>5.1546391752577317E-2</v>
      </c>
    </row>
    <row r="23" spans="2:13" ht="17.25" customHeight="1" x14ac:dyDescent="0.15">
      <c r="B23" s="109"/>
      <c r="C23" s="2" t="s">
        <v>13</v>
      </c>
      <c r="D23" s="3">
        <v>223</v>
      </c>
      <c r="E23" s="3">
        <v>166</v>
      </c>
      <c r="F23" s="3">
        <v>7</v>
      </c>
      <c r="G23" s="3">
        <v>16</v>
      </c>
      <c r="H23" s="3">
        <v>0</v>
      </c>
      <c r="I23" s="3">
        <v>6</v>
      </c>
      <c r="J23" s="3">
        <v>28</v>
      </c>
      <c r="K23" s="3">
        <v>0</v>
      </c>
      <c r="L23" s="4">
        <f t="shared" si="0"/>
        <v>0.12556053811659193</v>
      </c>
      <c r="M23" s="4">
        <f t="shared" si="2"/>
        <v>2.6905829596412557E-2</v>
      </c>
    </row>
    <row r="24" spans="2:13" ht="17.25" customHeight="1" x14ac:dyDescent="0.15">
      <c r="B24" s="112" t="s">
        <v>143</v>
      </c>
      <c r="C24" s="113"/>
      <c r="D24" s="87">
        <f>SUM(D25:D28)</f>
        <v>1500</v>
      </c>
      <c r="E24" s="87">
        <f t="shared" ref="E24:J24" si="4">SUM(E25:E28)</f>
        <v>1044</v>
      </c>
      <c r="F24" s="87">
        <f t="shared" si="4"/>
        <v>49</v>
      </c>
      <c r="G24" s="87">
        <f t="shared" si="4"/>
        <v>64</v>
      </c>
      <c r="H24" s="87">
        <f t="shared" si="4"/>
        <v>0</v>
      </c>
      <c r="I24" s="87">
        <f t="shared" si="4"/>
        <v>107</v>
      </c>
      <c r="J24" s="87">
        <f t="shared" si="4"/>
        <v>201</v>
      </c>
      <c r="K24" s="87">
        <f>SUM(K25:K28)</f>
        <v>35</v>
      </c>
      <c r="L24" s="91">
        <f t="shared" si="0"/>
        <v>0.13400000000000001</v>
      </c>
      <c r="M24" s="91">
        <f t="shared" si="2"/>
        <v>7.1333333333333332E-2</v>
      </c>
    </row>
    <row r="25" spans="2:13" ht="17.25" customHeight="1" x14ac:dyDescent="0.15">
      <c r="B25" s="108"/>
      <c r="C25" s="2" t="s">
        <v>14</v>
      </c>
      <c r="D25" s="3">
        <v>616</v>
      </c>
      <c r="E25" s="3">
        <v>426</v>
      </c>
      <c r="F25" s="3">
        <v>9</v>
      </c>
      <c r="G25" s="3">
        <v>24</v>
      </c>
      <c r="H25" s="3">
        <v>0</v>
      </c>
      <c r="I25" s="3">
        <v>46</v>
      </c>
      <c r="J25" s="3">
        <v>91</v>
      </c>
      <c r="K25" s="3">
        <v>20</v>
      </c>
      <c r="L25" s="4">
        <f t="shared" si="0"/>
        <v>0.14772727272727273</v>
      </c>
      <c r="M25" s="4">
        <f t="shared" si="2"/>
        <v>7.4675324675324672E-2</v>
      </c>
    </row>
    <row r="26" spans="2:13" ht="17.25" customHeight="1" x14ac:dyDescent="0.15">
      <c r="B26" s="108"/>
      <c r="C26" s="2" t="s">
        <v>15</v>
      </c>
      <c r="D26" s="3">
        <v>371</v>
      </c>
      <c r="E26" s="3">
        <v>244</v>
      </c>
      <c r="F26" s="3">
        <v>21</v>
      </c>
      <c r="G26" s="3">
        <v>17</v>
      </c>
      <c r="H26" s="3">
        <v>0</v>
      </c>
      <c r="I26" s="3">
        <v>32</v>
      </c>
      <c r="J26" s="3">
        <v>49</v>
      </c>
      <c r="K26" s="3">
        <v>8</v>
      </c>
      <c r="L26" s="4">
        <f t="shared" si="0"/>
        <v>0.13207547169811321</v>
      </c>
      <c r="M26" s="4">
        <f t="shared" si="2"/>
        <v>8.6253369272237201E-2</v>
      </c>
    </row>
    <row r="27" spans="2:13" ht="17.25" customHeight="1" x14ac:dyDescent="0.15">
      <c r="B27" s="108"/>
      <c r="C27" s="2" t="s">
        <v>16</v>
      </c>
      <c r="D27" s="3">
        <v>326</v>
      </c>
      <c r="E27" s="3">
        <v>238</v>
      </c>
      <c r="F27" s="3">
        <v>9</v>
      </c>
      <c r="G27" s="3">
        <v>15</v>
      </c>
      <c r="H27" s="3">
        <v>0</v>
      </c>
      <c r="I27" s="3">
        <v>23</v>
      </c>
      <c r="J27" s="3">
        <v>35</v>
      </c>
      <c r="K27" s="3">
        <v>6</v>
      </c>
      <c r="L27" s="4">
        <f t="shared" si="0"/>
        <v>0.10736196319018405</v>
      </c>
      <c r="M27" s="4">
        <f t="shared" si="2"/>
        <v>7.0552147239263799E-2</v>
      </c>
    </row>
    <row r="28" spans="2:13" ht="17.25" customHeight="1" x14ac:dyDescent="0.15">
      <c r="B28" s="109"/>
      <c r="C28" s="2" t="s">
        <v>17</v>
      </c>
      <c r="D28" s="3">
        <v>187</v>
      </c>
      <c r="E28" s="3">
        <v>136</v>
      </c>
      <c r="F28" s="3">
        <v>10</v>
      </c>
      <c r="G28" s="3">
        <v>8</v>
      </c>
      <c r="H28" s="3">
        <v>0</v>
      </c>
      <c r="I28" s="3">
        <v>6</v>
      </c>
      <c r="J28" s="3">
        <v>26</v>
      </c>
      <c r="K28" s="3">
        <v>1</v>
      </c>
      <c r="L28" s="4">
        <f t="shared" si="0"/>
        <v>0.13903743315508021</v>
      </c>
      <c r="M28" s="4">
        <f t="shared" si="2"/>
        <v>3.2085561497326207E-2</v>
      </c>
    </row>
    <row r="29" spans="2:13" ht="17.25" customHeight="1" x14ac:dyDescent="0.15">
      <c r="B29" s="112" t="s">
        <v>139</v>
      </c>
      <c r="C29" s="113"/>
      <c r="D29" s="87">
        <f>SUM(D30:D33)</f>
        <v>741</v>
      </c>
      <c r="E29" s="87">
        <f t="shared" ref="E29:J29" si="5">SUM(E30:E33)</f>
        <v>494</v>
      </c>
      <c r="F29" s="87">
        <f t="shared" si="5"/>
        <v>59</v>
      </c>
      <c r="G29" s="87">
        <f t="shared" si="5"/>
        <v>30</v>
      </c>
      <c r="H29" s="87">
        <f t="shared" si="5"/>
        <v>0</v>
      </c>
      <c r="I29" s="87">
        <f t="shared" si="5"/>
        <v>44</v>
      </c>
      <c r="J29" s="87">
        <f t="shared" si="5"/>
        <v>94</v>
      </c>
      <c r="K29" s="87">
        <f>SUM(K30:K33)</f>
        <v>20</v>
      </c>
      <c r="L29" s="91">
        <f t="shared" si="0"/>
        <v>0.12685560053981107</v>
      </c>
      <c r="M29" s="91">
        <f t="shared" si="2"/>
        <v>5.9379217273954114E-2</v>
      </c>
    </row>
    <row r="30" spans="2:13" ht="17.25" customHeight="1" x14ac:dyDescent="0.15">
      <c r="B30" s="108"/>
      <c r="C30" s="2" t="s">
        <v>18</v>
      </c>
      <c r="D30" s="3">
        <v>231</v>
      </c>
      <c r="E30" s="3">
        <v>156</v>
      </c>
      <c r="F30" s="3">
        <v>29</v>
      </c>
      <c r="G30" s="3">
        <v>10</v>
      </c>
      <c r="H30" s="3">
        <v>0</v>
      </c>
      <c r="I30" s="3">
        <v>7</v>
      </c>
      <c r="J30" s="3">
        <v>21</v>
      </c>
      <c r="K30" s="3">
        <v>8</v>
      </c>
      <c r="L30" s="4">
        <f t="shared" si="0"/>
        <v>9.0909090909090912E-2</v>
      </c>
      <c r="M30" s="4">
        <f t="shared" si="2"/>
        <v>3.0303030303030304E-2</v>
      </c>
    </row>
    <row r="31" spans="2:13" ht="17.25" customHeight="1" x14ac:dyDescent="0.15">
      <c r="B31" s="108"/>
      <c r="C31" s="2" t="s">
        <v>19</v>
      </c>
      <c r="D31" s="3">
        <v>159</v>
      </c>
      <c r="E31" s="3">
        <v>115</v>
      </c>
      <c r="F31" s="3">
        <v>6</v>
      </c>
      <c r="G31" s="3">
        <v>8</v>
      </c>
      <c r="H31" s="3">
        <v>0</v>
      </c>
      <c r="I31" s="3">
        <v>18</v>
      </c>
      <c r="J31" s="3">
        <v>12</v>
      </c>
      <c r="K31" s="3">
        <v>0</v>
      </c>
      <c r="L31" s="4">
        <f t="shared" si="0"/>
        <v>7.5471698113207544E-2</v>
      </c>
      <c r="M31" s="4">
        <f t="shared" si="2"/>
        <v>0.11320754716981132</v>
      </c>
    </row>
    <row r="32" spans="2:13" ht="17.25" customHeight="1" x14ac:dyDescent="0.15">
      <c r="B32" s="108"/>
      <c r="C32" s="2" t="s">
        <v>21</v>
      </c>
      <c r="D32" s="3">
        <v>270</v>
      </c>
      <c r="E32" s="3">
        <v>175</v>
      </c>
      <c r="F32" s="3">
        <v>22</v>
      </c>
      <c r="G32" s="3">
        <v>12</v>
      </c>
      <c r="H32" s="3">
        <v>0</v>
      </c>
      <c r="I32" s="3">
        <v>5</v>
      </c>
      <c r="J32" s="3">
        <v>46</v>
      </c>
      <c r="K32" s="3">
        <v>10</v>
      </c>
      <c r="L32" s="4">
        <f t="shared" si="0"/>
        <v>0.17037037037037037</v>
      </c>
      <c r="M32" s="4">
        <f t="shared" si="2"/>
        <v>1.8518518518518517E-2</v>
      </c>
    </row>
    <row r="33" spans="2:13" ht="17.25" customHeight="1" x14ac:dyDescent="0.15">
      <c r="B33" s="109"/>
      <c r="C33" s="2" t="s">
        <v>20</v>
      </c>
      <c r="D33" s="3">
        <v>81</v>
      </c>
      <c r="E33" s="3">
        <v>48</v>
      </c>
      <c r="F33" s="3">
        <v>2</v>
      </c>
      <c r="G33" s="3">
        <v>0</v>
      </c>
      <c r="H33" s="3">
        <v>0</v>
      </c>
      <c r="I33" s="3">
        <v>14</v>
      </c>
      <c r="J33" s="3">
        <v>15</v>
      </c>
      <c r="K33" s="3">
        <v>2</v>
      </c>
      <c r="L33" s="4">
        <f t="shared" si="0"/>
        <v>0.18518518518518517</v>
      </c>
      <c r="M33" s="4">
        <f t="shared" si="2"/>
        <v>0.1728395061728395</v>
      </c>
    </row>
    <row r="34" spans="2:13" ht="17.25" customHeight="1" x14ac:dyDescent="0.15">
      <c r="B34" s="116" t="s">
        <v>140</v>
      </c>
      <c r="C34" s="113"/>
      <c r="D34" s="87">
        <f>SUM(D35:D39)</f>
        <v>2713</v>
      </c>
      <c r="E34" s="87">
        <f t="shared" ref="E34:J34" si="6">SUM(E35:E39)</f>
        <v>2174</v>
      </c>
      <c r="F34" s="87">
        <f t="shared" si="6"/>
        <v>17</v>
      </c>
      <c r="G34" s="87">
        <f t="shared" si="6"/>
        <v>41</v>
      </c>
      <c r="H34" s="87">
        <f t="shared" si="6"/>
        <v>0</v>
      </c>
      <c r="I34" s="87">
        <f t="shared" si="6"/>
        <v>48</v>
      </c>
      <c r="J34" s="87">
        <f t="shared" si="6"/>
        <v>339</v>
      </c>
      <c r="K34" s="87">
        <f>SUM(K35:K39)</f>
        <v>94</v>
      </c>
      <c r="L34" s="91">
        <f t="shared" si="0"/>
        <v>0.12495392554367858</v>
      </c>
      <c r="M34" s="91">
        <f t="shared" si="2"/>
        <v>1.7692591227423518E-2</v>
      </c>
    </row>
    <row r="35" spans="2:13" ht="17.25" customHeight="1" x14ac:dyDescent="0.15">
      <c r="B35" s="108"/>
      <c r="C35" s="2" t="s">
        <v>22</v>
      </c>
      <c r="D35" s="3">
        <v>1631</v>
      </c>
      <c r="E35" s="3">
        <v>1300</v>
      </c>
      <c r="F35" s="3">
        <v>8</v>
      </c>
      <c r="G35" s="3">
        <v>27</v>
      </c>
      <c r="H35" s="3">
        <v>0</v>
      </c>
      <c r="I35" s="3">
        <v>30</v>
      </c>
      <c r="J35" s="3">
        <v>204</v>
      </c>
      <c r="K35" s="3">
        <v>62</v>
      </c>
      <c r="L35" s="4">
        <f t="shared" si="0"/>
        <v>0.12507664009809932</v>
      </c>
      <c r="M35" s="4">
        <f t="shared" si="2"/>
        <v>1.8393623543838136E-2</v>
      </c>
    </row>
    <row r="36" spans="2:13" ht="17.25" customHeight="1" x14ac:dyDescent="0.15">
      <c r="B36" s="108"/>
      <c r="C36" s="2" t="s">
        <v>23</v>
      </c>
      <c r="D36" s="3">
        <v>112</v>
      </c>
      <c r="E36" s="3">
        <v>98</v>
      </c>
      <c r="F36" s="3">
        <v>0</v>
      </c>
      <c r="G36" s="3">
        <v>1</v>
      </c>
      <c r="H36" s="3">
        <v>0</v>
      </c>
      <c r="I36" s="3">
        <v>0</v>
      </c>
      <c r="J36" s="3">
        <v>10</v>
      </c>
      <c r="K36" s="3">
        <v>3</v>
      </c>
      <c r="L36" s="4">
        <f t="shared" si="0"/>
        <v>8.9285714285714288E-2</v>
      </c>
      <c r="M36" s="4">
        <f t="shared" si="2"/>
        <v>0</v>
      </c>
    </row>
    <row r="37" spans="2:13" ht="17.25" customHeight="1" x14ac:dyDescent="0.15">
      <c r="B37" s="108"/>
      <c r="C37" s="2" t="s">
        <v>24</v>
      </c>
      <c r="D37" s="3">
        <v>353</v>
      </c>
      <c r="E37" s="3">
        <v>270</v>
      </c>
      <c r="F37" s="3">
        <v>1</v>
      </c>
      <c r="G37" s="3">
        <v>6</v>
      </c>
      <c r="H37" s="3">
        <v>0</v>
      </c>
      <c r="I37" s="3">
        <v>8</v>
      </c>
      <c r="J37" s="3">
        <v>55</v>
      </c>
      <c r="K37" s="3">
        <v>13</v>
      </c>
      <c r="L37" s="4">
        <f t="shared" si="0"/>
        <v>0.15580736543909349</v>
      </c>
      <c r="M37" s="4">
        <f t="shared" si="2"/>
        <v>2.2662889518413599E-2</v>
      </c>
    </row>
    <row r="38" spans="2:13" ht="17.25" customHeight="1" x14ac:dyDescent="0.15">
      <c r="B38" s="108"/>
      <c r="C38" s="2" t="s">
        <v>25</v>
      </c>
      <c r="D38" s="3">
        <v>266</v>
      </c>
      <c r="E38" s="3">
        <v>233</v>
      </c>
      <c r="F38" s="3">
        <v>7</v>
      </c>
      <c r="G38" s="3">
        <v>0</v>
      </c>
      <c r="H38" s="3">
        <v>0</v>
      </c>
      <c r="I38" s="3">
        <v>1</v>
      </c>
      <c r="J38" s="3">
        <v>19</v>
      </c>
      <c r="K38" s="3">
        <v>6</v>
      </c>
      <c r="L38" s="4">
        <f t="shared" si="0"/>
        <v>7.1428571428571425E-2</v>
      </c>
      <c r="M38" s="4">
        <f t="shared" si="2"/>
        <v>3.7593984962406013E-3</v>
      </c>
    </row>
    <row r="39" spans="2:13" ht="17.25" customHeight="1" x14ac:dyDescent="0.15">
      <c r="B39" s="109"/>
      <c r="C39" s="2" t="s">
        <v>26</v>
      </c>
      <c r="D39" s="3">
        <v>351</v>
      </c>
      <c r="E39" s="3">
        <v>273</v>
      </c>
      <c r="F39" s="3">
        <v>1</v>
      </c>
      <c r="G39" s="3">
        <v>7</v>
      </c>
      <c r="H39" s="3">
        <v>0</v>
      </c>
      <c r="I39" s="3">
        <v>9</v>
      </c>
      <c r="J39" s="3">
        <v>51</v>
      </c>
      <c r="K39" s="3">
        <v>10</v>
      </c>
      <c r="L39" s="4">
        <f t="shared" si="0"/>
        <v>0.14529914529914531</v>
      </c>
      <c r="M39" s="4">
        <f t="shared" si="2"/>
        <v>2.564102564102564E-2</v>
      </c>
    </row>
    <row r="40" spans="2:13" ht="17.25" customHeight="1" x14ac:dyDescent="0.15">
      <c r="B40" s="110" t="s">
        <v>53</v>
      </c>
      <c r="C40" s="90" t="s">
        <v>27</v>
      </c>
      <c r="D40" s="87">
        <v>1168</v>
      </c>
      <c r="E40" s="87">
        <v>854</v>
      </c>
      <c r="F40" s="87">
        <v>27</v>
      </c>
      <c r="G40" s="87">
        <v>24</v>
      </c>
      <c r="H40" s="87">
        <v>0</v>
      </c>
      <c r="I40" s="87">
        <v>63</v>
      </c>
      <c r="J40" s="87">
        <v>160</v>
      </c>
      <c r="K40" s="87">
        <v>40</v>
      </c>
      <c r="L40" s="91">
        <f t="shared" si="0"/>
        <v>0.13698630136986301</v>
      </c>
      <c r="M40" s="91">
        <f t="shared" si="2"/>
        <v>5.3938356164383562E-2</v>
      </c>
    </row>
    <row r="41" spans="2:13" ht="17.25" customHeight="1" x14ac:dyDescent="0.15">
      <c r="B41" s="114" t="s">
        <v>128</v>
      </c>
      <c r="C41" s="113"/>
      <c r="D41" s="87">
        <f>SUM(D42:D44)</f>
        <v>2243</v>
      </c>
      <c r="E41" s="87">
        <f t="shared" ref="E41:J41" si="7">SUM(E42:E44)</f>
        <v>1674</v>
      </c>
      <c r="F41" s="87">
        <f t="shared" si="7"/>
        <v>68</v>
      </c>
      <c r="G41" s="87">
        <f t="shared" si="7"/>
        <v>48</v>
      </c>
      <c r="H41" s="87">
        <f t="shared" si="7"/>
        <v>0</v>
      </c>
      <c r="I41" s="87">
        <f t="shared" si="7"/>
        <v>82</v>
      </c>
      <c r="J41" s="87">
        <f t="shared" si="7"/>
        <v>323</v>
      </c>
      <c r="K41" s="87">
        <f>SUM(K42:K44)</f>
        <v>48</v>
      </c>
      <c r="L41" s="91">
        <f t="shared" si="0"/>
        <v>0.14400356665180561</v>
      </c>
      <c r="M41" s="91">
        <f t="shared" si="2"/>
        <v>3.6558181007579134E-2</v>
      </c>
    </row>
    <row r="42" spans="2:13" ht="17.25" customHeight="1" x14ac:dyDescent="0.15">
      <c r="B42" s="108"/>
      <c r="C42" s="2" t="s">
        <v>28</v>
      </c>
      <c r="D42" s="3">
        <v>1751</v>
      </c>
      <c r="E42" s="3">
        <v>1328</v>
      </c>
      <c r="F42" s="3">
        <v>34</v>
      </c>
      <c r="G42" s="3">
        <v>37</v>
      </c>
      <c r="H42" s="3">
        <v>0</v>
      </c>
      <c r="I42" s="3">
        <v>47</v>
      </c>
      <c r="J42" s="3">
        <v>269</v>
      </c>
      <c r="K42" s="3">
        <v>36</v>
      </c>
      <c r="L42" s="4">
        <f t="shared" si="0"/>
        <v>0.15362649914334667</v>
      </c>
      <c r="M42" s="4">
        <f t="shared" si="2"/>
        <v>2.6841804683038265E-2</v>
      </c>
    </row>
    <row r="43" spans="2:13" ht="17.25" customHeight="1" x14ac:dyDescent="0.15">
      <c r="B43" s="108"/>
      <c r="C43" s="2" t="s">
        <v>29</v>
      </c>
      <c r="D43" s="3">
        <v>408</v>
      </c>
      <c r="E43" s="3">
        <v>310</v>
      </c>
      <c r="F43" s="3">
        <v>3</v>
      </c>
      <c r="G43" s="3">
        <v>5</v>
      </c>
      <c r="H43" s="3">
        <v>0</v>
      </c>
      <c r="I43" s="3">
        <v>33</v>
      </c>
      <c r="J43" s="3">
        <v>49</v>
      </c>
      <c r="K43" s="3">
        <v>8</v>
      </c>
      <c r="L43" s="4">
        <f t="shared" si="0"/>
        <v>0.12009803921568628</v>
      </c>
      <c r="M43" s="4">
        <f t="shared" si="2"/>
        <v>8.0882352941176475E-2</v>
      </c>
    </row>
    <row r="44" spans="2:13" ht="17.25" customHeight="1" x14ac:dyDescent="0.15">
      <c r="B44" s="109"/>
      <c r="C44" s="2" t="s">
        <v>30</v>
      </c>
      <c r="D44" s="3">
        <v>84</v>
      </c>
      <c r="E44" s="3">
        <v>36</v>
      </c>
      <c r="F44" s="3">
        <v>31</v>
      </c>
      <c r="G44" s="3">
        <v>6</v>
      </c>
      <c r="H44" s="3">
        <v>0</v>
      </c>
      <c r="I44" s="3">
        <v>2</v>
      </c>
      <c r="J44" s="3">
        <v>5</v>
      </c>
      <c r="K44" s="3">
        <v>4</v>
      </c>
      <c r="L44" s="4">
        <f t="shared" si="0"/>
        <v>5.9523809523809521E-2</v>
      </c>
      <c r="M44" s="4">
        <f t="shared" si="2"/>
        <v>2.3809523809523808E-2</v>
      </c>
    </row>
    <row r="45" spans="2:13" ht="17.25" customHeight="1" x14ac:dyDescent="0.15">
      <c r="B45" s="110" t="s">
        <v>54</v>
      </c>
      <c r="C45" s="90" t="s">
        <v>31</v>
      </c>
      <c r="D45" s="87">
        <v>1158</v>
      </c>
      <c r="E45" s="87">
        <v>927</v>
      </c>
      <c r="F45" s="87">
        <v>18</v>
      </c>
      <c r="G45" s="87">
        <v>13</v>
      </c>
      <c r="H45" s="87">
        <v>0</v>
      </c>
      <c r="I45" s="87">
        <v>22</v>
      </c>
      <c r="J45" s="87">
        <v>159</v>
      </c>
      <c r="K45" s="87">
        <v>19</v>
      </c>
      <c r="L45" s="91">
        <f t="shared" si="0"/>
        <v>0.13730569948186527</v>
      </c>
      <c r="M45" s="91">
        <f t="shared" si="2"/>
        <v>1.8998272884283247E-2</v>
      </c>
    </row>
    <row r="46" spans="2:13" ht="17.25" customHeight="1" x14ac:dyDescent="0.15">
      <c r="B46" s="112" t="s">
        <v>141</v>
      </c>
      <c r="C46" s="113"/>
      <c r="D46" s="87">
        <f>SUM(D47:D48)</f>
        <v>1055</v>
      </c>
      <c r="E46" s="87">
        <f t="shared" ref="E46:J46" si="8">SUM(E47:E48)</f>
        <v>810</v>
      </c>
      <c r="F46" s="87">
        <f t="shared" si="8"/>
        <v>20</v>
      </c>
      <c r="G46" s="87">
        <f t="shared" si="8"/>
        <v>20</v>
      </c>
      <c r="H46" s="87">
        <f t="shared" si="8"/>
        <v>0</v>
      </c>
      <c r="I46" s="87">
        <f t="shared" si="8"/>
        <v>36</v>
      </c>
      <c r="J46" s="87">
        <f t="shared" si="8"/>
        <v>146</v>
      </c>
      <c r="K46" s="87">
        <f>SUM(K47:K48)</f>
        <v>23</v>
      </c>
      <c r="L46" s="91">
        <f t="shared" si="0"/>
        <v>0.13838862559241707</v>
      </c>
      <c r="M46" s="91">
        <f t="shared" si="2"/>
        <v>3.4123222748815164E-2</v>
      </c>
    </row>
    <row r="47" spans="2:13" ht="17.25" customHeight="1" x14ac:dyDescent="0.15">
      <c r="B47" s="108"/>
      <c r="C47" s="2" t="s">
        <v>32</v>
      </c>
      <c r="D47" s="3">
        <v>892</v>
      </c>
      <c r="E47" s="3">
        <v>694</v>
      </c>
      <c r="F47" s="3">
        <v>6</v>
      </c>
      <c r="G47" s="3">
        <v>19</v>
      </c>
      <c r="H47" s="3">
        <v>0</v>
      </c>
      <c r="I47" s="3">
        <v>29</v>
      </c>
      <c r="J47" s="3">
        <v>126</v>
      </c>
      <c r="K47" s="3">
        <v>18</v>
      </c>
      <c r="L47" s="4">
        <f t="shared" si="0"/>
        <v>0.14125560538116591</v>
      </c>
      <c r="M47" s="4">
        <f t="shared" si="2"/>
        <v>3.2511210762331835E-2</v>
      </c>
    </row>
    <row r="48" spans="2:13" ht="17.25" customHeight="1" thickBot="1" x14ac:dyDescent="0.2">
      <c r="B48" s="117"/>
      <c r="C48" s="92" t="s">
        <v>33</v>
      </c>
      <c r="D48" s="11">
        <v>163</v>
      </c>
      <c r="E48" s="11">
        <v>116</v>
      </c>
      <c r="F48" s="11">
        <v>14</v>
      </c>
      <c r="G48" s="11">
        <v>1</v>
      </c>
      <c r="H48" s="11">
        <v>0</v>
      </c>
      <c r="I48" s="11">
        <v>7</v>
      </c>
      <c r="J48" s="11">
        <v>20</v>
      </c>
      <c r="K48" s="11">
        <v>5</v>
      </c>
      <c r="L48" s="12">
        <f t="shared" si="0"/>
        <v>0.12269938650306748</v>
      </c>
      <c r="M48" s="12">
        <f t="shared" si="2"/>
        <v>4.2944785276073622E-2</v>
      </c>
    </row>
    <row r="49" spans="2:13" ht="21.75" customHeight="1" thickTop="1" x14ac:dyDescent="0.2">
      <c r="B49" s="20"/>
      <c r="C49" s="19" t="s">
        <v>34</v>
      </c>
      <c r="D49" s="13">
        <f>SUM(D7,D8,D18,D24,D29,D34,D40,D41,D45,D46)</f>
        <v>22854</v>
      </c>
      <c r="E49" s="13">
        <f t="shared" ref="E49:J49" si="9">SUM(E7,E8,E18,E24,E29,E34,E40,E41,E45,E46)</f>
        <v>16465</v>
      </c>
      <c r="F49" s="13">
        <f t="shared" si="9"/>
        <v>566</v>
      </c>
      <c r="G49" s="13">
        <f t="shared" si="9"/>
        <v>716</v>
      </c>
      <c r="H49" s="13">
        <f t="shared" si="9"/>
        <v>0</v>
      </c>
      <c r="I49" s="13">
        <f t="shared" si="9"/>
        <v>1156</v>
      </c>
      <c r="J49" s="13">
        <f t="shared" si="9"/>
        <v>3355</v>
      </c>
      <c r="K49" s="13">
        <f>SUM(K7,K8,K18,K24,K29,K34,K40,K41,K45,K46)</f>
        <v>596</v>
      </c>
      <c r="L49" s="14">
        <f t="shared" si="0"/>
        <v>0.14680143519733962</v>
      </c>
      <c r="M49" s="14">
        <f t="shared" si="2"/>
        <v>5.0581955018815086E-2</v>
      </c>
    </row>
    <row r="50" spans="2:13" ht="22.5" customHeight="1" x14ac:dyDescent="0.2">
      <c r="B50" s="169" t="s">
        <v>99</v>
      </c>
      <c r="C50" s="170"/>
      <c r="D50" s="170"/>
      <c r="E50" s="170"/>
      <c r="F50" s="170"/>
      <c r="G50" s="170"/>
      <c r="H50" s="170"/>
      <c r="I50" s="170"/>
      <c r="J50" s="170"/>
      <c r="K50" s="171"/>
      <c r="L50" s="15">
        <v>0.128</v>
      </c>
      <c r="M50" s="15">
        <v>5.8000000000000003E-2</v>
      </c>
    </row>
    <row r="51" spans="2:13" ht="20.25" customHeight="1" x14ac:dyDescent="0.15">
      <c r="B51" s="158" t="s">
        <v>88</v>
      </c>
      <c r="C51" s="158"/>
      <c r="D51" s="158"/>
      <c r="E51" s="158"/>
      <c r="F51" s="158"/>
      <c r="G51" s="158"/>
      <c r="H51" s="158"/>
      <c r="I51" s="158"/>
      <c r="J51" s="158"/>
      <c r="M51" s="6"/>
    </row>
    <row r="52" spans="2:13" ht="7.5" customHeight="1" x14ac:dyDescent="0.15">
      <c r="B52" s="24"/>
      <c r="C52" s="24"/>
      <c r="D52" s="24"/>
      <c r="E52" s="24"/>
      <c r="F52" s="24"/>
      <c r="G52" s="24"/>
      <c r="H52" s="24"/>
      <c r="I52" s="24"/>
      <c r="J52" s="24"/>
      <c r="M52" s="7"/>
    </row>
    <row r="53" spans="2:13" ht="15.75" customHeight="1" x14ac:dyDescent="0.15">
      <c r="B53" s="1" t="s">
        <v>91</v>
      </c>
    </row>
    <row r="54" spans="2:13" ht="15.75" customHeight="1" x14ac:dyDescent="0.15">
      <c r="B54" s="1" t="s">
        <v>90</v>
      </c>
    </row>
    <row r="57" spans="2:13" x14ac:dyDescent="0.15">
      <c r="B57" s="25"/>
      <c r="C57" s="25"/>
      <c r="D57" s="25"/>
      <c r="E57" s="25"/>
      <c r="F57" s="25"/>
      <c r="G57" s="25"/>
      <c r="H57" s="25"/>
      <c r="I57" s="25"/>
      <c r="J57" s="25"/>
    </row>
  </sheetData>
  <sheetProtection formatCells="0" formatColumns="0" formatRows="0" insertColumns="0" insertRows="0" insertHyperlinks="0" deleteColumns="0" deleteRows="0" sort="0" autoFilter="0" pivotTables="0"/>
  <mergeCells count="8">
    <mergeCell ref="B51:J51"/>
    <mergeCell ref="B2:J2"/>
    <mergeCell ref="C5:C6"/>
    <mergeCell ref="L5:L6"/>
    <mergeCell ref="M5:M6"/>
    <mergeCell ref="D5:K5"/>
    <mergeCell ref="B50:K50"/>
    <mergeCell ref="B5:B6"/>
  </mergeCells>
  <phoneticPr fontId="1"/>
  <pageMargins left="0.31496062992125984" right="0.11811023622047245" top="0.35433070866141736" bottom="0.19685039370078741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市町村別</vt:lpstr>
      <vt:lpstr>SET</vt:lpstr>
      <vt:lpstr>LIST</vt:lpstr>
      <vt:lpstr>H21年</vt:lpstr>
      <vt:lpstr>H22年</vt:lpstr>
      <vt:lpstr>H23年</vt:lpstr>
      <vt:lpstr>H24年</vt:lpstr>
      <vt:lpstr>H25年</vt:lpstr>
      <vt:lpstr>H26年</vt:lpstr>
      <vt:lpstr>H27年</vt:lpstr>
      <vt:lpstr>H28年</vt:lpstr>
      <vt:lpstr>H29年</vt:lpstr>
      <vt:lpstr>H30年</vt:lpstr>
      <vt:lpstr>市町村別!Print_Area</vt:lpstr>
      <vt:lpstr>市町村別!Print_Titles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2020-06-11T08:10:54Z</dcterms:modified>
  <cp:contentStatus/>
</cp:coreProperties>
</file>