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workbookProtection workbookAlgorithmName="SHA-512" workbookHashValue="KoO9aX1xUulgcf5Vt//fqWC+ushmKasZjffVqWyvlt7JkFyovDbIS3Rs7jnzlMRZMRRsfOKIvYdtr1ZP059K1A==" workbookSaltValue="wK8CQtEY/L6hxQoEv1VzlA==" workbookSpinCount="100000" lockStructure="1"/>
  <bookViews>
    <workbookView xWindow="0" yWindow="0" windowWidth="20490" windowHeight="7530" tabRatio="644"/>
  </bookViews>
  <sheets>
    <sheet name="市町村別" sheetId="10" r:id="rId1"/>
    <sheet name="LIST" sheetId="12" state="hidden" r:id="rId2"/>
    <sheet name="H12" sheetId="9" state="hidden" r:id="rId3"/>
    <sheet name="H17" sheetId="8" state="hidden" r:id="rId4"/>
    <sheet name="H22" sheetId="7" state="hidden" r:id="rId5"/>
    <sheet name="H27" sheetId="4" state="hidden" r:id="rId6"/>
    <sheet name="R2" sheetId="11" state="hidden" r:id="rId7"/>
    <sheet name="R7" sheetId="13" state="hidden" r:id="rId8"/>
    <sheet name="R12" sheetId="14" state="hidden" r:id="rId9"/>
    <sheet name="R17" sheetId="15" state="hidden" r:id="rId10"/>
    <sheet name="R22" sheetId="16" state="hidden" r:id="rId11"/>
    <sheet name="R27" sheetId="17" state="hidden" r:id="rId12"/>
  </sheets>
  <definedNames>
    <definedName name="_xlnm.Print_Area" localSheetId="5">'H27'!$A$1:$Z$43</definedName>
    <definedName name="_xlnm.Print_Area" localSheetId="8">'R12'!$A$1:$M$42</definedName>
    <definedName name="_xlnm.Print_Area" localSheetId="9">'R17'!$A$1:$M$42</definedName>
    <definedName name="_xlnm.Print_Area" localSheetId="6">'R2'!$A$1:$M$42</definedName>
    <definedName name="_xlnm.Print_Area" localSheetId="10">'R22'!$A$1:$M$42</definedName>
    <definedName name="_xlnm.Print_Area" localSheetId="11">'R27'!$A$1:$M$42</definedName>
    <definedName name="_xlnm.Print_Area" localSheetId="7">'R7'!$A$1:$M$42</definedName>
    <definedName name="_xlnm.Print_Area" localSheetId="0">市町村別!$A$1:$O$107</definedName>
    <definedName name="_xlnm.Print_Titles" localSheetId="0">市町村別!$1:$3</definedName>
  </definedNames>
  <calcPr calcId="162913"/>
</workbook>
</file>

<file path=xl/calcChain.xml><?xml version="1.0" encoding="utf-8"?>
<calcChain xmlns="http://schemas.openxmlformats.org/spreadsheetml/2006/main">
  <c r="F4" i="10" l="1"/>
  <c r="H8" i="13" l="1"/>
  <c r="J8" i="13"/>
  <c r="L8" i="13"/>
  <c r="H5" i="14"/>
  <c r="J5" i="14"/>
  <c r="L5" i="14"/>
  <c r="C20" i="10"/>
  <c r="I20" i="10"/>
  <c r="F20" i="10"/>
  <c r="G20" i="10" s="1"/>
  <c r="E20" i="10"/>
  <c r="D20" i="10"/>
  <c r="K40" i="17"/>
  <c r="I40" i="17"/>
  <c r="G40" i="17"/>
  <c r="F40" i="17"/>
  <c r="E40" i="17"/>
  <c r="D40" i="17"/>
  <c r="L39" i="17"/>
  <c r="J39" i="17"/>
  <c r="H39" i="17"/>
  <c r="L38" i="17"/>
  <c r="J38" i="17"/>
  <c r="H38" i="17"/>
  <c r="L37" i="17"/>
  <c r="J37" i="17"/>
  <c r="H37" i="17"/>
  <c r="L36" i="17"/>
  <c r="J36" i="17"/>
  <c r="H36" i="17"/>
  <c r="L35" i="17"/>
  <c r="J35" i="17"/>
  <c r="H35" i="17"/>
  <c r="L34" i="17"/>
  <c r="J34" i="17"/>
  <c r="H34" i="17"/>
  <c r="L33" i="17"/>
  <c r="J33" i="17"/>
  <c r="H33" i="17"/>
  <c r="L32" i="17"/>
  <c r="J32" i="17"/>
  <c r="H32" i="17"/>
  <c r="L31" i="17"/>
  <c r="J31" i="17"/>
  <c r="H31" i="17"/>
  <c r="L30" i="17"/>
  <c r="J30" i="17"/>
  <c r="H30" i="17"/>
  <c r="L29" i="17"/>
  <c r="J29" i="17"/>
  <c r="H29" i="17"/>
  <c r="L28" i="17"/>
  <c r="J28" i="17"/>
  <c r="H28" i="17"/>
  <c r="L27" i="17"/>
  <c r="J27" i="17"/>
  <c r="H27" i="17"/>
  <c r="L26" i="17"/>
  <c r="J26" i="17"/>
  <c r="H26" i="17"/>
  <c r="L25" i="17"/>
  <c r="J25" i="17"/>
  <c r="H25" i="17"/>
  <c r="L24" i="17"/>
  <c r="J24" i="17"/>
  <c r="H24" i="17"/>
  <c r="L23" i="17"/>
  <c r="J23" i="17"/>
  <c r="H23" i="17"/>
  <c r="L22" i="17"/>
  <c r="J22" i="17"/>
  <c r="H22" i="17"/>
  <c r="L21" i="17"/>
  <c r="J21" i="17"/>
  <c r="H21" i="17"/>
  <c r="L20" i="17"/>
  <c r="J20" i="17"/>
  <c r="H20" i="17"/>
  <c r="L19" i="17"/>
  <c r="J19" i="17"/>
  <c r="H19" i="17"/>
  <c r="L18" i="17"/>
  <c r="J18" i="17"/>
  <c r="H18" i="17"/>
  <c r="L17" i="17"/>
  <c r="J17" i="17"/>
  <c r="H17" i="17"/>
  <c r="L16" i="17"/>
  <c r="J16" i="17"/>
  <c r="H16" i="17"/>
  <c r="L15" i="17"/>
  <c r="J15" i="17"/>
  <c r="H15" i="17"/>
  <c r="L14" i="17"/>
  <c r="J14" i="17"/>
  <c r="H14" i="17"/>
  <c r="L13" i="17"/>
  <c r="J13" i="17"/>
  <c r="H13" i="17"/>
  <c r="L12" i="17"/>
  <c r="J12" i="17"/>
  <c r="H12" i="17"/>
  <c r="L11" i="17"/>
  <c r="J11" i="17"/>
  <c r="H11" i="17"/>
  <c r="L10" i="17"/>
  <c r="J10" i="17"/>
  <c r="H10" i="17"/>
  <c r="L9" i="17"/>
  <c r="J9" i="17"/>
  <c r="H9" i="17"/>
  <c r="L8" i="17"/>
  <c r="J8" i="17"/>
  <c r="H8" i="17"/>
  <c r="L7" i="17"/>
  <c r="J7" i="17"/>
  <c r="H7" i="17"/>
  <c r="L6" i="17"/>
  <c r="J6" i="17"/>
  <c r="H6" i="17"/>
  <c r="L5" i="17"/>
  <c r="J5" i="17"/>
  <c r="H5" i="17"/>
  <c r="C38" i="10" l="1"/>
  <c r="H40" i="17"/>
  <c r="L40" i="17"/>
  <c r="J40" i="17"/>
  <c r="L20" i="10"/>
  <c r="H20" i="10"/>
  <c r="K20" i="10" s="1"/>
  <c r="J20" i="10"/>
  <c r="D40" i="11"/>
  <c r="E40" i="11"/>
  <c r="F40" i="11"/>
  <c r="G40" i="11"/>
  <c r="I40" i="11"/>
  <c r="K40" i="11"/>
  <c r="E38" i="10" l="1"/>
  <c r="G38" i="10"/>
  <c r="H40" i="11"/>
  <c r="N11" i="7"/>
  <c r="B75" i="10" l="1"/>
  <c r="E11" i="10"/>
  <c r="D11" i="10"/>
  <c r="F41" i="9"/>
  <c r="E41" i="9"/>
  <c r="E12" i="10"/>
  <c r="D12" i="10"/>
  <c r="E41" i="8"/>
  <c r="F41" i="8"/>
  <c r="E41" i="7" l="1"/>
  <c r="F41" i="7"/>
  <c r="E13" i="10"/>
  <c r="D13" i="10"/>
  <c r="E41" i="4"/>
  <c r="F41" i="4"/>
  <c r="E14" i="10"/>
  <c r="D14" i="10"/>
  <c r="E15" i="10"/>
  <c r="D15" i="10"/>
  <c r="E40" i="13" l="1"/>
  <c r="F40" i="13"/>
  <c r="E16" i="10"/>
  <c r="E17" i="10"/>
  <c r="D17" i="10"/>
  <c r="D16" i="10"/>
  <c r="E40" i="14"/>
  <c r="F40" i="14"/>
  <c r="E18" i="10" l="1"/>
  <c r="D18" i="10"/>
  <c r="E40" i="15"/>
  <c r="F40" i="15"/>
  <c r="E19" i="10"/>
  <c r="F19" i="10"/>
  <c r="D19" i="10"/>
  <c r="F11" i="10"/>
  <c r="C29" i="10" s="1"/>
  <c r="H23" i="16"/>
  <c r="E40" i="16"/>
  <c r="F40" i="16"/>
  <c r="C37" i="10" l="1"/>
  <c r="L6" i="14"/>
  <c r="L7" i="14"/>
  <c r="L8" i="14"/>
  <c r="L9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24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37" i="14"/>
  <c r="L38" i="14"/>
  <c r="L39" i="14"/>
  <c r="K40" i="15"/>
  <c r="K40" i="16"/>
  <c r="L6" i="16"/>
  <c r="L7" i="16"/>
  <c r="L8" i="16"/>
  <c r="L9" i="16"/>
  <c r="L10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L38" i="16"/>
  <c r="L39" i="16"/>
  <c r="L5" i="16"/>
  <c r="L6" i="15"/>
  <c r="L7" i="15"/>
  <c r="L8" i="15"/>
  <c r="L9" i="15"/>
  <c r="L10" i="15"/>
  <c r="L11" i="15"/>
  <c r="L12" i="15"/>
  <c r="L13" i="15"/>
  <c r="L14" i="15"/>
  <c r="L15" i="15"/>
  <c r="L16" i="15"/>
  <c r="L17" i="15"/>
  <c r="L18" i="15"/>
  <c r="L19" i="15"/>
  <c r="L20" i="15"/>
  <c r="L21" i="15"/>
  <c r="L22" i="15"/>
  <c r="L23" i="15"/>
  <c r="L24" i="15"/>
  <c r="L25" i="15"/>
  <c r="L26" i="15"/>
  <c r="L27" i="15"/>
  <c r="L28" i="15"/>
  <c r="L29" i="15"/>
  <c r="L30" i="15"/>
  <c r="L31" i="15"/>
  <c r="L32" i="15"/>
  <c r="L33" i="15"/>
  <c r="L34" i="15"/>
  <c r="L35" i="15"/>
  <c r="L36" i="15"/>
  <c r="L37" i="15"/>
  <c r="L38" i="15"/>
  <c r="L39" i="15"/>
  <c r="L5" i="15"/>
  <c r="K40" i="14"/>
  <c r="K40" i="13"/>
  <c r="L6" i="13"/>
  <c r="L7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35" i="13"/>
  <c r="L36" i="13"/>
  <c r="L37" i="13"/>
  <c r="L38" i="13"/>
  <c r="L39" i="13"/>
  <c r="L5" i="13"/>
  <c r="I19" i="10"/>
  <c r="I18" i="10"/>
  <c r="I17" i="10"/>
  <c r="I16" i="10"/>
  <c r="I15" i="10"/>
  <c r="L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5" i="11"/>
  <c r="F12" i="10"/>
  <c r="C30" i="10" s="1"/>
  <c r="I14" i="10"/>
  <c r="I13" i="10"/>
  <c r="I12" i="10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6" i="4"/>
  <c r="K41" i="4"/>
  <c r="K41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6" i="7"/>
  <c r="K41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6" i="8"/>
  <c r="I11" i="10"/>
  <c r="K41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6" i="9"/>
  <c r="G12" i="10" l="1"/>
  <c r="G11" i="10"/>
  <c r="H12" i="10" l="1"/>
  <c r="E30" i="10" s="1"/>
  <c r="H11" i="10"/>
  <c r="E29" i="10" s="1"/>
  <c r="F13" i="10"/>
  <c r="C31" i="10" s="1"/>
  <c r="G30" i="10" l="1"/>
  <c r="G29" i="10"/>
  <c r="G13" i="10"/>
  <c r="I40" i="16"/>
  <c r="J39" i="16"/>
  <c r="G40" i="16"/>
  <c r="D40" i="16"/>
  <c r="L40" i="16" s="1"/>
  <c r="J6" i="16"/>
  <c r="J7" i="16"/>
  <c r="J8" i="16"/>
  <c r="J9" i="16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H6" i="16"/>
  <c r="H7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J5" i="16"/>
  <c r="H5" i="16"/>
  <c r="I40" i="15"/>
  <c r="G40" i="15"/>
  <c r="D40" i="15"/>
  <c r="J6" i="15"/>
  <c r="J7" i="15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5" i="15"/>
  <c r="H6" i="15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5" i="15"/>
  <c r="I40" i="14"/>
  <c r="G40" i="14"/>
  <c r="D40" i="14"/>
  <c r="L40" i="14" s="1"/>
  <c r="J6" i="14"/>
  <c r="J7" i="14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B63" i="10"/>
  <c r="J6" i="13"/>
  <c r="J7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H6" i="13"/>
  <c r="H7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J5" i="13"/>
  <c r="H5" i="13"/>
  <c r="I40" i="13"/>
  <c r="G40" i="13"/>
  <c r="D40" i="13"/>
  <c r="L40" i="13" s="1"/>
  <c r="L40" i="11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5" i="11"/>
  <c r="E70" i="10"/>
  <c r="D70" i="10"/>
  <c r="C70" i="10"/>
  <c r="E69" i="10"/>
  <c r="D69" i="10"/>
  <c r="C69" i="10"/>
  <c r="E68" i="10"/>
  <c r="D68" i="10"/>
  <c r="C68" i="10"/>
  <c r="M12" i="10"/>
  <c r="C12" i="10"/>
  <c r="E67" i="10"/>
  <c r="D67" i="10"/>
  <c r="C67" i="10"/>
  <c r="B6" i="10"/>
  <c r="B2" i="10"/>
  <c r="H40" i="13" l="1"/>
  <c r="J40" i="13"/>
  <c r="J40" i="15"/>
  <c r="L40" i="15"/>
  <c r="J40" i="16"/>
  <c r="H13" i="10"/>
  <c r="E31" i="10" s="1"/>
  <c r="L12" i="10"/>
  <c r="K12" i="10"/>
  <c r="E8" i="12"/>
  <c r="E5" i="12"/>
  <c r="E7" i="12"/>
  <c r="E6" i="12"/>
  <c r="G68" i="10"/>
  <c r="G67" i="10"/>
  <c r="N12" i="10"/>
  <c r="H69" i="10"/>
  <c r="F69" i="10"/>
  <c r="G70" i="10"/>
  <c r="H67" i="10"/>
  <c r="F67" i="10"/>
  <c r="H70" i="10"/>
  <c r="F70" i="10"/>
  <c r="J12" i="10"/>
  <c r="H68" i="10"/>
  <c r="F68" i="10"/>
  <c r="G69" i="10"/>
  <c r="H40" i="16"/>
  <c r="H40" i="15"/>
  <c r="H40" i="14"/>
  <c r="J40" i="14"/>
  <c r="J40" i="11"/>
  <c r="C11" i="10"/>
  <c r="B40" i="10"/>
  <c r="F18" i="10"/>
  <c r="C36" i="10" s="1"/>
  <c r="F17" i="10"/>
  <c r="C35" i="10" s="1"/>
  <c r="F16" i="10"/>
  <c r="C34" i="10" s="1"/>
  <c r="F15" i="10"/>
  <c r="C33" i="10" s="1"/>
  <c r="C19" i="10"/>
  <c r="L19" i="10" s="1"/>
  <c r="C18" i="10"/>
  <c r="L18" i="10" s="1"/>
  <c r="C17" i="10"/>
  <c r="L17" i="10" s="1"/>
  <c r="C16" i="10"/>
  <c r="L16" i="10" s="1"/>
  <c r="C15" i="10"/>
  <c r="L15" i="10" s="1"/>
  <c r="M14" i="10"/>
  <c r="M13" i="10"/>
  <c r="N13" i="10" s="1"/>
  <c r="M11" i="10"/>
  <c r="N11" i="10" s="1"/>
  <c r="F14" i="10"/>
  <c r="C32" i="10" s="1"/>
  <c r="C14" i="10"/>
  <c r="L14" i="10" s="1"/>
  <c r="C13" i="10"/>
  <c r="L13" i="10" s="1"/>
  <c r="G31" i="10" l="1"/>
  <c r="K13" i="10"/>
  <c r="L11" i="10"/>
  <c r="K11" i="10"/>
  <c r="G14" i="10"/>
  <c r="G15" i="10"/>
  <c r="G19" i="10"/>
  <c r="G16" i="10"/>
  <c r="G18" i="10"/>
  <c r="G17" i="10"/>
  <c r="J13" i="10"/>
  <c r="J11" i="10"/>
  <c r="J14" i="10"/>
  <c r="J17" i="10"/>
  <c r="J15" i="10"/>
  <c r="J19" i="10"/>
  <c r="N14" i="10"/>
  <c r="J16" i="10"/>
  <c r="J18" i="10"/>
  <c r="H14" i="10" l="1"/>
  <c r="H17" i="10"/>
  <c r="E35" i="10" s="1"/>
  <c r="H18" i="10"/>
  <c r="E36" i="10" s="1"/>
  <c r="H16" i="10"/>
  <c r="E34" i="10" s="1"/>
  <c r="H15" i="10"/>
  <c r="E33" i="10" s="1"/>
  <c r="H19" i="10"/>
  <c r="E37" i="10" s="1"/>
  <c r="V41" i="9"/>
  <c r="W41" i="9" s="1"/>
  <c r="T41" i="9"/>
  <c r="Y41" i="9" s="1"/>
  <c r="S41" i="9"/>
  <c r="M41" i="9"/>
  <c r="N41" i="9" s="1"/>
  <c r="I41" i="9"/>
  <c r="J41" i="9" s="1"/>
  <c r="G41" i="9"/>
  <c r="H41" i="9" s="1"/>
  <c r="D41" i="9"/>
  <c r="L41" i="9" s="1"/>
  <c r="Y40" i="9"/>
  <c r="X40" i="9"/>
  <c r="W40" i="9"/>
  <c r="U40" i="9"/>
  <c r="O40" i="9"/>
  <c r="N40" i="9"/>
  <c r="J40" i="9"/>
  <c r="H40" i="9"/>
  <c r="Y39" i="9"/>
  <c r="X39" i="9"/>
  <c r="W39" i="9"/>
  <c r="U39" i="9"/>
  <c r="O39" i="9"/>
  <c r="N39" i="9"/>
  <c r="J39" i="9"/>
  <c r="H39" i="9"/>
  <c r="Y38" i="9"/>
  <c r="X38" i="9"/>
  <c r="W38" i="9"/>
  <c r="U38" i="9"/>
  <c r="O38" i="9"/>
  <c r="N38" i="9"/>
  <c r="J38" i="9"/>
  <c r="H38" i="9"/>
  <c r="Y37" i="9"/>
  <c r="X37" i="9"/>
  <c r="W37" i="9"/>
  <c r="U37" i="9"/>
  <c r="O37" i="9"/>
  <c r="N37" i="9"/>
  <c r="J37" i="9"/>
  <c r="H37" i="9"/>
  <c r="Y36" i="9"/>
  <c r="X36" i="9"/>
  <c r="W36" i="9"/>
  <c r="U36" i="9"/>
  <c r="O36" i="9"/>
  <c r="N36" i="9"/>
  <c r="J36" i="9"/>
  <c r="H36" i="9"/>
  <c r="Y35" i="9"/>
  <c r="X35" i="9"/>
  <c r="W35" i="9"/>
  <c r="U35" i="9"/>
  <c r="O35" i="9"/>
  <c r="N35" i="9"/>
  <c r="J35" i="9"/>
  <c r="H35" i="9"/>
  <c r="Y34" i="9"/>
  <c r="X34" i="9"/>
  <c r="W34" i="9"/>
  <c r="U34" i="9"/>
  <c r="O34" i="9"/>
  <c r="N34" i="9"/>
  <c r="J34" i="9"/>
  <c r="H34" i="9"/>
  <c r="Y33" i="9"/>
  <c r="X33" i="9"/>
  <c r="W33" i="9"/>
  <c r="U33" i="9"/>
  <c r="O33" i="9"/>
  <c r="N33" i="9"/>
  <c r="J33" i="9"/>
  <c r="H33" i="9"/>
  <c r="Y32" i="9"/>
  <c r="X32" i="9"/>
  <c r="W32" i="9"/>
  <c r="U32" i="9"/>
  <c r="O32" i="9"/>
  <c r="N32" i="9"/>
  <c r="J32" i="9"/>
  <c r="H32" i="9"/>
  <c r="Y31" i="9"/>
  <c r="X31" i="9"/>
  <c r="W31" i="9"/>
  <c r="U31" i="9"/>
  <c r="O31" i="9"/>
  <c r="N31" i="9"/>
  <c r="J31" i="9"/>
  <c r="H31" i="9"/>
  <c r="Y30" i="9"/>
  <c r="X30" i="9"/>
  <c r="W30" i="9"/>
  <c r="U30" i="9"/>
  <c r="O30" i="9"/>
  <c r="N30" i="9"/>
  <c r="J30" i="9"/>
  <c r="H30" i="9"/>
  <c r="Y29" i="9"/>
  <c r="X29" i="9"/>
  <c r="W29" i="9"/>
  <c r="U29" i="9"/>
  <c r="O29" i="9"/>
  <c r="N29" i="9"/>
  <c r="J29" i="9"/>
  <c r="H29" i="9"/>
  <c r="Y28" i="9"/>
  <c r="X28" i="9"/>
  <c r="W28" i="9"/>
  <c r="U28" i="9"/>
  <c r="O28" i="9"/>
  <c r="N28" i="9"/>
  <c r="J28" i="9"/>
  <c r="H28" i="9"/>
  <c r="Y27" i="9"/>
  <c r="X27" i="9"/>
  <c r="W27" i="9"/>
  <c r="U27" i="9"/>
  <c r="O27" i="9"/>
  <c r="N27" i="9"/>
  <c r="J27" i="9"/>
  <c r="H27" i="9"/>
  <c r="Y26" i="9"/>
  <c r="X26" i="9"/>
  <c r="W26" i="9"/>
  <c r="U26" i="9"/>
  <c r="O26" i="9"/>
  <c r="N26" i="9"/>
  <c r="J26" i="9"/>
  <c r="H26" i="9"/>
  <c r="Y25" i="9"/>
  <c r="X25" i="9"/>
  <c r="W25" i="9"/>
  <c r="U25" i="9"/>
  <c r="O25" i="9"/>
  <c r="N25" i="9"/>
  <c r="J25" i="9"/>
  <c r="H25" i="9"/>
  <c r="Y24" i="9"/>
  <c r="X24" i="9"/>
  <c r="W24" i="9"/>
  <c r="U24" i="9"/>
  <c r="O24" i="9"/>
  <c r="N24" i="9"/>
  <c r="J24" i="9"/>
  <c r="H24" i="9"/>
  <c r="Y23" i="9"/>
  <c r="X23" i="9"/>
  <c r="W23" i="9"/>
  <c r="U23" i="9"/>
  <c r="O23" i="9"/>
  <c r="N23" i="9"/>
  <c r="J23" i="9"/>
  <c r="H23" i="9"/>
  <c r="Y22" i="9"/>
  <c r="X22" i="9"/>
  <c r="W22" i="9"/>
  <c r="U22" i="9"/>
  <c r="O22" i="9"/>
  <c r="N22" i="9"/>
  <c r="J22" i="9"/>
  <c r="H22" i="9"/>
  <c r="Y21" i="9"/>
  <c r="X21" i="9"/>
  <c r="W21" i="9"/>
  <c r="U21" i="9"/>
  <c r="O21" i="9"/>
  <c r="N21" i="9"/>
  <c r="J21" i="9"/>
  <c r="H21" i="9"/>
  <c r="Y20" i="9"/>
  <c r="X20" i="9"/>
  <c r="W20" i="9"/>
  <c r="U20" i="9"/>
  <c r="O20" i="9"/>
  <c r="N20" i="9"/>
  <c r="J20" i="9"/>
  <c r="H20" i="9"/>
  <c r="Y19" i="9"/>
  <c r="X19" i="9"/>
  <c r="W19" i="9"/>
  <c r="U19" i="9"/>
  <c r="O19" i="9"/>
  <c r="N19" i="9"/>
  <c r="J19" i="9"/>
  <c r="H19" i="9"/>
  <c r="Y18" i="9"/>
  <c r="X18" i="9"/>
  <c r="W18" i="9"/>
  <c r="U18" i="9"/>
  <c r="O18" i="9"/>
  <c r="N18" i="9"/>
  <c r="J18" i="9"/>
  <c r="H18" i="9"/>
  <c r="Y17" i="9"/>
  <c r="X17" i="9"/>
  <c r="W17" i="9"/>
  <c r="U17" i="9"/>
  <c r="O17" i="9"/>
  <c r="N17" i="9"/>
  <c r="J17" i="9"/>
  <c r="H17" i="9"/>
  <c r="Y16" i="9"/>
  <c r="X16" i="9"/>
  <c r="W16" i="9"/>
  <c r="U16" i="9"/>
  <c r="O16" i="9"/>
  <c r="N16" i="9"/>
  <c r="J16" i="9"/>
  <c r="H16" i="9"/>
  <c r="Y15" i="9"/>
  <c r="X15" i="9"/>
  <c r="W15" i="9"/>
  <c r="U15" i="9"/>
  <c r="O15" i="9"/>
  <c r="N15" i="9"/>
  <c r="J15" i="9"/>
  <c r="H15" i="9"/>
  <c r="Y14" i="9"/>
  <c r="X14" i="9"/>
  <c r="W14" i="9"/>
  <c r="U14" i="9"/>
  <c r="O14" i="9"/>
  <c r="N14" i="9"/>
  <c r="J14" i="9"/>
  <c r="H14" i="9"/>
  <c r="Y13" i="9"/>
  <c r="X13" i="9"/>
  <c r="W13" i="9"/>
  <c r="U13" i="9"/>
  <c r="O13" i="9"/>
  <c r="N13" i="9"/>
  <c r="J13" i="9"/>
  <c r="H13" i="9"/>
  <c r="Y12" i="9"/>
  <c r="X12" i="9"/>
  <c r="W12" i="9"/>
  <c r="U12" i="9"/>
  <c r="O12" i="9"/>
  <c r="N12" i="9"/>
  <c r="J12" i="9"/>
  <c r="H12" i="9"/>
  <c r="Y11" i="9"/>
  <c r="X11" i="9"/>
  <c r="W11" i="9"/>
  <c r="U11" i="9"/>
  <c r="O11" i="9"/>
  <c r="N11" i="9"/>
  <c r="J11" i="9"/>
  <c r="H11" i="9"/>
  <c r="Y10" i="9"/>
  <c r="X10" i="9"/>
  <c r="W10" i="9"/>
  <c r="U10" i="9"/>
  <c r="O10" i="9"/>
  <c r="N10" i="9"/>
  <c r="J10" i="9"/>
  <c r="H10" i="9"/>
  <c r="Y9" i="9"/>
  <c r="X9" i="9"/>
  <c r="W9" i="9"/>
  <c r="U9" i="9"/>
  <c r="O9" i="9"/>
  <c r="N9" i="9"/>
  <c r="J9" i="9"/>
  <c r="H9" i="9"/>
  <c r="Y8" i="9"/>
  <c r="X8" i="9"/>
  <c r="W8" i="9"/>
  <c r="U8" i="9"/>
  <c r="O8" i="9"/>
  <c r="N8" i="9"/>
  <c r="J8" i="9"/>
  <c r="H8" i="9"/>
  <c r="Y7" i="9"/>
  <c r="X7" i="9"/>
  <c r="W7" i="9"/>
  <c r="U7" i="9"/>
  <c r="O7" i="9"/>
  <c r="N7" i="9"/>
  <c r="J7" i="9"/>
  <c r="H7" i="9"/>
  <c r="Y6" i="9"/>
  <c r="X6" i="9"/>
  <c r="W6" i="9"/>
  <c r="U6" i="9"/>
  <c r="O6" i="9"/>
  <c r="N6" i="9"/>
  <c r="J6" i="9"/>
  <c r="H6" i="9"/>
  <c r="V41" i="8"/>
  <c r="W41" i="8" s="1"/>
  <c r="T41" i="8"/>
  <c r="S41" i="8"/>
  <c r="M41" i="8"/>
  <c r="I41" i="8"/>
  <c r="J41" i="8" s="1"/>
  <c r="G41" i="8"/>
  <c r="D41" i="8"/>
  <c r="L41" i="8" s="1"/>
  <c r="Y40" i="8"/>
  <c r="X40" i="8"/>
  <c r="W40" i="8"/>
  <c r="U40" i="8"/>
  <c r="O40" i="8"/>
  <c r="N40" i="8"/>
  <c r="J40" i="8"/>
  <c r="H40" i="8"/>
  <c r="Y39" i="8"/>
  <c r="X39" i="8"/>
  <c r="W39" i="8"/>
  <c r="U39" i="8"/>
  <c r="O39" i="8"/>
  <c r="N39" i="8"/>
  <c r="J39" i="8"/>
  <c r="H39" i="8"/>
  <c r="Y38" i="8"/>
  <c r="X38" i="8"/>
  <c r="W38" i="8"/>
  <c r="U38" i="8"/>
  <c r="O38" i="8"/>
  <c r="N38" i="8"/>
  <c r="J38" i="8"/>
  <c r="H38" i="8"/>
  <c r="Y37" i="8"/>
  <c r="X37" i="8"/>
  <c r="W37" i="8"/>
  <c r="U37" i="8"/>
  <c r="O37" i="8"/>
  <c r="N37" i="8"/>
  <c r="J37" i="8"/>
  <c r="H37" i="8"/>
  <c r="Y36" i="8"/>
  <c r="X36" i="8"/>
  <c r="W36" i="8"/>
  <c r="U36" i="8"/>
  <c r="O36" i="8"/>
  <c r="N36" i="8"/>
  <c r="J36" i="8"/>
  <c r="H36" i="8"/>
  <c r="Y35" i="8"/>
  <c r="X35" i="8"/>
  <c r="W35" i="8"/>
  <c r="U35" i="8"/>
  <c r="O35" i="8"/>
  <c r="N35" i="8"/>
  <c r="J35" i="8"/>
  <c r="H35" i="8"/>
  <c r="Y34" i="8"/>
  <c r="X34" i="8"/>
  <c r="W34" i="8"/>
  <c r="U34" i="8"/>
  <c r="O34" i="8"/>
  <c r="N34" i="8"/>
  <c r="J34" i="8"/>
  <c r="H34" i="8"/>
  <c r="Y33" i="8"/>
  <c r="X33" i="8"/>
  <c r="W33" i="8"/>
  <c r="U33" i="8"/>
  <c r="O33" i="8"/>
  <c r="N33" i="8"/>
  <c r="J33" i="8"/>
  <c r="H33" i="8"/>
  <c r="Y32" i="8"/>
  <c r="X32" i="8"/>
  <c r="W32" i="8"/>
  <c r="U32" i="8"/>
  <c r="O32" i="8"/>
  <c r="N32" i="8"/>
  <c r="J32" i="8"/>
  <c r="H32" i="8"/>
  <c r="Y31" i="8"/>
  <c r="X31" i="8"/>
  <c r="W31" i="8"/>
  <c r="U31" i="8"/>
  <c r="O31" i="8"/>
  <c r="N31" i="8"/>
  <c r="J31" i="8"/>
  <c r="H31" i="8"/>
  <c r="Y30" i="8"/>
  <c r="X30" i="8"/>
  <c r="W30" i="8"/>
  <c r="U30" i="8"/>
  <c r="O30" i="8"/>
  <c r="N30" i="8"/>
  <c r="J30" i="8"/>
  <c r="H30" i="8"/>
  <c r="Y29" i="8"/>
  <c r="X29" i="8"/>
  <c r="W29" i="8"/>
  <c r="U29" i="8"/>
  <c r="O29" i="8"/>
  <c r="N29" i="8"/>
  <c r="J29" i="8"/>
  <c r="H29" i="8"/>
  <c r="Y28" i="8"/>
  <c r="X28" i="8"/>
  <c r="W28" i="8"/>
  <c r="U28" i="8"/>
  <c r="O28" i="8"/>
  <c r="N28" i="8"/>
  <c r="J28" i="8"/>
  <c r="H28" i="8"/>
  <c r="Y27" i="8"/>
  <c r="X27" i="8"/>
  <c r="W27" i="8"/>
  <c r="U27" i="8"/>
  <c r="O27" i="8"/>
  <c r="N27" i="8"/>
  <c r="J27" i="8"/>
  <c r="H27" i="8"/>
  <c r="Y26" i="8"/>
  <c r="X26" i="8"/>
  <c r="W26" i="8"/>
  <c r="U26" i="8"/>
  <c r="O26" i="8"/>
  <c r="N26" i="8"/>
  <c r="J26" i="8"/>
  <c r="H26" i="8"/>
  <c r="Y25" i="8"/>
  <c r="X25" i="8"/>
  <c r="W25" i="8"/>
  <c r="U25" i="8"/>
  <c r="O25" i="8"/>
  <c r="N25" i="8"/>
  <c r="J25" i="8"/>
  <c r="H25" i="8"/>
  <c r="Y24" i="8"/>
  <c r="X24" i="8"/>
  <c r="W24" i="8"/>
  <c r="U24" i="8"/>
  <c r="O24" i="8"/>
  <c r="N24" i="8"/>
  <c r="J24" i="8"/>
  <c r="H24" i="8"/>
  <c r="Y23" i="8"/>
  <c r="X23" i="8"/>
  <c r="W23" i="8"/>
  <c r="U23" i="8"/>
  <c r="O23" i="8"/>
  <c r="N23" i="8"/>
  <c r="J23" i="8"/>
  <c r="H23" i="8"/>
  <c r="Y22" i="8"/>
  <c r="X22" i="8"/>
  <c r="W22" i="8"/>
  <c r="U22" i="8"/>
  <c r="O22" i="8"/>
  <c r="N22" i="8"/>
  <c r="J22" i="8"/>
  <c r="H22" i="8"/>
  <c r="Y21" i="8"/>
  <c r="X21" i="8"/>
  <c r="W21" i="8"/>
  <c r="U21" i="8"/>
  <c r="O21" i="8"/>
  <c r="N21" i="8"/>
  <c r="J21" i="8"/>
  <c r="H21" i="8"/>
  <c r="Y20" i="8"/>
  <c r="X20" i="8"/>
  <c r="W20" i="8"/>
  <c r="U20" i="8"/>
  <c r="O20" i="8"/>
  <c r="N20" i="8"/>
  <c r="J20" i="8"/>
  <c r="H20" i="8"/>
  <c r="Y19" i="8"/>
  <c r="X19" i="8"/>
  <c r="W19" i="8"/>
  <c r="U19" i="8"/>
  <c r="O19" i="8"/>
  <c r="N19" i="8"/>
  <c r="J19" i="8"/>
  <c r="H19" i="8"/>
  <c r="Y18" i="8"/>
  <c r="X18" i="8"/>
  <c r="W18" i="8"/>
  <c r="U18" i="8"/>
  <c r="O18" i="8"/>
  <c r="N18" i="8"/>
  <c r="J18" i="8"/>
  <c r="H18" i="8"/>
  <c r="Y17" i="8"/>
  <c r="X17" i="8"/>
  <c r="W17" i="8"/>
  <c r="U17" i="8"/>
  <c r="O17" i="8"/>
  <c r="N17" i="8"/>
  <c r="J17" i="8"/>
  <c r="H17" i="8"/>
  <c r="Y16" i="8"/>
  <c r="X16" i="8"/>
  <c r="W16" i="8"/>
  <c r="U16" i="8"/>
  <c r="O16" i="8"/>
  <c r="N16" i="8"/>
  <c r="J16" i="8"/>
  <c r="H16" i="8"/>
  <c r="Y15" i="8"/>
  <c r="X15" i="8"/>
  <c r="W15" i="8"/>
  <c r="U15" i="8"/>
  <c r="O15" i="8"/>
  <c r="N15" i="8"/>
  <c r="J15" i="8"/>
  <c r="H15" i="8"/>
  <c r="Y14" i="8"/>
  <c r="X14" i="8"/>
  <c r="W14" i="8"/>
  <c r="U14" i="8"/>
  <c r="O14" i="8"/>
  <c r="N14" i="8"/>
  <c r="J14" i="8"/>
  <c r="H14" i="8"/>
  <c r="Y13" i="8"/>
  <c r="X13" i="8"/>
  <c r="W13" i="8"/>
  <c r="U13" i="8"/>
  <c r="O13" i="8"/>
  <c r="N13" i="8"/>
  <c r="J13" i="8"/>
  <c r="H13" i="8"/>
  <c r="Y12" i="8"/>
  <c r="X12" i="8"/>
  <c r="W12" i="8"/>
  <c r="U12" i="8"/>
  <c r="O12" i="8"/>
  <c r="N12" i="8"/>
  <c r="J12" i="8"/>
  <c r="H12" i="8"/>
  <c r="Y11" i="8"/>
  <c r="X11" i="8"/>
  <c r="W11" i="8"/>
  <c r="U11" i="8"/>
  <c r="O11" i="8"/>
  <c r="N11" i="8"/>
  <c r="J11" i="8"/>
  <c r="H11" i="8"/>
  <c r="Y10" i="8"/>
  <c r="X10" i="8"/>
  <c r="W10" i="8"/>
  <c r="U10" i="8"/>
  <c r="O10" i="8"/>
  <c r="N10" i="8"/>
  <c r="J10" i="8"/>
  <c r="H10" i="8"/>
  <c r="Y9" i="8"/>
  <c r="X9" i="8"/>
  <c r="W9" i="8"/>
  <c r="U9" i="8"/>
  <c r="O9" i="8"/>
  <c r="N9" i="8"/>
  <c r="J9" i="8"/>
  <c r="H9" i="8"/>
  <c r="Y8" i="8"/>
  <c r="X8" i="8"/>
  <c r="W8" i="8"/>
  <c r="U8" i="8"/>
  <c r="O8" i="8"/>
  <c r="N8" i="8"/>
  <c r="J8" i="8"/>
  <c r="H8" i="8"/>
  <c r="Y7" i="8"/>
  <c r="X7" i="8"/>
  <c r="W7" i="8"/>
  <c r="U7" i="8"/>
  <c r="O7" i="8"/>
  <c r="N7" i="8"/>
  <c r="J7" i="8"/>
  <c r="H7" i="8"/>
  <c r="Y6" i="8"/>
  <c r="X6" i="8"/>
  <c r="W6" i="8"/>
  <c r="U6" i="8"/>
  <c r="O6" i="8"/>
  <c r="N6" i="8"/>
  <c r="J6" i="8"/>
  <c r="H6" i="8"/>
  <c r="V41" i="7"/>
  <c r="T41" i="7"/>
  <c r="Y41" i="7" s="1"/>
  <c r="S41" i="7"/>
  <c r="M41" i="7"/>
  <c r="I41" i="7"/>
  <c r="G41" i="7"/>
  <c r="H41" i="7" s="1"/>
  <c r="D41" i="7"/>
  <c r="L41" i="7" s="1"/>
  <c r="Y40" i="7"/>
  <c r="X40" i="7"/>
  <c r="W40" i="7"/>
  <c r="U40" i="7"/>
  <c r="O40" i="7"/>
  <c r="N40" i="7"/>
  <c r="J40" i="7"/>
  <c r="H40" i="7"/>
  <c r="Y39" i="7"/>
  <c r="X39" i="7"/>
  <c r="W39" i="7"/>
  <c r="U39" i="7"/>
  <c r="O39" i="7"/>
  <c r="N39" i="7"/>
  <c r="J39" i="7"/>
  <c r="H39" i="7"/>
  <c r="Y38" i="7"/>
  <c r="X38" i="7"/>
  <c r="W38" i="7"/>
  <c r="U38" i="7"/>
  <c r="O38" i="7"/>
  <c r="N38" i="7"/>
  <c r="J38" i="7"/>
  <c r="H38" i="7"/>
  <c r="Y37" i="7"/>
  <c r="X37" i="7"/>
  <c r="W37" i="7"/>
  <c r="U37" i="7"/>
  <c r="O37" i="7"/>
  <c r="N37" i="7"/>
  <c r="J37" i="7"/>
  <c r="H37" i="7"/>
  <c r="Y36" i="7"/>
  <c r="X36" i="7"/>
  <c r="W36" i="7"/>
  <c r="U36" i="7"/>
  <c r="O36" i="7"/>
  <c r="N36" i="7"/>
  <c r="J36" i="7"/>
  <c r="H36" i="7"/>
  <c r="Y35" i="7"/>
  <c r="X35" i="7"/>
  <c r="W35" i="7"/>
  <c r="U35" i="7"/>
  <c r="O35" i="7"/>
  <c r="N35" i="7"/>
  <c r="J35" i="7"/>
  <c r="H35" i="7"/>
  <c r="Y34" i="7"/>
  <c r="X34" i="7"/>
  <c r="W34" i="7"/>
  <c r="U34" i="7"/>
  <c r="O34" i="7"/>
  <c r="N34" i="7"/>
  <c r="J34" i="7"/>
  <c r="H34" i="7"/>
  <c r="Y33" i="7"/>
  <c r="X33" i="7"/>
  <c r="W33" i="7"/>
  <c r="U33" i="7"/>
  <c r="O33" i="7"/>
  <c r="N33" i="7"/>
  <c r="J33" i="7"/>
  <c r="H33" i="7"/>
  <c r="Y32" i="7"/>
  <c r="X32" i="7"/>
  <c r="W32" i="7"/>
  <c r="U32" i="7"/>
  <c r="O32" i="7"/>
  <c r="N32" i="7"/>
  <c r="J32" i="7"/>
  <c r="H32" i="7"/>
  <c r="Y31" i="7"/>
  <c r="X31" i="7"/>
  <c r="W31" i="7"/>
  <c r="U31" i="7"/>
  <c r="O31" i="7"/>
  <c r="N31" i="7"/>
  <c r="J31" i="7"/>
  <c r="H31" i="7"/>
  <c r="Y30" i="7"/>
  <c r="X30" i="7"/>
  <c r="W30" i="7"/>
  <c r="U30" i="7"/>
  <c r="O30" i="7"/>
  <c r="N30" i="7"/>
  <c r="J30" i="7"/>
  <c r="H30" i="7"/>
  <c r="Y29" i="7"/>
  <c r="X29" i="7"/>
  <c r="W29" i="7"/>
  <c r="U29" i="7"/>
  <c r="O29" i="7"/>
  <c r="N29" i="7"/>
  <c r="J29" i="7"/>
  <c r="H29" i="7"/>
  <c r="Y28" i="7"/>
  <c r="X28" i="7"/>
  <c r="W28" i="7"/>
  <c r="U28" i="7"/>
  <c r="O28" i="7"/>
  <c r="N28" i="7"/>
  <c r="J28" i="7"/>
  <c r="H28" i="7"/>
  <c r="Y27" i="7"/>
  <c r="X27" i="7"/>
  <c r="W27" i="7"/>
  <c r="U27" i="7"/>
  <c r="O27" i="7"/>
  <c r="N27" i="7"/>
  <c r="J27" i="7"/>
  <c r="H27" i="7"/>
  <c r="Y26" i="7"/>
  <c r="X26" i="7"/>
  <c r="W26" i="7"/>
  <c r="U26" i="7"/>
  <c r="O26" i="7"/>
  <c r="N26" i="7"/>
  <c r="J26" i="7"/>
  <c r="H26" i="7"/>
  <c r="Y25" i="7"/>
  <c r="X25" i="7"/>
  <c r="W25" i="7"/>
  <c r="U25" i="7"/>
  <c r="O25" i="7"/>
  <c r="N25" i="7"/>
  <c r="J25" i="7"/>
  <c r="H25" i="7"/>
  <c r="Y24" i="7"/>
  <c r="X24" i="7"/>
  <c r="W24" i="7"/>
  <c r="U24" i="7"/>
  <c r="O24" i="7"/>
  <c r="N24" i="7"/>
  <c r="J24" i="7"/>
  <c r="H24" i="7"/>
  <c r="Y23" i="7"/>
  <c r="X23" i="7"/>
  <c r="W23" i="7"/>
  <c r="U23" i="7"/>
  <c r="O23" i="7"/>
  <c r="N23" i="7"/>
  <c r="J23" i="7"/>
  <c r="H23" i="7"/>
  <c r="Y22" i="7"/>
  <c r="X22" i="7"/>
  <c r="W22" i="7"/>
  <c r="U22" i="7"/>
  <c r="O22" i="7"/>
  <c r="N22" i="7"/>
  <c r="J22" i="7"/>
  <c r="H22" i="7"/>
  <c r="Y21" i="7"/>
  <c r="X21" i="7"/>
  <c r="W21" i="7"/>
  <c r="U21" i="7"/>
  <c r="O21" i="7"/>
  <c r="N21" i="7"/>
  <c r="J21" i="7"/>
  <c r="H21" i="7"/>
  <c r="Y20" i="7"/>
  <c r="X20" i="7"/>
  <c r="W20" i="7"/>
  <c r="U20" i="7"/>
  <c r="O20" i="7"/>
  <c r="N20" i="7"/>
  <c r="J20" i="7"/>
  <c r="H20" i="7"/>
  <c r="Y19" i="7"/>
  <c r="X19" i="7"/>
  <c r="W19" i="7"/>
  <c r="U19" i="7"/>
  <c r="O19" i="7"/>
  <c r="N19" i="7"/>
  <c r="J19" i="7"/>
  <c r="H19" i="7"/>
  <c r="Y18" i="7"/>
  <c r="X18" i="7"/>
  <c r="W18" i="7"/>
  <c r="U18" i="7"/>
  <c r="O18" i="7"/>
  <c r="N18" i="7"/>
  <c r="J18" i="7"/>
  <c r="H18" i="7"/>
  <c r="Y17" i="7"/>
  <c r="X17" i="7"/>
  <c r="W17" i="7"/>
  <c r="U17" i="7"/>
  <c r="O17" i="7"/>
  <c r="N17" i="7"/>
  <c r="J17" i="7"/>
  <c r="H17" i="7"/>
  <c r="Y16" i="7"/>
  <c r="X16" i="7"/>
  <c r="W16" i="7"/>
  <c r="U16" i="7"/>
  <c r="O16" i="7"/>
  <c r="N16" i="7"/>
  <c r="J16" i="7"/>
  <c r="H16" i="7"/>
  <c r="Y15" i="7"/>
  <c r="X15" i="7"/>
  <c r="W15" i="7"/>
  <c r="U15" i="7"/>
  <c r="O15" i="7"/>
  <c r="N15" i="7"/>
  <c r="J15" i="7"/>
  <c r="H15" i="7"/>
  <c r="Y14" i="7"/>
  <c r="X14" i="7"/>
  <c r="W14" i="7"/>
  <c r="U14" i="7"/>
  <c r="O14" i="7"/>
  <c r="N14" i="7"/>
  <c r="J14" i="7"/>
  <c r="H14" i="7"/>
  <c r="Y13" i="7"/>
  <c r="X13" i="7"/>
  <c r="W13" i="7"/>
  <c r="U13" i="7"/>
  <c r="O13" i="7"/>
  <c r="N13" i="7"/>
  <c r="J13" i="7"/>
  <c r="H13" i="7"/>
  <c r="Y12" i="7"/>
  <c r="X12" i="7"/>
  <c r="W12" i="7"/>
  <c r="U12" i="7"/>
  <c r="O12" i="7"/>
  <c r="N12" i="7"/>
  <c r="J12" i="7"/>
  <c r="H12" i="7"/>
  <c r="Y11" i="7"/>
  <c r="X11" i="7"/>
  <c r="W11" i="7"/>
  <c r="U11" i="7"/>
  <c r="O11" i="7"/>
  <c r="J11" i="7"/>
  <c r="H11" i="7"/>
  <c r="Y10" i="7"/>
  <c r="X10" i="7"/>
  <c r="W10" i="7"/>
  <c r="U10" i="7"/>
  <c r="O10" i="7"/>
  <c r="N10" i="7"/>
  <c r="J10" i="7"/>
  <c r="H10" i="7"/>
  <c r="Y9" i="7"/>
  <c r="X9" i="7"/>
  <c r="W9" i="7"/>
  <c r="U9" i="7"/>
  <c r="O9" i="7"/>
  <c r="N9" i="7"/>
  <c r="J9" i="7"/>
  <c r="H9" i="7"/>
  <c r="Y8" i="7"/>
  <c r="X8" i="7"/>
  <c r="W8" i="7"/>
  <c r="U8" i="7"/>
  <c r="O8" i="7"/>
  <c r="N8" i="7"/>
  <c r="J8" i="7"/>
  <c r="H8" i="7"/>
  <c r="Y7" i="7"/>
  <c r="X7" i="7"/>
  <c r="W7" i="7"/>
  <c r="U7" i="7"/>
  <c r="O7" i="7"/>
  <c r="N7" i="7"/>
  <c r="J7" i="7"/>
  <c r="H7" i="7"/>
  <c r="Y6" i="7"/>
  <c r="X6" i="7"/>
  <c r="W6" i="7"/>
  <c r="U6" i="7"/>
  <c r="O6" i="7"/>
  <c r="N6" i="7"/>
  <c r="J6" i="7"/>
  <c r="H6" i="7"/>
  <c r="N41" i="7" l="1"/>
  <c r="H41" i="8"/>
  <c r="J41" i="7"/>
  <c r="W41" i="7"/>
  <c r="N41" i="8"/>
  <c r="G35" i="10"/>
  <c r="K14" i="10"/>
  <c r="E32" i="10"/>
  <c r="G34" i="10"/>
  <c r="G33" i="10"/>
  <c r="G32" i="10"/>
  <c r="G37" i="10"/>
  <c r="G36" i="10"/>
  <c r="K17" i="10"/>
  <c r="K15" i="10"/>
  <c r="K18" i="10"/>
  <c r="K16" i="10"/>
  <c r="K19" i="10"/>
  <c r="O41" i="7"/>
  <c r="Y41" i="8"/>
  <c r="O41" i="9"/>
  <c r="X41" i="9"/>
  <c r="U41" i="9"/>
  <c r="O41" i="8"/>
  <c r="X41" i="8"/>
  <c r="U41" i="8"/>
  <c r="X41" i="7"/>
  <c r="U41" i="7"/>
  <c r="N7" i="4"/>
  <c r="O7" i="4"/>
  <c r="N8" i="4"/>
  <c r="O8" i="4"/>
  <c r="N9" i="4"/>
  <c r="O9" i="4"/>
  <c r="N10" i="4"/>
  <c r="O10" i="4"/>
  <c r="N11" i="4"/>
  <c r="O11" i="4"/>
  <c r="N12" i="4"/>
  <c r="O12" i="4"/>
  <c r="N13" i="4"/>
  <c r="O13" i="4"/>
  <c r="N14" i="4"/>
  <c r="O14" i="4"/>
  <c r="N15" i="4"/>
  <c r="O15" i="4"/>
  <c r="N16" i="4"/>
  <c r="O16" i="4"/>
  <c r="N17" i="4"/>
  <c r="O17" i="4"/>
  <c r="N18" i="4"/>
  <c r="O18" i="4"/>
  <c r="N19" i="4"/>
  <c r="O19" i="4"/>
  <c r="N20" i="4"/>
  <c r="O20" i="4"/>
  <c r="N21" i="4"/>
  <c r="O21" i="4"/>
  <c r="N22" i="4"/>
  <c r="O22" i="4"/>
  <c r="N23" i="4"/>
  <c r="O23" i="4"/>
  <c r="N24" i="4"/>
  <c r="O24" i="4"/>
  <c r="N25" i="4"/>
  <c r="O25" i="4"/>
  <c r="N26" i="4"/>
  <c r="O26" i="4"/>
  <c r="N27" i="4"/>
  <c r="O27" i="4"/>
  <c r="N28" i="4"/>
  <c r="O28" i="4"/>
  <c r="N29" i="4"/>
  <c r="O29" i="4"/>
  <c r="N30" i="4"/>
  <c r="O30" i="4"/>
  <c r="N31" i="4"/>
  <c r="O31" i="4"/>
  <c r="N32" i="4"/>
  <c r="O32" i="4"/>
  <c r="N33" i="4"/>
  <c r="O33" i="4"/>
  <c r="N34" i="4"/>
  <c r="O34" i="4"/>
  <c r="N35" i="4"/>
  <c r="O35" i="4"/>
  <c r="N36" i="4"/>
  <c r="O36" i="4"/>
  <c r="N37" i="4"/>
  <c r="O37" i="4"/>
  <c r="N38" i="4"/>
  <c r="O38" i="4"/>
  <c r="N39" i="4"/>
  <c r="O39" i="4"/>
  <c r="N40" i="4"/>
  <c r="O40" i="4"/>
  <c r="O6" i="4"/>
  <c r="N6" i="4"/>
  <c r="M41" i="4" l="1"/>
  <c r="V41" i="4"/>
  <c r="T41" i="4"/>
  <c r="Y40" i="4"/>
  <c r="X40" i="4"/>
  <c r="W40" i="4"/>
  <c r="U40" i="4"/>
  <c r="Y39" i="4"/>
  <c r="X39" i="4"/>
  <c r="W39" i="4"/>
  <c r="U39" i="4"/>
  <c r="Y38" i="4"/>
  <c r="X38" i="4"/>
  <c r="W38" i="4"/>
  <c r="U38" i="4"/>
  <c r="Y37" i="4"/>
  <c r="X37" i="4"/>
  <c r="W37" i="4"/>
  <c r="U37" i="4"/>
  <c r="Y36" i="4"/>
  <c r="X36" i="4"/>
  <c r="W36" i="4"/>
  <c r="U36" i="4"/>
  <c r="Y35" i="4"/>
  <c r="X35" i="4"/>
  <c r="W35" i="4"/>
  <c r="U35" i="4"/>
  <c r="Y34" i="4"/>
  <c r="X34" i="4"/>
  <c r="W34" i="4"/>
  <c r="U34" i="4"/>
  <c r="Y33" i="4"/>
  <c r="X33" i="4"/>
  <c r="W33" i="4"/>
  <c r="U33" i="4"/>
  <c r="Y32" i="4"/>
  <c r="X32" i="4"/>
  <c r="W32" i="4"/>
  <c r="U32" i="4"/>
  <c r="Y31" i="4"/>
  <c r="X31" i="4"/>
  <c r="W31" i="4"/>
  <c r="U31" i="4"/>
  <c r="Y30" i="4"/>
  <c r="X30" i="4"/>
  <c r="W30" i="4"/>
  <c r="U30" i="4"/>
  <c r="Y29" i="4"/>
  <c r="X29" i="4"/>
  <c r="W29" i="4"/>
  <c r="U29" i="4"/>
  <c r="Y28" i="4"/>
  <c r="X28" i="4"/>
  <c r="W28" i="4"/>
  <c r="U28" i="4"/>
  <c r="Y27" i="4"/>
  <c r="X27" i="4"/>
  <c r="W27" i="4"/>
  <c r="U27" i="4"/>
  <c r="Y26" i="4"/>
  <c r="X26" i="4"/>
  <c r="W26" i="4"/>
  <c r="U26" i="4"/>
  <c r="Y25" i="4"/>
  <c r="X25" i="4"/>
  <c r="W25" i="4"/>
  <c r="U25" i="4"/>
  <c r="Y24" i="4"/>
  <c r="X24" i="4"/>
  <c r="W24" i="4"/>
  <c r="U24" i="4"/>
  <c r="Y23" i="4"/>
  <c r="X23" i="4"/>
  <c r="W23" i="4"/>
  <c r="U23" i="4"/>
  <c r="Y22" i="4"/>
  <c r="X22" i="4"/>
  <c r="W22" i="4"/>
  <c r="U22" i="4"/>
  <c r="Y21" i="4"/>
  <c r="X21" i="4"/>
  <c r="W21" i="4"/>
  <c r="U21" i="4"/>
  <c r="Y20" i="4"/>
  <c r="X20" i="4"/>
  <c r="W20" i="4"/>
  <c r="U20" i="4"/>
  <c r="Y19" i="4"/>
  <c r="X19" i="4"/>
  <c r="W19" i="4"/>
  <c r="U19" i="4"/>
  <c r="Y18" i="4"/>
  <c r="X18" i="4"/>
  <c r="W18" i="4"/>
  <c r="U18" i="4"/>
  <c r="Y17" i="4"/>
  <c r="X17" i="4"/>
  <c r="W17" i="4"/>
  <c r="U17" i="4"/>
  <c r="Y16" i="4"/>
  <c r="X16" i="4"/>
  <c r="W16" i="4"/>
  <c r="U16" i="4"/>
  <c r="Y15" i="4"/>
  <c r="X15" i="4"/>
  <c r="W15" i="4"/>
  <c r="U15" i="4"/>
  <c r="Y14" i="4"/>
  <c r="X14" i="4"/>
  <c r="W14" i="4"/>
  <c r="U14" i="4"/>
  <c r="Y13" i="4"/>
  <c r="X13" i="4"/>
  <c r="W13" i="4"/>
  <c r="U13" i="4"/>
  <c r="Y12" i="4"/>
  <c r="X12" i="4"/>
  <c r="W12" i="4"/>
  <c r="U12" i="4"/>
  <c r="Y11" i="4"/>
  <c r="X11" i="4"/>
  <c r="W11" i="4"/>
  <c r="U11" i="4"/>
  <c r="Y10" i="4"/>
  <c r="X10" i="4"/>
  <c r="W10" i="4"/>
  <c r="U10" i="4"/>
  <c r="Y9" i="4"/>
  <c r="X9" i="4"/>
  <c r="W9" i="4"/>
  <c r="U9" i="4"/>
  <c r="Y8" i="4"/>
  <c r="X8" i="4"/>
  <c r="W8" i="4"/>
  <c r="U8" i="4"/>
  <c r="Y7" i="4"/>
  <c r="X7" i="4"/>
  <c r="W7" i="4"/>
  <c r="U7" i="4"/>
  <c r="Y6" i="4"/>
  <c r="X6" i="4"/>
  <c r="W6" i="4"/>
  <c r="U6" i="4"/>
  <c r="S41" i="4"/>
  <c r="I41" i="4"/>
  <c r="G41" i="4"/>
  <c r="D41" i="4"/>
  <c r="L41" i="4" s="1"/>
  <c r="J40" i="4"/>
  <c r="H40" i="4"/>
  <c r="J39" i="4"/>
  <c r="H39" i="4"/>
  <c r="J38" i="4"/>
  <c r="H38" i="4"/>
  <c r="J37" i="4"/>
  <c r="H37" i="4"/>
  <c r="J36" i="4"/>
  <c r="H36" i="4"/>
  <c r="J35" i="4"/>
  <c r="H35" i="4"/>
  <c r="J34" i="4"/>
  <c r="H34" i="4"/>
  <c r="J33" i="4"/>
  <c r="H33" i="4"/>
  <c r="J32" i="4"/>
  <c r="H32" i="4"/>
  <c r="J31" i="4"/>
  <c r="H31" i="4"/>
  <c r="J30" i="4"/>
  <c r="H30" i="4"/>
  <c r="J29" i="4"/>
  <c r="H29" i="4"/>
  <c r="J28" i="4"/>
  <c r="H28" i="4"/>
  <c r="J27" i="4"/>
  <c r="H27" i="4"/>
  <c r="J26" i="4"/>
  <c r="H26" i="4"/>
  <c r="J25" i="4"/>
  <c r="H25" i="4"/>
  <c r="J24" i="4"/>
  <c r="H24" i="4"/>
  <c r="J23" i="4"/>
  <c r="H23" i="4"/>
  <c r="J22" i="4"/>
  <c r="H22" i="4"/>
  <c r="J21" i="4"/>
  <c r="H21" i="4"/>
  <c r="J20" i="4"/>
  <c r="H20" i="4"/>
  <c r="J19" i="4"/>
  <c r="H19" i="4"/>
  <c r="J18" i="4"/>
  <c r="H18" i="4"/>
  <c r="J17" i="4"/>
  <c r="H17" i="4"/>
  <c r="J16" i="4"/>
  <c r="H16" i="4"/>
  <c r="J15" i="4"/>
  <c r="H15" i="4"/>
  <c r="J14" i="4"/>
  <c r="H14" i="4"/>
  <c r="J13" i="4"/>
  <c r="H13" i="4"/>
  <c r="J12" i="4"/>
  <c r="H12" i="4"/>
  <c r="J11" i="4"/>
  <c r="H11" i="4"/>
  <c r="J10" i="4"/>
  <c r="H10" i="4"/>
  <c r="J9" i="4"/>
  <c r="H9" i="4"/>
  <c r="J8" i="4"/>
  <c r="H8" i="4"/>
  <c r="J7" i="4"/>
  <c r="H7" i="4"/>
  <c r="J6" i="4"/>
  <c r="H6" i="4"/>
  <c r="O41" i="4" l="1"/>
  <c r="N41" i="4"/>
  <c r="J41" i="4"/>
  <c r="X41" i="4"/>
  <c r="H41" i="4"/>
  <c r="U41" i="4"/>
  <c r="Y41" i="4"/>
  <c r="W41" i="4"/>
</calcChain>
</file>

<file path=xl/sharedStrings.xml><?xml version="1.0" encoding="utf-8"?>
<sst xmlns="http://schemas.openxmlformats.org/spreadsheetml/2006/main" count="914" uniqueCount="160">
  <si>
    <t>圏域</t>
    <rPh sb="0" eb="2">
      <t>ケンイキ</t>
    </rPh>
    <phoneticPr fontId="1"/>
  </si>
  <si>
    <t>市町村名</t>
    <rPh sb="0" eb="4">
      <t>シチョウソンメイ</t>
    </rPh>
    <phoneticPr fontId="1"/>
  </si>
  <si>
    <t>仙台市</t>
    <rPh sb="0" eb="3">
      <t>センダイシ</t>
    </rPh>
    <phoneticPr fontId="1"/>
  </si>
  <si>
    <t>仙南</t>
    <rPh sb="0" eb="2">
      <t>センナン</t>
    </rPh>
    <phoneticPr fontId="1"/>
  </si>
  <si>
    <t>白石市</t>
    <rPh sb="0" eb="3">
      <t>シロイシシ</t>
    </rPh>
    <phoneticPr fontId="1"/>
  </si>
  <si>
    <t>蔵王町</t>
    <rPh sb="0" eb="3">
      <t>ザオウマチ</t>
    </rPh>
    <phoneticPr fontId="1"/>
  </si>
  <si>
    <t>七ヶ宿町</t>
    <rPh sb="0" eb="4">
      <t>シチカシュクマチ</t>
    </rPh>
    <phoneticPr fontId="1"/>
  </si>
  <si>
    <t>大河原町</t>
    <rPh sb="0" eb="3">
      <t>オオガワラ</t>
    </rPh>
    <rPh sb="3" eb="4">
      <t>マチ</t>
    </rPh>
    <phoneticPr fontId="1"/>
  </si>
  <si>
    <t>村田町</t>
    <rPh sb="0" eb="3">
      <t>ムラタマチ</t>
    </rPh>
    <phoneticPr fontId="1"/>
  </si>
  <si>
    <t>柴田町</t>
    <rPh sb="0" eb="3">
      <t>シバタマチ</t>
    </rPh>
    <phoneticPr fontId="1"/>
  </si>
  <si>
    <t>川崎町</t>
    <rPh sb="0" eb="3">
      <t>カワサキマチ</t>
    </rPh>
    <phoneticPr fontId="1"/>
  </si>
  <si>
    <t>角田市</t>
    <rPh sb="0" eb="3">
      <t>カクダシ</t>
    </rPh>
    <phoneticPr fontId="1"/>
  </si>
  <si>
    <t>丸森町</t>
    <rPh sb="0" eb="3">
      <t>マルモリマチ</t>
    </rPh>
    <phoneticPr fontId="1"/>
  </si>
  <si>
    <t>仙台（塩竃）</t>
    <rPh sb="0" eb="2">
      <t>センダイ</t>
    </rPh>
    <rPh sb="3" eb="5">
      <t>シオガマ</t>
    </rPh>
    <phoneticPr fontId="1"/>
  </si>
  <si>
    <t>塩竃市</t>
    <rPh sb="0" eb="3">
      <t>シオガマシ</t>
    </rPh>
    <phoneticPr fontId="1"/>
  </si>
  <si>
    <t>多賀城市</t>
    <rPh sb="0" eb="4">
      <t>タガジョウシ</t>
    </rPh>
    <phoneticPr fontId="1"/>
  </si>
  <si>
    <t>松島町</t>
    <rPh sb="0" eb="3">
      <t>マツシママチ</t>
    </rPh>
    <phoneticPr fontId="1"/>
  </si>
  <si>
    <t>七ヶ浜町</t>
    <rPh sb="0" eb="4">
      <t>シチガハママチ</t>
    </rPh>
    <phoneticPr fontId="1"/>
  </si>
  <si>
    <t>利府町</t>
    <rPh sb="0" eb="3">
      <t>リフチョウ</t>
    </rPh>
    <phoneticPr fontId="1"/>
  </si>
  <si>
    <t>仙台（岩沼）</t>
    <rPh sb="0" eb="2">
      <t>センダイ</t>
    </rPh>
    <rPh sb="3" eb="5">
      <t>イワヌマ</t>
    </rPh>
    <phoneticPr fontId="1"/>
  </si>
  <si>
    <t>名取市</t>
    <rPh sb="0" eb="3">
      <t>ナトリシ</t>
    </rPh>
    <phoneticPr fontId="1"/>
  </si>
  <si>
    <t>岩沼市</t>
    <rPh sb="0" eb="3">
      <t>イワヌマシ</t>
    </rPh>
    <phoneticPr fontId="1"/>
  </si>
  <si>
    <t>亘理町</t>
    <rPh sb="0" eb="3">
      <t>ワタリチョウ</t>
    </rPh>
    <phoneticPr fontId="1"/>
  </si>
  <si>
    <t>山元町</t>
    <rPh sb="0" eb="3">
      <t>ヤマモトチョウ</t>
    </rPh>
    <phoneticPr fontId="1"/>
  </si>
  <si>
    <t>仙台（黒川）</t>
    <rPh sb="0" eb="2">
      <t>センダイ</t>
    </rPh>
    <rPh sb="3" eb="5">
      <t>クロカワ</t>
    </rPh>
    <phoneticPr fontId="1"/>
  </si>
  <si>
    <t>大和町</t>
    <rPh sb="0" eb="3">
      <t>タイワチョウ</t>
    </rPh>
    <phoneticPr fontId="1"/>
  </si>
  <si>
    <t>大郷町</t>
    <rPh sb="0" eb="3">
      <t>オオサトチョウ</t>
    </rPh>
    <phoneticPr fontId="1"/>
  </si>
  <si>
    <t>富谷市</t>
    <rPh sb="0" eb="2">
      <t>トミヤ</t>
    </rPh>
    <rPh sb="2" eb="3">
      <t>シ</t>
    </rPh>
    <phoneticPr fontId="1"/>
  </si>
  <si>
    <t>大衡村</t>
    <rPh sb="0" eb="3">
      <t>オオヒラムラ</t>
    </rPh>
    <phoneticPr fontId="1"/>
  </si>
  <si>
    <t>大崎</t>
    <rPh sb="0" eb="2">
      <t>オオサキ</t>
    </rPh>
    <phoneticPr fontId="1"/>
  </si>
  <si>
    <t>大崎市</t>
    <rPh sb="0" eb="3">
      <t>オオサキシ</t>
    </rPh>
    <phoneticPr fontId="1"/>
  </si>
  <si>
    <t>色麻町</t>
    <rPh sb="0" eb="3">
      <t>シカマチョウ</t>
    </rPh>
    <phoneticPr fontId="1"/>
  </si>
  <si>
    <t>加美町</t>
    <rPh sb="0" eb="3">
      <t>カミマチ</t>
    </rPh>
    <phoneticPr fontId="1"/>
  </si>
  <si>
    <t>涌谷町</t>
    <rPh sb="0" eb="3">
      <t>ワクヤチョウ</t>
    </rPh>
    <phoneticPr fontId="1"/>
  </si>
  <si>
    <t>美里町</t>
    <rPh sb="0" eb="3">
      <t>ミサトマチ</t>
    </rPh>
    <phoneticPr fontId="1"/>
  </si>
  <si>
    <t>栗原</t>
    <rPh sb="0" eb="2">
      <t>クリハラ</t>
    </rPh>
    <phoneticPr fontId="1"/>
  </si>
  <si>
    <t>栗原市</t>
    <rPh sb="0" eb="3">
      <t>クリハラシ</t>
    </rPh>
    <phoneticPr fontId="1"/>
  </si>
  <si>
    <t>東部</t>
    <rPh sb="0" eb="2">
      <t>トウブ</t>
    </rPh>
    <phoneticPr fontId="1"/>
  </si>
  <si>
    <t>石巻市</t>
    <rPh sb="0" eb="3">
      <t>イシノマキシ</t>
    </rPh>
    <phoneticPr fontId="1"/>
  </si>
  <si>
    <t>東松島市</t>
    <rPh sb="0" eb="4">
      <t>ヒガシマツシマシ</t>
    </rPh>
    <phoneticPr fontId="1"/>
  </si>
  <si>
    <t>女川町</t>
    <rPh sb="0" eb="3">
      <t>オナガワチョウ</t>
    </rPh>
    <phoneticPr fontId="1"/>
  </si>
  <si>
    <t>登米</t>
    <rPh sb="0" eb="2">
      <t>トメ</t>
    </rPh>
    <phoneticPr fontId="1"/>
  </si>
  <si>
    <t>登米市</t>
    <rPh sb="0" eb="3">
      <t>トメシ</t>
    </rPh>
    <phoneticPr fontId="1"/>
  </si>
  <si>
    <t>気仙沼</t>
    <rPh sb="0" eb="3">
      <t>ケセンヌマ</t>
    </rPh>
    <phoneticPr fontId="1"/>
  </si>
  <si>
    <t>気仙沼市</t>
    <rPh sb="0" eb="4">
      <t>ケセンヌマシ</t>
    </rPh>
    <phoneticPr fontId="1"/>
  </si>
  <si>
    <t>南三陸町</t>
    <rPh sb="0" eb="4">
      <t>ミナミサンリクチョウ</t>
    </rPh>
    <phoneticPr fontId="1"/>
  </si>
  <si>
    <t>－</t>
    <phoneticPr fontId="1"/>
  </si>
  <si>
    <t>(A)人口</t>
    <rPh sb="3" eb="5">
      <t>ジンコウ</t>
    </rPh>
    <phoneticPr fontId="1"/>
  </si>
  <si>
    <t>(B)65歳以上人口</t>
    <rPh sb="5" eb="6">
      <t>サイ</t>
    </rPh>
    <rPh sb="6" eb="8">
      <t>イジョウ</t>
    </rPh>
    <rPh sb="8" eb="10">
      <t>ジンコウ</t>
    </rPh>
    <phoneticPr fontId="1"/>
  </si>
  <si>
    <t>(C)高齢化率(B/A)</t>
    <rPh sb="3" eb="6">
      <t>コウレイカ</t>
    </rPh>
    <rPh sb="6" eb="7">
      <t>リツ</t>
    </rPh>
    <phoneticPr fontId="1"/>
  </si>
  <si>
    <t>(D)75歳以上人口</t>
    <rPh sb="5" eb="6">
      <t>サイ</t>
    </rPh>
    <rPh sb="6" eb="8">
      <t>イジョウ</t>
    </rPh>
    <rPh sb="8" eb="10">
      <t>ジンコウ</t>
    </rPh>
    <phoneticPr fontId="1"/>
  </si>
  <si>
    <t>(E)75歳以上人口比率(D/A)</t>
    <rPh sb="5" eb="8">
      <t>サイイジョウ</t>
    </rPh>
    <rPh sb="8" eb="10">
      <t>ジンコウ</t>
    </rPh>
    <rPh sb="10" eb="12">
      <t>ヒリツ</t>
    </rPh>
    <rPh sb="11" eb="12">
      <t>リツ</t>
    </rPh>
    <phoneticPr fontId="1"/>
  </si>
  <si>
    <t>※高齢夫婦世帯とは，夫65歳以上，妻60歳以上の夫婦1組のみの一般世帯（総務省統計局の定義と同じ）</t>
    <rPh sb="1" eb="3">
      <t>コウレイ</t>
    </rPh>
    <rPh sb="3" eb="5">
      <t>フウフ</t>
    </rPh>
    <rPh sb="5" eb="7">
      <t>セタイ</t>
    </rPh>
    <rPh sb="10" eb="11">
      <t>オット</t>
    </rPh>
    <rPh sb="13" eb="16">
      <t>サイイジョウ</t>
    </rPh>
    <rPh sb="17" eb="18">
      <t>ツマ</t>
    </rPh>
    <rPh sb="20" eb="23">
      <t>サイイジョウ</t>
    </rPh>
    <rPh sb="24" eb="26">
      <t>フウフ</t>
    </rPh>
    <rPh sb="27" eb="28">
      <t>クミ</t>
    </rPh>
    <rPh sb="31" eb="33">
      <t>イッパン</t>
    </rPh>
    <rPh sb="33" eb="35">
      <t>セタイ</t>
    </rPh>
    <rPh sb="36" eb="39">
      <t>ソウムショウ</t>
    </rPh>
    <rPh sb="39" eb="42">
      <t>トウケイキョク</t>
    </rPh>
    <rPh sb="43" eb="45">
      <t>テイギ</t>
    </rPh>
    <rPh sb="46" eb="47">
      <t>オナ</t>
    </rPh>
    <phoneticPr fontId="1"/>
  </si>
  <si>
    <t>(B)65歳以上独居世帯数</t>
    <rPh sb="5" eb="6">
      <t>サイ</t>
    </rPh>
    <rPh sb="6" eb="8">
      <t>イジョウ</t>
    </rPh>
    <rPh sb="8" eb="10">
      <t>ドッキョ</t>
    </rPh>
    <rPh sb="10" eb="13">
      <t>セタイスウ</t>
    </rPh>
    <phoneticPr fontId="1"/>
  </si>
  <si>
    <r>
      <t>(E)</t>
    </r>
    <r>
      <rPr>
        <sz val="11"/>
        <color theme="1"/>
        <rFont val="ＭＳ Ｐゴシック"/>
        <family val="2"/>
      </rPr>
      <t>高齢夫婦世帯比率</t>
    </r>
    <rPh sb="3" eb="5">
      <t>コウレイ</t>
    </rPh>
    <rPh sb="5" eb="7">
      <t>フウフ</t>
    </rPh>
    <rPh sb="7" eb="9">
      <t>セタイ</t>
    </rPh>
    <rPh sb="9" eb="11">
      <t>ヒリツ</t>
    </rPh>
    <phoneticPr fontId="1"/>
  </si>
  <si>
    <t>(C)又は(E)の世帯数</t>
    <rPh sb="3" eb="4">
      <t>マタ</t>
    </rPh>
    <rPh sb="9" eb="12">
      <t>セタイスウ</t>
    </rPh>
    <phoneticPr fontId="1"/>
  </si>
  <si>
    <t>(C)又は(E)の世帯比率</t>
    <rPh sb="3" eb="4">
      <t>マタ</t>
    </rPh>
    <rPh sb="9" eb="11">
      <t>セタイ</t>
    </rPh>
    <rPh sb="11" eb="13">
      <t>ヒリツ</t>
    </rPh>
    <phoneticPr fontId="1"/>
  </si>
  <si>
    <t>(A)一般世帯数</t>
    <rPh sb="3" eb="5">
      <t>イッパン</t>
    </rPh>
    <rPh sb="5" eb="8">
      <t>セタイスウ</t>
    </rPh>
    <phoneticPr fontId="1"/>
  </si>
  <si>
    <t>市町村</t>
    <rPh sb="0" eb="3">
      <t>シチョウソン</t>
    </rPh>
    <phoneticPr fontId="1"/>
  </si>
  <si>
    <t>65歳以上人口比率</t>
    <rPh sb="2" eb="3">
      <t>サイ</t>
    </rPh>
    <rPh sb="3" eb="5">
      <t>イジョウ</t>
    </rPh>
    <rPh sb="5" eb="7">
      <t>ジンコウ</t>
    </rPh>
    <rPh sb="7" eb="9">
      <t>ヒリツ</t>
    </rPh>
    <phoneticPr fontId="1"/>
  </si>
  <si>
    <t>75歳以上人口比率</t>
    <rPh sb="2" eb="3">
      <t>サイ</t>
    </rPh>
    <rPh sb="3" eb="5">
      <t>イジョウ</t>
    </rPh>
    <rPh sb="5" eb="7">
      <t>ジンコウ</t>
    </rPh>
    <rPh sb="7" eb="9">
      <t>ヒリツ</t>
    </rPh>
    <phoneticPr fontId="1"/>
  </si>
  <si>
    <t>65歳以上人口のうち独居者比率</t>
    <rPh sb="2" eb="3">
      <t>サイ</t>
    </rPh>
    <rPh sb="3" eb="5">
      <t>イジョウ</t>
    </rPh>
    <rPh sb="5" eb="7">
      <t>ジンコウ</t>
    </rPh>
    <rPh sb="10" eb="12">
      <t>ドッキョ</t>
    </rPh>
    <rPh sb="12" eb="13">
      <t>シャ</t>
    </rPh>
    <rPh sb="13" eb="15">
      <t>ヒリツ</t>
    </rPh>
    <phoneticPr fontId="1"/>
  </si>
  <si>
    <t>※世帯数推移に関しては，国立社会保障・人口問題研究所による推計が都道府県単位で行われているため，市町村別の数値は過去の推移（実績）のみとなります。</t>
    <rPh sb="1" eb="4">
      <t>セタイスウ</t>
    </rPh>
    <rPh sb="4" eb="6">
      <t>スイイ</t>
    </rPh>
    <rPh sb="7" eb="8">
      <t>カン</t>
    </rPh>
    <rPh sb="12" eb="14">
      <t>コクリツ</t>
    </rPh>
    <rPh sb="14" eb="16">
      <t>シャカイ</t>
    </rPh>
    <rPh sb="16" eb="18">
      <t>ホショウ</t>
    </rPh>
    <rPh sb="19" eb="21">
      <t>ジンコウ</t>
    </rPh>
    <rPh sb="21" eb="23">
      <t>モンダイ</t>
    </rPh>
    <rPh sb="23" eb="26">
      <t>ケンキュウショ</t>
    </rPh>
    <rPh sb="29" eb="31">
      <t>スイケイ</t>
    </rPh>
    <rPh sb="32" eb="36">
      <t>トドウフケン</t>
    </rPh>
    <rPh sb="36" eb="38">
      <t>タンイ</t>
    </rPh>
    <rPh sb="39" eb="40">
      <t>オコナ</t>
    </rPh>
    <rPh sb="48" eb="51">
      <t>シチョウソン</t>
    </rPh>
    <rPh sb="51" eb="52">
      <t>ベツ</t>
    </rPh>
    <rPh sb="53" eb="55">
      <t>スウチ</t>
    </rPh>
    <rPh sb="56" eb="58">
      <t>カコ</t>
    </rPh>
    <rPh sb="59" eb="61">
      <t>スイイ</t>
    </rPh>
    <rPh sb="62" eb="64">
      <t>ジッセキ</t>
    </rPh>
    <phoneticPr fontId="1"/>
  </si>
  <si>
    <t>人口（人）</t>
    <rPh sb="0" eb="2">
      <t>ジンコウ</t>
    </rPh>
    <rPh sb="3" eb="4">
      <t>ヒト</t>
    </rPh>
    <phoneticPr fontId="1"/>
  </si>
  <si>
    <t>65歳以上の独居者数（人）</t>
    <rPh sb="9" eb="10">
      <t>スウ</t>
    </rPh>
    <rPh sb="11" eb="12">
      <t>ヒト</t>
    </rPh>
    <phoneticPr fontId="1"/>
  </si>
  <si>
    <t>備考</t>
    <rPh sb="0" eb="2">
      <t>ビコウ</t>
    </rPh>
    <phoneticPr fontId="1"/>
  </si>
  <si>
    <t>※１</t>
    <phoneticPr fontId="1"/>
  </si>
  <si>
    <t>※２</t>
    <phoneticPr fontId="1"/>
  </si>
  <si>
    <t>※３</t>
    <phoneticPr fontId="1"/>
  </si>
  <si>
    <t>※４</t>
    <phoneticPr fontId="1"/>
  </si>
  <si>
    <t>※５</t>
    <phoneticPr fontId="1"/>
  </si>
  <si>
    <t>※６</t>
    <phoneticPr fontId="1"/>
  </si>
  <si>
    <t>※７</t>
    <phoneticPr fontId="1"/>
  </si>
  <si>
    <t>※８</t>
    <phoneticPr fontId="1"/>
  </si>
  <si>
    <t>※９</t>
    <phoneticPr fontId="1"/>
  </si>
  <si>
    <t>※１</t>
    <phoneticPr fontId="1"/>
  </si>
  <si>
    <t>※２</t>
    <phoneticPr fontId="1"/>
  </si>
  <si>
    <t>※３</t>
    <phoneticPr fontId="1"/>
  </si>
  <si>
    <t>65歳以上独居世帯比率</t>
    <rPh sb="2" eb="3">
      <t>サイ</t>
    </rPh>
    <rPh sb="3" eb="5">
      <t>イジョウ</t>
    </rPh>
    <rPh sb="5" eb="7">
      <t>ドッキョ</t>
    </rPh>
    <rPh sb="7" eb="9">
      <t>セタイ</t>
    </rPh>
    <rPh sb="9" eb="11">
      <t>ヒリツ</t>
    </rPh>
    <phoneticPr fontId="1"/>
  </si>
  <si>
    <t>高齢者夫婦世帯比率</t>
    <rPh sb="0" eb="3">
      <t>コウレイシャ</t>
    </rPh>
    <rPh sb="3" eb="5">
      <t>フウフ</t>
    </rPh>
    <rPh sb="5" eb="7">
      <t>セタイ</t>
    </rPh>
    <rPh sb="7" eb="9">
      <t>ヒリツ</t>
    </rPh>
    <phoneticPr fontId="1"/>
  </si>
  <si>
    <t>※１　平成12年国勢調査の「古川市」「松山町」「三本木町」「鹿島台町」「岩出山町」「鳴子町」「田尻町」の値を合算</t>
    <rPh sb="14" eb="17">
      <t>フルカワシ</t>
    </rPh>
    <rPh sb="19" eb="22">
      <t>マツヤママチ</t>
    </rPh>
    <rPh sb="24" eb="27">
      <t>サンボンギ</t>
    </rPh>
    <rPh sb="27" eb="28">
      <t>マチ</t>
    </rPh>
    <rPh sb="30" eb="34">
      <t>カシマダイマチ</t>
    </rPh>
    <rPh sb="36" eb="40">
      <t>イワデヤママチ</t>
    </rPh>
    <rPh sb="42" eb="44">
      <t>ナルコ</t>
    </rPh>
    <rPh sb="44" eb="45">
      <t>マチ</t>
    </rPh>
    <rPh sb="47" eb="49">
      <t>タジリ</t>
    </rPh>
    <rPh sb="49" eb="50">
      <t>マチ</t>
    </rPh>
    <rPh sb="54" eb="56">
      <t>ガッサン</t>
    </rPh>
    <phoneticPr fontId="1"/>
  </si>
  <si>
    <t>※２　平成12年国勢調査の「中新田町」「小野田町」「宮崎町」の値を合算</t>
    <rPh sb="14" eb="18">
      <t>ナカニイダマチ</t>
    </rPh>
    <rPh sb="20" eb="24">
      <t>オノダマチ</t>
    </rPh>
    <rPh sb="26" eb="29">
      <t>ミヤザキマチ</t>
    </rPh>
    <rPh sb="33" eb="35">
      <t>ガッサン</t>
    </rPh>
    <phoneticPr fontId="1"/>
  </si>
  <si>
    <t>※３　平成12年国勢調査の「小牛田町」「南郷町」の値を合算</t>
    <rPh sb="14" eb="17">
      <t>コゴタ</t>
    </rPh>
    <rPh sb="17" eb="18">
      <t>マチ</t>
    </rPh>
    <rPh sb="20" eb="23">
      <t>ナンゴウマチ</t>
    </rPh>
    <rPh sb="27" eb="29">
      <t>ガッサン</t>
    </rPh>
    <phoneticPr fontId="1"/>
  </si>
  <si>
    <t>※４　平成12年国勢調査の「築館町」「若柳町」「栗駒町」「高清水町」「一迫町」「瀬峰町」「鶯沢町」「金成町」「志波姫町」「花山村」の値を合算</t>
    <rPh sb="14" eb="16">
      <t>ツキダテ</t>
    </rPh>
    <rPh sb="16" eb="17">
      <t>マチ</t>
    </rPh>
    <rPh sb="19" eb="20">
      <t>ワカ</t>
    </rPh>
    <rPh sb="20" eb="22">
      <t>ヤナギマチ</t>
    </rPh>
    <rPh sb="24" eb="27">
      <t>クリコママチ</t>
    </rPh>
    <rPh sb="29" eb="32">
      <t>タカシミズ</t>
    </rPh>
    <rPh sb="32" eb="33">
      <t>マチ</t>
    </rPh>
    <rPh sb="35" eb="37">
      <t>イチハサマ</t>
    </rPh>
    <rPh sb="37" eb="38">
      <t>マチ</t>
    </rPh>
    <rPh sb="40" eb="42">
      <t>セミネ</t>
    </rPh>
    <rPh sb="42" eb="43">
      <t>マチ</t>
    </rPh>
    <rPh sb="45" eb="47">
      <t>ウグイスザワ</t>
    </rPh>
    <rPh sb="47" eb="48">
      <t>マチ</t>
    </rPh>
    <rPh sb="50" eb="52">
      <t>カンナリ</t>
    </rPh>
    <rPh sb="52" eb="53">
      <t>マチ</t>
    </rPh>
    <rPh sb="55" eb="58">
      <t>シワヒメ</t>
    </rPh>
    <rPh sb="58" eb="59">
      <t>マチ</t>
    </rPh>
    <rPh sb="61" eb="64">
      <t>ハナヤマムラ</t>
    </rPh>
    <rPh sb="68" eb="70">
      <t>ガッサン</t>
    </rPh>
    <phoneticPr fontId="1"/>
  </si>
  <si>
    <t>※５　平成12年国勢調査の「石巻市」「河北町」「雄勝町」「河南町」「桃生町」「北上町」「牡鹿町」の値を合算</t>
    <rPh sb="14" eb="17">
      <t>イシノマキシ</t>
    </rPh>
    <rPh sb="19" eb="22">
      <t>カホクチョウ</t>
    </rPh>
    <rPh sb="24" eb="27">
      <t>オガチマチ</t>
    </rPh>
    <rPh sb="29" eb="32">
      <t>カナンチョウ</t>
    </rPh>
    <rPh sb="34" eb="37">
      <t>モノウチョウ</t>
    </rPh>
    <rPh sb="39" eb="42">
      <t>キタカミマチ</t>
    </rPh>
    <rPh sb="44" eb="46">
      <t>オシカ</t>
    </rPh>
    <rPh sb="46" eb="47">
      <t>マチ</t>
    </rPh>
    <rPh sb="51" eb="53">
      <t>ガッサン</t>
    </rPh>
    <phoneticPr fontId="1"/>
  </si>
  <si>
    <t>※６　平成12年国勢調査の「矢本町」「鳴瀬町」の値を合算</t>
    <rPh sb="14" eb="17">
      <t>ヤモトチョウ</t>
    </rPh>
    <rPh sb="19" eb="21">
      <t>ナルセ</t>
    </rPh>
    <rPh sb="21" eb="22">
      <t>マチ</t>
    </rPh>
    <rPh sb="26" eb="28">
      <t>ガッサン</t>
    </rPh>
    <phoneticPr fontId="1"/>
  </si>
  <si>
    <t>※７　平成12年国勢調査の「迫町」「登米町」「東和町」「中田町」「豊郷町」「米山町」「石越町」「南方町」「津山町」の値を合算</t>
    <rPh sb="14" eb="16">
      <t>ハサマチョウ</t>
    </rPh>
    <rPh sb="18" eb="20">
      <t>トヨマ</t>
    </rPh>
    <rPh sb="20" eb="21">
      <t>マチ</t>
    </rPh>
    <rPh sb="23" eb="26">
      <t>トウワチョウ</t>
    </rPh>
    <rPh sb="28" eb="31">
      <t>ナカタマチ</t>
    </rPh>
    <rPh sb="33" eb="36">
      <t>トヨサトチョウ</t>
    </rPh>
    <rPh sb="38" eb="40">
      <t>ヨネヤマ</t>
    </rPh>
    <rPh sb="40" eb="41">
      <t>マチ</t>
    </rPh>
    <rPh sb="43" eb="46">
      <t>イシコシマチ</t>
    </rPh>
    <rPh sb="48" eb="51">
      <t>ミナミカタマチ</t>
    </rPh>
    <rPh sb="53" eb="56">
      <t>ツヤマチョウ</t>
    </rPh>
    <rPh sb="60" eb="62">
      <t>ガッサン</t>
    </rPh>
    <phoneticPr fontId="1"/>
  </si>
  <si>
    <t>※８　平成12年国勢調査の「気仙沼市」「本吉町」「唐桑町」の値を合算</t>
    <rPh sb="14" eb="18">
      <t>ケセンヌマシ</t>
    </rPh>
    <rPh sb="20" eb="23">
      <t>モトヨシチョウ</t>
    </rPh>
    <rPh sb="25" eb="27">
      <t>カラクワ</t>
    </rPh>
    <rPh sb="27" eb="28">
      <t>マチ</t>
    </rPh>
    <rPh sb="32" eb="34">
      <t>ガッサン</t>
    </rPh>
    <phoneticPr fontId="1"/>
  </si>
  <si>
    <t>※９　平成12年国勢調査の「志津川町」「歌津町」の値を合算</t>
    <rPh sb="14" eb="16">
      <t>シヅ</t>
    </rPh>
    <rPh sb="16" eb="18">
      <t>カワチョウ</t>
    </rPh>
    <rPh sb="20" eb="23">
      <t>ウタツチョウ</t>
    </rPh>
    <rPh sb="25" eb="26">
      <t>アタイ</t>
    </rPh>
    <rPh sb="27" eb="29">
      <t>ガッサン</t>
    </rPh>
    <phoneticPr fontId="1"/>
  </si>
  <si>
    <t>人口・世帯及び高齢化率の状況（平成12年）</t>
    <rPh sb="0" eb="2">
      <t>ジンコウ</t>
    </rPh>
    <rPh sb="3" eb="5">
      <t>セタイ</t>
    </rPh>
    <rPh sb="5" eb="6">
      <t>オヨ</t>
    </rPh>
    <rPh sb="7" eb="10">
      <t>コウレイカ</t>
    </rPh>
    <rPh sb="10" eb="11">
      <t>リツ</t>
    </rPh>
    <rPh sb="12" eb="14">
      <t>ジョウキョウ</t>
    </rPh>
    <rPh sb="15" eb="17">
      <t>ヘイセイ</t>
    </rPh>
    <rPh sb="19" eb="20">
      <t>ネン</t>
    </rPh>
    <phoneticPr fontId="1"/>
  </si>
  <si>
    <t>人口・世帯及び高齢化率の状況（平成27年）</t>
    <rPh sb="0" eb="2">
      <t>ジンコウ</t>
    </rPh>
    <rPh sb="3" eb="5">
      <t>セタイ</t>
    </rPh>
    <rPh sb="5" eb="6">
      <t>オヨ</t>
    </rPh>
    <rPh sb="7" eb="10">
      <t>コウレイカ</t>
    </rPh>
    <rPh sb="10" eb="11">
      <t>リツ</t>
    </rPh>
    <rPh sb="12" eb="14">
      <t>ジョウキョウ</t>
    </rPh>
    <rPh sb="15" eb="17">
      <t>ヘイセイ</t>
    </rPh>
    <rPh sb="19" eb="20">
      <t>ネン</t>
    </rPh>
    <phoneticPr fontId="1"/>
  </si>
  <si>
    <t>人口・世帯及び高齢化率の状況（平成17年）</t>
    <rPh sb="0" eb="2">
      <t>ジンコウ</t>
    </rPh>
    <rPh sb="3" eb="5">
      <t>セタイ</t>
    </rPh>
    <rPh sb="5" eb="6">
      <t>オヨ</t>
    </rPh>
    <rPh sb="7" eb="10">
      <t>コウレイカ</t>
    </rPh>
    <rPh sb="10" eb="11">
      <t>リツ</t>
    </rPh>
    <rPh sb="12" eb="14">
      <t>ジョウキョウ</t>
    </rPh>
    <rPh sb="15" eb="17">
      <t>ヘイセイ</t>
    </rPh>
    <rPh sb="19" eb="20">
      <t>ネン</t>
    </rPh>
    <phoneticPr fontId="1"/>
  </si>
  <si>
    <t>※１　平成17年国勢調査の「古川市」「松山町」「三本木町」「鹿島台町」「岩出山町」「鳴子町」「田尻町」の値を合算</t>
    <rPh sb="3" eb="5">
      <t>ヘイセイ</t>
    </rPh>
    <rPh sb="7" eb="8">
      <t>ネン</t>
    </rPh>
    <rPh sb="8" eb="10">
      <t>コクセイ</t>
    </rPh>
    <rPh sb="10" eb="12">
      <t>チョウサ</t>
    </rPh>
    <rPh sb="14" eb="17">
      <t>フルカワシ</t>
    </rPh>
    <rPh sb="19" eb="22">
      <t>マツヤママチ</t>
    </rPh>
    <rPh sb="24" eb="27">
      <t>サンボンギ</t>
    </rPh>
    <rPh sb="27" eb="28">
      <t>マチ</t>
    </rPh>
    <rPh sb="30" eb="34">
      <t>カシマダイマチ</t>
    </rPh>
    <rPh sb="36" eb="40">
      <t>イワデヤママチ</t>
    </rPh>
    <rPh sb="42" eb="44">
      <t>ナルコ</t>
    </rPh>
    <rPh sb="44" eb="45">
      <t>マチ</t>
    </rPh>
    <rPh sb="47" eb="49">
      <t>タジリ</t>
    </rPh>
    <rPh sb="49" eb="50">
      <t>マチ</t>
    </rPh>
    <rPh sb="52" eb="53">
      <t>アタイ</t>
    </rPh>
    <rPh sb="54" eb="56">
      <t>ガッサン</t>
    </rPh>
    <phoneticPr fontId="1"/>
  </si>
  <si>
    <t>※２　平成17年国勢調査の「小牛田町」「南郷町」の値を合算</t>
    <rPh sb="3" eb="5">
      <t>ヘイセイ</t>
    </rPh>
    <rPh sb="7" eb="8">
      <t>ネン</t>
    </rPh>
    <rPh sb="8" eb="10">
      <t>コクセイ</t>
    </rPh>
    <rPh sb="10" eb="12">
      <t>チョウサ</t>
    </rPh>
    <rPh sb="14" eb="17">
      <t>コゴタ</t>
    </rPh>
    <rPh sb="17" eb="18">
      <t>マチ</t>
    </rPh>
    <rPh sb="20" eb="23">
      <t>ナンゴウマチ</t>
    </rPh>
    <rPh sb="25" eb="26">
      <t>アタイ</t>
    </rPh>
    <rPh sb="27" eb="29">
      <t>ガッサン</t>
    </rPh>
    <phoneticPr fontId="1"/>
  </si>
  <si>
    <t>※３　平成17年国勢調査の「気仙沼市」「本吉町」「唐桑町」の値を合算</t>
    <rPh sb="3" eb="5">
      <t>ヘイセイ</t>
    </rPh>
    <rPh sb="7" eb="8">
      <t>ネン</t>
    </rPh>
    <rPh sb="8" eb="10">
      <t>コクセイ</t>
    </rPh>
    <rPh sb="10" eb="12">
      <t>チョウサ</t>
    </rPh>
    <rPh sb="14" eb="18">
      <t>ケセンヌマシ</t>
    </rPh>
    <rPh sb="20" eb="23">
      <t>モトヨシチョウ</t>
    </rPh>
    <rPh sb="25" eb="27">
      <t>カラクワ</t>
    </rPh>
    <rPh sb="27" eb="28">
      <t>マチ</t>
    </rPh>
    <rPh sb="30" eb="31">
      <t>アタイ</t>
    </rPh>
    <rPh sb="32" eb="34">
      <t>ガッサン</t>
    </rPh>
    <phoneticPr fontId="1"/>
  </si>
  <si>
    <t>宮城県</t>
    <rPh sb="0" eb="3">
      <t>ミヤギケン</t>
    </rPh>
    <phoneticPr fontId="1"/>
  </si>
  <si>
    <t>人口・世帯及び高齢化率の状況（平成22年）</t>
    <rPh sb="0" eb="2">
      <t>ジンコウ</t>
    </rPh>
    <rPh sb="3" eb="5">
      <t>セタイ</t>
    </rPh>
    <rPh sb="5" eb="6">
      <t>オヨ</t>
    </rPh>
    <rPh sb="7" eb="10">
      <t>コウレイカ</t>
    </rPh>
    <rPh sb="10" eb="11">
      <t>リツ</t>
    </rPh>
    <rPh sb="12" eb="14">
      <t>ジョウキョウ</t>
    </rPh>
    <rPh sb="15" eb="17">
      <t>ヘイセイ</t>
    </rPh>
    <rPh sb="19" eb="20">
      <t>ネン</t>
    </rPh>
    <phoneticPr fontId="1"/>
  </si>
  <si>
    <r>
      <t>(D)</t>
    </r>
    <r>
      <rPr>
        <sz val="11"/>
        <color theme="1"/>
        <rFont val="ＭＳ Ｐゴシック"/>
        <family val="2"/>
      </rPr>
      <t>高齢夫婦世帯数※</t>
    </r>
    <rPh sb="3" eb="5">
      <t>コウレイ</t>
    </rPh>
    <rPh sb="5" eb="7">
      <t>フウフ</t>
    </rPh>
    <rPh sb="7" eb="9">
      <t>セタイ</t>
    </rPh>
    <rPh sb="9" eb="10">
      <t>スウ</t>
    </rPh>
    <phoneticPr fontId="1"/>
  </si>
  <si>
    <t>（C)65歳以上独居世帯比率</t>
    <rPh sb="5" eb="6">
      <t>サイ</t>
    </rPh>
    <rPh sb="6" eb="8">
      <t>イジョウ</t>
    </rPh>
    <rPh sb="8" eb="10">
      <t>ドッキョ</t>
    </rPh>
    <rPh sb="10" eb="12">
      <t>セタイ</t>
    </rPh>
    <rPh sb="12" eb="14">
      <t>ヒリツ</t>
    </rPh>
    <phoneticPr fontId="1"/>
  </si>
  <si>
    <t>(B)高齢者夫婦世帯数</t>
    <rPh sb="3" eb="6">
      <t>コウレイシャ</t>
    </rPh>
    <rPh sb="6" eb="8">
      <t>フウフ</t>
    </rPh>
    <rPh sb="8" eb="10">
      <t>セタイ</t>
    </rPh>
    <rPh sb="10" eb="11">
      <t>スウ</t>
    </rPh>
    <phoneticPr fontId="1"/>
  </si>
  <si>
    <t>(A)65歳以上独居世帯数</t>
    <rPh sb="5" eb="6">
      <t>サイ</t>
    </rPh>
    <rPh sb="6" eb="8">
      <t>イジョウ</t>
    </rPh>
    <rPh sb="8" eb="10">
      <t>ドッキョ</t>
    </rPh>
    <rPh sb="10" eb="12">
      <t>セタイ</t>
    </rPh>
    <rPh sb="12" eb="13">
      <t>スウ</t>
    </rPh>
    <phoneticPr fontId="1"/>
  </si>
  <si>
    <t>(A)又は(B)の世帯比率</t>
    <rPh sb="3" eb="4">
      <t>マタ</t>
    </rPh>
    <rPh sb="9" eb="11">
      <t>セタイ</t>
    </rPh>
    <rPh sb="11" eb="13">
      <t>ヒリツ</t>
    </rPh>
    <phoneticPr fontId="1"/>
  </si>
  <si>
    <t>世帯数（戸）</t>
    <rPh sb="0" eb="3">
      <t>セタイスウ</t>
    </rPh>
    <rPh sb="4" eb="5">
      <t>ト</t>
    </rPh>
    <phoneticPr fontId="1"/>
  </si>
  <si>
    <r>
      <t>2000</t>
    </r>
    <r>
      <rPr>
        <sz val="11"/>
        <color theme="1"/>
        <rFont val="ＭＳ Ｐゴシック"/>
        <family val="2"/>
      </rPr>
      <t>年
（</t>
    </r>
    <r>
      <rPr>
        <sz val="11"/>
        <color theme="1"/>
        <rFont val="Arial"/>
        <family val="2"/>
      </rPr>
      <t>H12</t>
    </r>
    <r>
      <rPr>
        <sz val="11"/>
        <color theme="1"/>
        <rFont val="ＭＳ Ｐゴシック"/>
        <family val="2"/>
      </rPr>
      <t>）</t>
    </r>
    <rPh sb="4" eb="5">
      <t>ネン</t>
    </rPh>
    <phoneticPr fontId="1"/>
  </si>
  <si>
    <r>
      <t>2005</t>
    </r>
    <r>
      <rPr>
        <sz val="11"/>
        <color theme="1"/>
        <rFont val="ＭＳ Ｐゴシック"/>
        <family val="2"/>
      </rPr>
      <t>年
（</t>
    </r>
    <r>
      <rPr>
        <sz val="11"/>
        <color theme="1"/>
        <rFont val="Arial"/>
        <family val="2"/>
      </rPr>
      <t>H17</t>
    </r>
    <r>
      <rPr>
        <sz val="11"/>
        <color theme="1"/>
        <rFont val="ＭＳ Ｐゴシック"/>
        <family val="2"/>
      </rPr>
      <t>）</t>
    </r>
    <rPh sb="4" eb="5">
      <t>ネン</t>
    </rPh>
    <phoneticPr fontId="1"/>
  </si>
  <si>
    <r>
      <t>2010</t>
    </r>
    <r>
      <rPr>
        <sz val="11"/>
        <color theme="1"/>
        <rFont val="ＭＳ Ｐゴシック"/>
        <family val="2"/>
      </rPr>
      <t>年
（</t>
    </r>
    <r>
      <rPr>
        <sz val="11"/>
        <color theme="1"/>
        <rFont val="Arial"/>
        <family val="2"/>
      </rPr>
      <t>H22</t>
    </r>
    <r>
      <rPr>
        <sz val="11"/>
        <color theme="1"/>
        <rFont val="ＭＳ Ｐゴシック"/>
        <family val="2"/>
      </rPr>
      <t>）</t>
    </r>
    <rPh sb="4" eb="5">
      <t>ネン</t>
    </rPh>
    <phoneticPr fontId="1"/>
  </si>
  <si>
    <r>
      <t>2015</t>
    </r>
    <r>
      <rPr>
        <sz val="11"/>
        <color theme="1"/>
        <rFont val="ＭＳ Ｐゴシック"/>
        <family val="2"/>
      </rPr>
      <t>年
（</t>
    </r>
    <r>
      <rPr>
        <sz val="11"/>
        <color theme="1"/>
        <rFont val="Arial"/>
        <family val="2"/>
      </rPr>
      <t>H27</t>
    </r>
    <r>
      <rPr>
        <sz val="11"/>
        <color theme="1"/>
        <rFont val="ＭＳ Ｐゴシック"/>
        <family val="2"/>
      </rPr>
      <t>）</t>
    </r>
    <rPh sb="4" eb="5">
      <t>ネン</t>
    </rPh>
    <phoneticPr fontId="1"/>
  </si>
  <si>
    <t>『平成12年国勢調査（総務省統計局）』を基に宮城県長寿社会政策課作成</t>
    <rPh sb="11" eb="14">
      <t>ソウムショウ</t>
    </rPh>
    <rPh sb="14" eb="17">
      <t>トウケイキョク</t>
    </rPh>
    <rPh sb="20" eb="21">
      <t>モト</t>
    </rPh>
    <rPh sb="22" eb="25">
      <t>ミヤギケン</t>
    </rPh>
    <rPh sb="25" eb="27">
      <t>チョウジュ</t>
    </rPh>
    <rPh sb="27" eb="29">
      <t>シャカイ</t>
    </rPh>
    <rPh sb="29" eb="32">
      <t>セイサクカ</t>
    </rPh>
    <rPh sb="32" eb="34">
      <t>サクセイ</t>
    </rPh>
    <phoneticPr fontId="1"/>
  </si>
  <si>
    <t>『平成17年国勢調査（総務省統計局）』を基に宮城県長寿社会政策課作成</t>
    <rPh sb="11" eb="14">
      <t>ソウムショウ</t>
    </rPh>
    <rPh sb="14" eb="17">
      <t>トウケイキョク</t>
    </rPh>
    <rPh sb="20" eb="21">
      <t>モト</t>
    </rPh>
    <rPh sb="22" eb="25">
      <t>ミヤギケン</t>
    </rPh>
    <rPh sb="25" eb="27">
      <t>チョウジュ</t>
    </rPh>
    <rPh sb="27" eb="29">
      <t>シャカイ</t>
    </rPh>
    <rPh sb="29" eb="32">
      <t>セイサクカ</t>
    </rPh>
    <rPh sb="32" eb="34">
      <t>サクセイ</t>
    </rPh>
    <phoneticPr fontId="1"/>
  </si>
  <si>
    <t>『平成22年国勢調査（総務省統計局）』を基に宮城県長寿社会政策課作成</t>
    <rPh sb="11" eb="14">
      <t>ソウムショウ</t>
    </rPh>
    <rPh sb="14" eb="17">
      <t>トウケイキョク</t>
    </rPh>
    <rPh sb="20" eb="21">
      <t>モト</t>
    </rPh>
    <rPh sb="22" eb="25">
      <t>ミヤギケン</t>
    </rPh>
    <rPh sb="25" eb="27">
      <t>チョウジュ</t>
    </rPh>
    <rPh sb="27" eb="29">
      <t>シャカイ</t>
    </rPh>
    <rPh sb="29" eb="32">
      <t>セイサクカ</t>
    </rPh>
    <rPh sb="32" eb="34">
      <t>サクセイ</t>
    </rPh>
    <phoneticPr fontId="1"/>
  </si>
  <si>
    <t>『平成27年国勢調査（総務省統計局）』を基に宮城県長寿社会政策課作成</t>
    <rPh sb="11" eb="14">
      <t>ソウムショウ</t>
    </rPh>
    <rPh sb="14" eb="17">
      <t>トウケイキョク</t>
    </rPh>
    <rPh sb="20" eb="21">
      <t>モト</t>
    </rPh>
    <rPh sb="22" eb="25">
      <t>ミヤギケン</t>
    </rPh>
    <rPh sb="25" eb="27">
      <t>チョウジュ</t>
    </rPh>
    <rPh sb="27" eb="29">
      <t>シャカイ</t>
    </rPh>
    <rPh sb="29" eb="32">
      <t>セイサクカ</t>
    </rPh>
    <rPh sb="32" eb="34">
      <t>サクセイ</t>
    </rPh>
    <phoneticPr fontId="1"/>
  </si>
  <si>
    <t>85歳以上人口比率</t>
    <rPh sb="2" eb="3">
      <t>サイ</t>
    </rPh>
    <rPh sb="3" eb="5">
      <t>イジョウ</t>
    </rPh>
    <rPh sb="5" eb="7">
      <t>ジンコウ</t>
    </rPh>
    <rPh sb="7" eb="9">
      <t>ヒリツ</t>
    </rPh>
    <phoneticPr fontId="1"/>
  </si>
  <si>
    <t>(F)85歳以上人口</t>
    <rPh sb="5" eb="6">
      <t>サイ</t>
    </rPh>
    <rPh sb="6" eb="8">
      <t>イジョウ</t>
    </rPh>
    <rPh sb="8" eb="10">
      <t>ジンコウ</t>
    </rPh>
    <phoneticPr fontId="1"/>
  </si>
  <si>
    <t>(G)85歳以上人口比率(F/A)</t>
    <rPh sb="5" eb="6">
      <t>サイ</t>
    </rPh>
    <rPh sb="6" eb="8">
      <t>イジョウ</t>
    </rPh>
    <rPh sb="8" eb="10">
      <t>ジンコウ</t>
    </rPh>
    <rPh sb="10" eb="12">
      <t>ヒリツ</t>
    </rPh>
    <phoneticPr fontId="1"/>
  </si>
  <si>
    <t>(I)人口のうち65歳以上独居者の比率(H/A)</t>
    <rPh sb="3" eb="5">
      <t>ジンコウ</t>
    </rPh>
    <rPh sb="10" eb="11">
      <t>サイ</t>
    </rPh>
    <rPh sb="11" eb="13">
      <t>イジョウ</t>
    </rPh>
    <rPh sb="13" eb="15">
      <t>ドッキョ</t>
    </rPh>
    <rPh sb="15" eb="16">
      <t>シャ</t>
    </rPh>
    <rPh sb="17" eb="19">
      <t>ヒリツ</t>
    </rPh>
    <phoneticPr fontId="1"/>
  </si>
  <si>
    <t>(H)65歳以上独居人口</t>
    <rPh sb="5" eb="6">
      <t>サイ</t>
    </rPh>
    <rPh sb="6" eb="8">
      <t>イジョウ</t>
    </rPh>
    <rPh sb="8" eb="10">
      <t>ドッキョ</t>
    </rPh>
    <rPh sb="10" eb="12">
      <t>ジンコウ</t>
    </rPh>
    <phoneticPr fontId="1"/>
  </si>
  <si>
    <t>(J)65歳以上人口のうち65歳以上独居者の比率(H/B)</t>
    <rPh sb="5" eb="6">
      <t>サイ</t>
    </rPh>
    <rPh sb="6" eb="8">
      <t>イジョウ</t>
    </rPh>
    <rPh sb="8" eb="10">
      <t>ジンコウ</t>
    </rPh>
    <rPh sb="15" eb="16">
      <t>サイ</t>
    </rPh>
    <rPh sb="16" eb="18">
      <t>イジョウ</t>
    </rPh>
    <rPh sb="18" eb="20">
      <t>ドッキョ</t>
    </rPh>
    <rPh sb="20" eb="21">
      <t>シャ</t>
    </rPh>
    <rPh sb="22" eb="24">
      <t>ヒリツ</t>
    </rPh>
    <phoneticPr fontId="1"/>
  </si>
  <si>
    <t>H12</t>
    <phoneticPr fontId="1"/>
  </si>
  <si>
    <t>H17</t>
    <phoneticPr fontId="1"/>
  </si>
  <si>
    <t>H22</t>
    <phoneticPr fontId="1"/>
  </si>
  <si>
    <t>H27</t>
    <phoneticPr fontId="1"/>
  </si>
  <si>
    <t>世帯数(A)又は(B)以外</t>
    <rPh sb="0" eb="3">
      <t>セタイスウ</t>
    </rPh>
    <rPh sb="6" eb="7">
      <t>マタ</t>
    </rPh>
    <rPh sb="11" eb="13">
      <t>イガイ</t>
    </rPh>
    <phoneticPr fontId="1"/>
  </si>
  <si>
    <t>(A)うち65歳以上独居世帯数</t>
    <rPh sb="7" eb="8">
      <t>サイ</t>
    </rPh>
    <rPh sb="8" eb="10">
      <t>イジョウ</t>
    </rPh>
    <rPh sb="10" eb="12">
      <t>ドッキョ</t>
    </rPh>
    <rPh sb="12" eb="14">
      <t>セタイ</t>
    </rPh>
    <rPh sb="14" eb="15">
      <t>スウ</t>
    </rPh>
    <phoneticPr fontId="1"/>
  </si>
  <si>
    <t>(B)うち高齢者夫婦世帯数</t>
    <rPh sb="5" eb="8">
      <t>コウレイシャ</t>
    </rPh>
    <rPh sb="8" eb="10">
      <t>フウフ</t>
    </rPh>
    <rPh sb="10" eb="12">
      <t>セタイ</t>
    </rPh>
    <rPh sb="12" eb="13">
      <t>スウ</t>
    </rPh>
    <phoneticPr fontId="1"/>
  </si>
  <si>
    <t>■年代別人口比</t>
    <rPh sb="1" eb="4">
      <t>ネンダイベツ</t>
    </rPh>
    <rPh sb="4" eb="7">
      <t>ジンコウヒ</t>
    </rPh>
    <phoneticPr fontId="1"/>
  </si>
  <si>
    <t>2000年</t>
    <rPh sb="4" eb="5">
      <t>ネン</t>
    </rPh>
    <phoneticPr fontId="1"/>
  </si>
  <si>
    <t>2005年</t>
    <rPh sb="4" eb="5">
      <t>ネン</t>
    </rPh>
    <phoneticPr fontId="1"/>
  </si>
  <si>
    <t>2010年</t>
    <rPh sb="4" eb="5">
      <t>ネン</t>
    </rPh>
    <phoneticPr fontId="1"/>
  </si>
  <si>
    <t>2015年</t>
    <rPh sb="4" eb="5">
      <t>ネン</t>
    </rPh>
    <phoneticPr fontId="1"/>
  </si>
  <si>
    <t>2020年</t>
    <rPh sb="4" eb="5">
      <t>ネン</t>
    </rPh>
    <phoneticPr fontId="1"/>
  </si>
  <si>
    <t>2025年</t>
    <rPh sb="4" eb="5">
      <t>ネン</t>
    </rPh>
    <phoneticPr fontId="1"/>
  </si>
  <si>
    <t>2030年</t>
    <rPh sb="4" eb="5">
      <t>ネン</t>
    </rPh>
    <phoneticPr fontId="1"/>
  </si>
  <si>
    <t>2035年</t>
    <rPh sb="4" eb="5">
      <t>ネン</t>
    </rPh>
    <phoneticPr fontId="1"/>
  </si>
  <si>
    <t>2040年</t>
    <rPh sb="4" eb="5">
      <t>ネン</t>
    </rPh>
    <phoneticPr fontId="1"/>
  </si>
  <si>
    <t>0～14歳人口</t>
    <rPh sb="4" eb="5">
      <t>サイ</t>
    </rPh>
    <rPh sb="5" eb="7">
      <t>ジンコウ</t>
    </rPh>
    <phoneticPr fontId="1"/>
  </si>
  <si>
    <t>15～64歳人口</t>
    <rPh sb="5" eb="6">
      <t>サイ</t>
    </rPh>
    <rPh sb="6" eb="8">
      <t>ジンコウ</t>
    </rPh>
    <phoneticPr fontId="1"/>
  </si>
  <si>
    <t>65歳以上：15～64歳</t>
    <rPh sb="2" eb="3">
      <t>サイ</t>
    </rPh>
    <rPh sb="3" eb="5">
      <t>イジョウ</t>
    </rPh>
    <phoneticPr fontId="1"/>
  </si>
  <si>
    <t>75歳以上：15～64歳</t>
    <phoneticPr fontId="1"/>
  </si>
  <si>
    <t>75歳以上：15～74歳</t>
    <rPh sb="11" eb="12">
      <t>サイ</t>
    </rPh>
    <phoneticPr fontId="1"/>
  </si>
  <si>
    <t>※65歳以上の独居者数に関しては，国立社会保障・人口問題研究所による推計が行われていないため，過去の推移（実績）のみとなります。
※2015年までの値は実績値，2020年以降の値は推計値です。
※2015年までの値は，「年齢不詳」人口が総人口に含まれ，年代別人口に含まれないため，年代別人口の和と総人口が異なる場合があります。</t>
    <rPh sb="3" eb="4">
      <t>サイ</t>
    </rPh>
    <rPh sb="4" eb="6">
      <t>イジョウ</t>
    </rPh>
    <rPh sb="7" eb="9">
      <t>ドッキョ</t>
    </rPh>
    <rPh sb="9" eb="10">
      <t>シャ</t>
    </rPh>
    <rPh sb="10" eb="11">
      <t>スウ</t>
    </rPh>
    <rPh sb="12" eb="13">
      <t>カン</t>
    </rPh>
    <rPh sb="17" eb="19">
      <t>コクリツ</t>
    </rPh>
    <rPh sb="19" eb="21">
      <t>シャカイ</t>
    </rPh>
    <rPh sb="21" eb="23">
      <t>ホショウ</t>
    </rPh>
    <rPh sb="24" eb="26">
      <t>ジンコウ</t>
    </rPh>
    <rPh sb="26" eb="28">
      <t>モンダイ</t>
    </rPh>
    <rPh sb="28" eb="31">
      <t>ケンキュウショ</t>
    </rPh>
    <rPh sb="34" eb="36">
      <t>スイケイ</t>
    </rPh>
    <rPh sb="37" eb="38">
      <t>オコナ</t>
    </rPh>
    <rPh sb="47" eb="49">
      <t>カコ</t>
    </rPh>
    <rPh sb="50" eb="52">
      <t>スイイ</t>
    </rPh>
    <rPh sb="53" eb="55">
      <t>ジッセキ</t>
    </rPh>
    <rPh sb="70" eb="71">
      <t>ネン</t>
    </rPh>
    <rPh sb="74" eb="75">
      <t>アタイ</t>
    </rPh>
    <rPh sb="76" eb="79">
      <t>ジッセキチ</t>
    </rPh>
    <rPh sb="84" eb="85">
      <t>ネン</t>
    </rPh>
    <rPh sb="85" eb="87">
      <t>イコウ</t>
    </rPh>
    <rPh sb="88" eb="89">
      <t>アタイ</t>
    </rPh>
    <rPh sb="90" eb="93">
      <t>スイケイチ</t>
    </rPh>
    <rPh sb="102" eb="103">
      <t>ネン</t>
    </rPh>
    <rPh sb="110" eb="112">
      <t>ネンレイ</t>
    </rPh>
    <rPh sb="112" eb="114">
      <t>フショウ</t>
    </rPh>
    <rPh sb="115" eb="117">
      <t>ジンコウ</t>
    </rPh>
    <rPh sb="118" eb="121">
      <t>ソウジンコウ</t>
    </rPh>
    <rPh sb="122" eb="123">
      <t>フク</t>
    </rPh>
    <rPh sb="126" eb="129">
      <t>ネンダイベツ</t>
    </rPh>
    <rPh sb="129" eb="131">
      <t>ジンコウ</t>
    </rPh>
    <rPh sb="132" eb="133">
      <t>フク</t>
    </rPh>
    <rPh sb="140" eb="143">
      <t>ネンダイベツ</t>
    </rPh>
    <rPh sb="143" eb="145">
      <t>ジンコウ</t>
    </rPh>
    <rPh sb="146" eb="147">
      <t>ワ</t>
    </rPh>
    <rPh sb="148" eb="151">
      <t>ソウジンコウ</t>
    </rPh>
    <rPh sb="152" eb="153">
      <t>コト</t>
    </rPh>
    <rPh sb="155" eb="157">
      <t>バアイ</t>
    </rPh>
    <phoneticPr fontId="1"/>
  </si>
  <si>
    <t>0～14歳</t>
    <rPh sb="4" eb="5">
      <t>サイ</t>
    </rPh>
    <phoneticPr fontId="1"/>
  </si>
  <si>
    <t>15～64歳</t>
    <rPh sb="5" eb="6">
      <t>サイ</t>
    </rPh>
    <phoneticPr fontId="1"/>
  </si>
  <si>
    <t>65歳以上</t>
    <rPh sb="2" eb="3">
      <t>サイ</t>
    </rPh>
    <rPh sb="3" eb="5">
      <t>イジョウ</t>
    </rPh>
    <phoneticPr fontId="1"/>
  </si>
  <si>
    <t>65-74歳</t>
    <rPh sb="5" eb="6">
      <t>サイ</t>
    </rPh>
    <phoneticPr fontId="1"/>
  </si>
  <si>
    <t>75-84歳</t>
    <rPh sb="5" eb="6">
      <t>サイ</t>
    </rPh>
    <phoneticPr fontId="1"/>
  </si>
  <si>
    <t>85歳以上</t>
    <rPh sb="2" eb="3">
      <t>サイ</t>
    </rPh>
    <rPh sb="3" eb="5">
      <t>イジョウ</t>
    </rPh>
    <phoneticPr fontId="1"/>
  </si>
  <si>
    <r>
      <t>2020</t>
    </r>
    <r>
      <rPr>
        <sz val="11"/>
        <color theme="1"/>
        <rFont val="ＭＳ Ｐゴシック"/>
        <family val="2"/>
      </rPr>
      <t>年
（</t>
    </r>
    <r>
      <rPr>
        <sz val="11"/>
        <color theme="1"/>
        <rFont val="Arial"/>
        <family val="2"/>
      </rPr>
      <t>R2</t>
    </r>
    <r>
      <rPr>
        <sz val="11"/>
        <color theme="1"/>
        <rFont val="ＭＳ Ｐゴシック"/>
        <family val="2"/>
      </rPr>
      <t>）</t>
    </r>
    <rPh sb="4" eb="5">
      <t>ネン</t>
    </rPh>
    <phoneticPr fontId="1"/>
  </si>
  <si>
    <r>
      <t>2025</t>
    </r>
    <r>
      <rPr>
        <sz val="11"/>
        <color theme="1"/>
        <rFont val="ＭＳ Ｐゴシック"/>
        <family val="2"/>
      </rPr>
      <t>年
（</t>
    </r>
    <r>
      <rPr>
        <sz val="11"/>
        <color theme="1"/>
        <rFont val="Arial"/>
        <family val="2"/>
      </rPr>
      <t>R7)</t>
    </r>
    <rPh sb="4" eb="5">
      <t>ネン</t>
    </rPh>
    <phoneticPr fontId="1"/>
  </si>
  <si>
    <r>
      <t>2030</t>
    </r>
    <r>
      <rPr>
        <sz val="11"/>
        <color theme="1"/>
        <rFont val="ＭＳ Ｐゴシック"/>
        <family val="2"/>
      </rPr>
      <t>年
（</t>
    </r>
    <r>
      <rPr>
        <sz val="11"/>
        <color theme="1"/>
        <rFont val="Arial"/>
        <family val="2"/>
      </rPr>
      <t>R12</t>
    </r>
    <r>
      <rPr>
        <sz val="11"/>
        <color theme="1"/>
        <rFont val="ＭＳ Ｐゴシック"/>
        <family val="2"/>
      </rPr>
      <t>）</t>
    </r>
    <rPh sb="4" eb="5">
      <t>ネン</t>
    </rPh>
    <phoneticPr fontId="1"/>
  </si>
  <si>
    <r>
      <t>2045</t>
    </r>
    <r>
      <rPr>
        <sz val="11"/>
        <color theme="1"/>
        <rFont val="ＭＳ Ｐゴシック"/>
        <family val="2"/>
      </rPr>
      <t>年
（</t>
    </r>
    <r>
      <rPr>
        <sz val="11"/>
        <color theme="1"/>
        <rFont val="Arial"/>
        <family val="2"/>
      </rPr>
      <t>R27</t>
    </r>
    <r>
      <rPr>
        <sz val="11"/>
        <color theme="1"/>
        <rFont val="ＭＳ Ｐゴシック"/>
        <family val="2"/>
      </rPr>
      <t>）</t>
    </r>
    <rPh sb="4" eb="5">
      <t>ネン</t>
    </rPh>
    <phoneticPr fontId="1"/>
  </si>
  <si>
    <r>
      <t>2035</t>
    </r>
    <r>
      <rPr>
        <sz val="11"/>
        <color theme="1"/>
        <rFont val="ＭＳ Ｐゴシック"/>
        <family val="2"/>
      </rPr>
      <t xml:space="preserve">年
</t>
    </r>
    <r>
      <rPr>
        <sz val="11"/>
        <color theme="1"/>
        <rFont val="Arial"/>
        <family val="2"/>
      </rPr>
      <t>(R17</t>
    </r>
    <r>
      <rPr>
        <sz val="11"/>
        <color theme="1"/>
        <rFont val="ＭＳ Ｐゴシック"/>
        <family val="2"/>
      </rPr>
      <t>）</t>
    </r>
    <rPh sb="4" eb="5">
      <t>ネン</t>
    </rPh>
    <phoneticPr fontId="1"/>
  </si>
  <si>
    <r>
      <t>2040</t>
    </r>
    <r>
      <rPr>
        <sz val="11"/>
        <color theme="1"/>
        <rFont val="ＭＳ Ｐゴシック"/>
        <family val="2"/>
      </rPr>
      <t>年
（</t>
    </r>
    <r>
      <rPr>
        <sz val="11"/>
        <color theme="1"/>
        <rFont val="Arial"/>
        <family val="2"/>
      </rPr>
      <t>R22</t>
    </r>
    <r>
      <rPr>
        <sz val="11"/>
        <color theme="1"/>
        <rFont val="ＭＳ Ｐゴシック"/>
        <family val="2"/>
      </rPr>
      <t>）</t>
    </r>
    <rPh sb="4" eb="5">
      <t>ネン</t>
    </rPh>
    <phoneticPr fontId="1"/>
  </si>
  <si>
    <t>人口推計：令和2年（2020年）</t>
    <rPh sb="0" eb="2">
      <t>ジンコウ</t>
    </rPh>
    <rPh sb="2" eb="4">
      <t>スイケイ</t>
    </rPh>
    <rPh sb="5" eb="7">
      <t>レイワ</t>
    </rPh>
    <rPh sb="8" eb="9">
      <t>ネン</t>
    </rPh>
    <rPh sb="14" eb="15">
      <t>ネン</t>
    </rPh>
    <phoneticPr fontId="1"/>
  </si>
  <si>
    <t>人口推計：令和7年（2025年）</t>
    <rPh sb="0" eb="2">
      <t>ジンコウ</t>
    </rPh>
    <rPh sb="2" eb="4">
      <t>スイケイ</t>
    </rPh>
    <rPh sb="5" eb="7">
      <t>レイワ</t>
    </rPh>
    <rPh sb="8" eb="9">
      <t>ネン</t>
    </rPh>
    <rPh sb="14" eb="15">
      <t>ネン</t>
    </rPh>
    <phoneticPr fontId="1"/>
  </si>
  <si>
    <t>人口推計：令和12年（2030年）</t>
    <rPh sb="0" eb="2">
      <t>ジンコウ</t>
    </rPh>
    <rPh sb="2" eb="4">
      <t>スイケイ</t>
    </rPh>
    <rPh sb="5" eb="7">
      <t>レイワ</t>
    </rPh>
    <rPh sb="9" eb="10">
      <t>ネン</t>
    </rPh>
    <rPh sb="15" eb="16">
      <t>ネン</t>
    </rPh>
    <phoneticPr fontId="1"/>
  </si>
  <si>
    <t>人口推計：令和17年（2035年）</t>
    <rPh sb="0" eb="2">
      <t>ジンコウ</t>
    </rPh>
    <rPh sb="2" eb="4">
      <t>スイケイ</t>
    </rPh>
    <rPh sb="5" eb="7">
      <t>レイワ</t>
    </rPh>
    <rPh sb="9" eb="10">
      <t>ネン</t>
    </rPh>
    <rPh sb="15" eb="16">
      <t>ネン</t>
    </rPh>
    <phoneticPr fontId="1"/>
  </si>
  <si>
    <t>人口推計：令和22年（2040年）</t>
    <rPh sb="0" eb="2">
      <t>ジンコウ</t>
    </rPh>
    <rPh sb="2" eb="4">
      <t>スイケイ</t>
    </rPh>
    <rPh sb="5" eb="7">
      <t>レイワ</t>
    </rPh>
    <rPh sb="9" eb="10">
      <t>ネン</t>
    </rPh>
    <rPh sb="15" eb="16">
      <t>ネン</t>
    </rPh>
    <phoneticPr fontId="1"/>
  </si>
  <si>
    <t>人口推計：令和27年（2045年）</t>
    <rPh sb="0" eb="2">
      <t>ジンコウ</t>
    </rPh>
    <rPh sb="2" eb="4">
      <t>スイケイ</t>
    </rPh>
    <rPh sb="5" eb="7">
      <t>レイワ</t>
    </rPh>
    <rPh sb="9" eb="10">
      <t>ネン</t>
    </rPh>
    <rPh sb="15" eb="16">
      <t>ネン</t>
    </rPh>
    <phoneticPr fontId="1"/>
  </si>
  <si>
    <t>『日本の地域別将来推計人口（平成30年3月推計）』（国立社会保障・人口問題研究所）を基に宮城県長寿社会政策課作成</t>
    <rPh sb="26" eb="28">
      <t>コクリツ</t>
    </rPh>
    <rPh sb="28" eb="30">
      <t>シャカイ</t>
    </rPh>
    <rPh sb="30" eb="32">
      <t>ホショウ</t>
    </rPh>
    <rPh sb="33" eb="35">
      <t>ジンコウ</t>
    </rPh>
    <rPh sb="35" eb="37">
      <t>モンダイ</t>
    </rPh>
    <rPh sb="37" eb="40">
      <t>ケンキュウショ</t>
    </rPh>
    <phoneticPr fontId="1"/>
  </si>
  <si>
    <t>2045年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</si>
</sst>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0.0%"/>
    <numFmt numFmtId="178" formatCode="#,##0_);[Red]\(#,##0\)"/>
    <numFmt numFmtId="179" formatCode="#,##0.00_ "/>
    <numFmt numFmtId="180" formatCode="&quot;1 ：&quot;\ #0.0"/>
  </numFmts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Arial"/>
      <family val="2"/>
    </font>
    <font>
      <sz val="11"/>
      <color theme="1"/>
      <name val="ＭＳ Ｐゴシック"/>
      <family val="2"/>
    </font>
    <font>
      <b/>
      <u/>
      <sz val="11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FF0000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double">
        <color theme="9" tint="-0.24994659260841701"/>
      </left>
      <right/>
      <top style="double">
        <color theme="9" tint="-0.24994659260841701"/>
      </top>
      <bottom style="double">
        <color theme="9" tint="-0.24994659260841701"/>
      </bottom>
      <diagonal/>
    </border>
    <border>
      <left/>
      <right/>
      <top style="double">
        <color theme="9" tint="-0.24994659260841701"/>
      </top>
      <bottom style="double">
        <color theme="9" tint="-0.24994659260841701"/>
      </bottom>
      <diagonal/>
    </border>
    <border>
      <left/>
      <right style="double">
        <color theme="9" tint="-0.24994659260841701"/>
      </right>
      <top style="double">
        <color theme="9" tint="-0.24994659260841701"/>
      </top>
      <bottom style="double">
        <color theme="9" tint="-0.2499465926084170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dashed">
        <color auto="1"/>
      </left>
      <right style="thin">
        <color auto="1"/>
      </right>
      <top/>
      <bottom/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thin">
        <color auto="1"/>
      </right>
      <top style="thin">
        <color auto="1"/>
      </top>
      <bottom/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38" fontId="14" fillId="0" borderId="0" applyFont="0" applyFill="0" applyBorder="0" applyAlignment="0" applyProtection="0">
      <alignment vertical="center"/>
    </xf>
  </cellStyleXfs>
  <cellXfs count="12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 applyProtection="1">
      <alignment vertical="center"/>
    </xf>
    <xf numFmtId="0" fontId="10" fillId="3" borderId="0" xfId="0" applyFont="1" applyFill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horizontal="left" vertical="center"/>
    </xf>
    <xf numFmtId="0" fontId="0" fillId="0" borderId="21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19" xfId="0" applyBorder="1" applyAlignment="1" applyProtection="1">
      <alignment horizontal="center" vertical="center" wrapText="1"/>
    </xf>
    <xf numFmtId="0" fontId="0" fillId="0" borderId="23" xfId="0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176" fontId="2" fillId="0" borderId="1" xfId="0" applyNumberFormat="1" applyFont="1" applyBorder="1" applyAlignment="1" applyProtection="1">
      <alignment vertical="center"/>
    </xf>
    <xf numFmtId="176" fontId="2" fillId="0" borderId="1" xfId="0" applyNumberFormat="1" applyFont="1" applyFill="1" applyBorder="1" applyAlignment="1" applyProtection="1">
      <alignment vertical="center"/>
    </xf>
    <xf numFmtId="176" fontId="2" fillId="0" borderId="10" xfId="0" applyNumberFormat="1" applyFont="1" applyBorder="1" applyAlignment="1" applyProtection="1">
      <alignment vertical="center"/>
    </xf>
    <xf numFmtId="176" fontId="2" fillId="0" borderId="4" xfId="0" applyNumberFormat="1" applyFont="1" applyBorder="1" applyAlignment="1" applyProtection="1">
      <alignment vertical="center"/>
    </xf>
    <xf numFmtId="177" fontId="2" fillId="0" borderId="1" xfId="0" applyNumberFormat="1" applyFont="1" applyBorder="1" applyAlignment="1" applyProtection="1">
      <alignment vertical="center"/>
    </xf>
    <xf numFmtId="176" fontId="2" fillId="0" borderId="17" xfId="0" applyNumberFormat="1" applyFont="1" applyBorder="1" applyAlignment="1" applyProtection="1">
      <alignment vertical="center"/>
    </xf>
    <xf numFmtId="177" fontId="2" fillId="0" borderId="17" xfId="0" applyNumberFormat="1" applyFont="1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horizontal="left" vertical="center" wrapText="1"/>
    </xf>
    <xf numFmtId="0" fontId="9" fillId="0" borderId="13" xfId="0" applyFont="1" applyBorder="1" applyAlignment="1" applyProtection="1">
      <alignment vertical="center" wrapText="1"/>
    </xf>
    <xf numFmtId="0" fontId="0" fillId="0" borderId="0" xfId="0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/>
    </xf>
    <xf numFmtId="179" fontId="0" fillId="0" borderId="13" xfId="0" applyNumberFormat="1" applyBorder="1" applyAlignment="1" applyProtection="1">
      <alignment vertical="center" wrapText="1"/>
    </xf>
    <xf numFmtId="0" fontId="0" fillId="0" borderId="1" xfId="0" applyBorder="1" applyAlignment="1" applyProtection="1">
      <alignment vertical="center" wrapText="1"/>
    </xf>
    <xf numFmtId="0" fontId="0" fillId="0" borderId="2" xfId="0" applyBorder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0" fillId="0" borderId="21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177" fontId="2" fillId="0" borderId="18" xfId="0" applyNumberFormat="1" applyFont="1" applyBorder="1" applyAlignment="1" applyProtection="1">
      <alignment vertical="center"/>
    </xf>
    <xf numFmtId="177" fontId="2" fillId="0" borderId="11" xfId="0" applyNumberFormat="1" applyFont="1" applyBorder="1" applyAlignment="1" applyProtection="1">
      <alignment vertical="center"/>
    </xf>
    <xf numFmtId="176" fontId="2" fillId="0" borderId="2" xfId="0" applyNumberFormat="1" applyFont="1" applyBorder="1" applyAlignment="1" applyProtection="1">
      <alignment vertical="center"/>
    </xf>
    <xf numFmtId="176" fontId="2" fillId="0" borderId="9" xfId="0" applyNumberFormat="1" applyFont="1" applyBorder="1" applyAlignment="1" applyProtection="1">
      <alignment vertical="center"/>
    </xf>
    <xf numFmtId="176" fontId="2" fillId="0" borderId="19" xfId="0" applyNumberFormat="1" applyFont="1" applyBorder="1" applyAlignment="1" applyProtection="1">
      <alignment vertical="center"/>
    </xf>
    <xf numFmtId="177" fontId="2" fillId="0" borderId="20" xfId="0" applyNumberFormat="1" applyFont="1" applyBorder="1" applyAlignment="1" applyProtection="1">
      <alignment vertical="center"/>
    </xf>
    <xf numFmtId="178" fontId="2" fillId="0" borderId="10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7" fillId="0" borderId="11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176" fontId="2" fillId="0" borderId="3" xfId="0" applyNumberFormat="1" applyFont="1" applyBorder="1" applyAlignment="1" applyProtection="1">
      <alignment vertical="center"/>
    </xf>
    <xf numFmtId="177" fontId="2" fillId="0" borderId="3" xfId="0" applyNumberFormat="1" applyFont="1" applyBorder="1" applyAlignment="1" applyProtection="1">
      <alignment vertical="center"/>
    </xf>
    <xf numFmtId="177" fontId="2" fillId="0" borderId="0" xfId="0" applyNumberFormat="1" applyFont="1" applyBorder="1" applyAlignment="1" applyProtection="1">
      <alignment vertical="center"/>
    </xf>
    <xf numFmtId="176" fontId="2" fillId="0" borderId="7" xfId="0" applyNumberFormat="1" applyFont="1" applyBorder="1" applyAlignment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Protection="1"/>
    <xf numFmtId="177" fontId="12" fillId="0" borderId="1" xfId="0" applyNumberFormat="1" applyFont="1" applyBorder="1" applyAlignment="1" applyProtection="1">
      <alignment vertical="center"/>
    </xf>
    <xf numFmtId="177" fontId="12" fillId="0" borderId="1" xfId="0" applyNumberFormat="1" applyFont="1" applyBorder="1" applyAlignment="1" applyProtection="1">
      <alignment horizontal="center" vertical="center"/>
    </xf>
    <xf numFmtId="177" fontId="2" fillId="0" borderId="1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 wrapText="1"/>
    </xf>
    <xf numFmtId="38" fontId="2" fillId="0" borderId="0" xfId="2" applyFont="1">
      <alignment vertical="center"/>
    </xf>
    <xf numFmtId="38" fontId="2" fillId="0" borderId="1" xfId="2" applyFont="1" applyBorder="1">
      <alignment vertical="center"/>
    </xf>
    <xf numFmtId="38" fontId="2" fillId="0" borderId="5" xfId="2" applyFont="1" applyBorder="1">
      <alignment vertical="center"/>
    </xf>
    <xf numFmtId="38" fontId="2" fillId="0" borderId="24" xfId="2" applyFont="1" applyBorder="1">
      <alignment vertical="center"/>
    </xf>
    <xf numFmtId="177" fontId="2" fillId="0" borderId="25" xfId="0" applyNumberFormat="1" applyFont="1" applyBorder="1" applyAlignment="1" applyProtection="1">
      <alignment vertical="center"/>
    </xf>
    <xf numFmtId="38" fontId="2" fillId="0" borderId="2" xfId="2" applyFont="1" applyBorder="1">
      <alignment vertical="center"/>
    </xf>
    <xf numFmtId="38" fontId="2" fillId="0" borderId="3" xfId="2" applyFont="1" applyBorder="1">
      <alignment vertical="center"/>
    </xf>
    <xf numFmtId="38" fontId="2" fillId="0" borderId="26" xfId="2" applyFont="1" applyBorder="1">
      <alignment vertical="center"/>
    </xf>
    <xf numFmtId="0" fontId="15" fillId="0" borderId="13" xfId="0" applyFont="1" applyBorder="1" applyAlignment="1" applyProtection="1">
      <alignment horizontal="left" vertical="center"/>
    </xf>
    <xf numFmtId="180" fontId="9" fillId="0" borderId="2" xfId="0" applyNumberFormat="1" applyFont="1" applyFill="1" applyBorder="1" applyAlignment="1" applyProtection="1">
      <alignment horizontal="center" vertical="center"/>
    </xf>
    <xf numFmtId="180" fontId="9" fillId="0" borderId="4" xfId="0" applyNumberFormat="1" applyFont="1" applyFill="1" applyBorder="1" applyAlignment="1" applyProtection="1">
      <alignment horizontal="center" vertical="center"/>
    </xf>
    <xf numFmtId="180" fontId="9" fillId="0" borderId="2" xfId="0" applyNumberFormat="1" applyFont="1" applyBorder="1" applyAlignment="1" applyProtection="1">
      <alignment horizontal="center" vertical="center" wrapText="1"/>
    </xf>
    <xf numFmtId="180" fontId="9" fillId="0" borderId="4" xfId="0" applyNumberFormat="1" applyFont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 wrapText="1"/>
    </xf>
    <xf numFmtId="0" fontId="10" fillId="3" borderId="0" xfId="0" applyFont="1" applyFill="1" applyAlignment="1" applyProtection="1">
      <alignment horizontal="left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 wrapText="1"/>
    </xf>
    <xf numFmtId="180" fontId="9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11" fillId="2" borderId="14" xfId="0" applyFont="1" applyFill="1" applyBorder="1" applyAlignment="1" applyProtection="1">
      <alignment horizontal="center" vertical="center"/>
    </xf>
    <xf numFmtId="0" fontId="11" fillId="2" borderId="15" xfId="0" applyFont="1" applyFill="1" applyBorder="1" applyAlignment="1" applyProtection="1">
      <alignment horizontal="center" vertical="center"/>
    </xf>
    <xf numFmtId="0" fontId="11" fillId="2" borderId="16" xfId="0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13" fillId="0" borderId="5" xfId="0" applyFont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 wrapText="1"/>
    </xf>
    <xf numFmtId="180" fontId="9" fillId="0" borderId="2" xfId="0" applyNumberFormat="1" applyFont="1" applyFill="1" applyBorder="1" applyAlignment="1" applyProtection="1">
      <alignment horizontal="center" vertical="center" wrapText="1"/>
    </xf>
    <xf numFmtId="180" fontId="9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0" fillId="0" borderId="21" xfId="0" applyBorder="1" applyAlignment="1" applyProtection="1">
      <alignment horizontal="left" vertical="center" wrapText="1"/>
    </xf>
  </cellXfs>
  <cellStyles count="3">
    <cellStyle name="桁区切り" xfId="2" builtinId="6"/>
    <cellStyle name="標準" xfId="0" builtinId="0"/>
    <cellStyle name="標準 2" xfId="1"/>
  </cellStyles>
  <dxfs count="16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u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1423824323415"/>
          <c:y val="4.3575892056938355E-2"/>
          <c:w val="0.67694572833276079"/>
          <c:h val="0.79238360363013605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市町村別!$D$9</c:f>
              <c:strCache>
                <c:ptCount val="1"/>
                <c:pt idx="0">
                  <c:v>0～14歳</c:v>
                </c:pt>
              </c:strCache>
            </c:strRef>
          </c:tx>
          <c:invertIfNegative val="0"/>
          <c:val>
            <c:numRef>
              <c:f>市町村別!$D$11:$D$19</c:f>
              <c:numCache>
                <c:formatCode>#,##0_ 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05-4ACC-98F1-C326F9799FF1}"/>
            </c:ext>
          </c:extLst>
        </c:ser>
        <c:ser>
          <c:idx val="0"/>
          <c:order val="1"/>
          <c:tx>
            <c:strRef>
              <c:f>市町村別!$E$9</c:f>
              <c:strCache>
                <c:ptCount val="1"/>
                <c:pt idx="0">
                  <c:v>15～64歳</c:v>
                </c:pt>
              </c:strCache>
            </c:strRef>
          </c:tx>
          <c:invertIfNegative val="0"/>
          <c:cat>
            <c:strRef>
              <c:f>市町村別!$B$11:$B$19</c:f>
              <c:strCache>
                <c:ptCount val="9"/>
                <c:pt idx="0">
                  <c:v>2000年
（H12）</c:v>
                </c:pt>
                <c:pt idx="1">
                  <c:v>2005年
（H17）</c:v>
                </c:pt>
                <c:pt idx="2">
                  <c:v>2010年
（H22）</c:v>
                </c:pt>
                <c:pt idx="3">
                  <c:v>2015年
（H27）</c:v>
                </c:pt>
                <c:pt idx="4">
                  <c:v>2020年
（R2）</c:v>
                </c:pt>
                <c:pt idx="5">
                  <c:v>2025年
（R7)</c:v>
                </c:pt>
                <c:pt idx="6">
                  <c:v>2030年
（R12）</c:v>
                </c:pt>
                <c:pt idx="7">
                  <c:v>2035年
(R17）</c:v>
                </c:pt>
                <c:pt idx="8">
                  <c:v>2040年
（R22）</c:v>
                </c:pt>
              </c:strCache>
            </c:strRef>
          </c:cat>
          <c:val>
            <c:numRef>
              <c:f>市町村別!$E$11:$E$19</c:f>
              <c:numCache>
                <c:formatCode>#,##0_ 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05-4ACC-98F1-C326F9799FF1}"/>
            </c:ext>
          </c:extLst>
        </c:ser>
        <c:ser>
          <c:idx val="1"/>
          <c:order val="2"/>
          <c:tx>
            <c:strRef>
              <c:f>市町村別!$G$10</c:f>
              <c:strCache>
                <c:ptCount val="1"/>
                <c:pt idx="0">
                  <c:v>65-74歳</c:v>
                </c:pt>
              </c:strCache>
            </c:strRef>
          </c:tx>
          <c:invertIfNegative val="0"/>
          <c:val>
            <c:numRef>
              <c:f>市町村別!$G$11:$G$19</c:f>
              <c:numCache>
                <c:formatCode>#,##0_ 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05-4ACC-98F1-C326F9799FF1}"/>
            </c:ext>
          </c:extLst>
        </c:ser>
        <c:ser>
          <c:idx val="2"/>
          <c:order val="3"/>
          <c:tx>
            <c:strRef>
              <c:f>市町村別!$H$10</c:f>
              <c:strCache>
                <c:ptCount val="1"/>
                <c:pt idx="0">
                  <c:v>75-84歳</c:v>
                </c:pt>
              </c:strCache>
            </c:strRef>
          </c:tx>
          <c:invertIfNegative val="0"/>
          <c:cat>
            <c:strRef>
              <c:f>市町村別!$B$11:$B$19</c:f>
              <c:strCache>
                <c:ptCount val="9"/>
                <c:pt idx="0">
                  <c:v>2000年
（H12）</c:v>
                </c:pt>
                <c:pt idx="1">
                  <c:v>2005年
（H17）</c:v>
                </c:pt>
                <c:pt idx="2">
                  <c:v>2010年
（H22）</c:v>
                </c:pt>
                <c:pt idx="3">
                  <c:v>2015年
（H27）</c:v>
                </c:pt>
                <c:pt idx="4">
                  <c:v>2020年
（R2）</c:v>
                </c:pt>
                <c:pt idx="5">
                  <c:v>2025年
（R7)</c:v>
                </c:pt>
                <c:pt idx="6">
                  <c:v>2030年
（R12）</c:v>
                </c:pt>
                <c:pt idx="7">
                  <c:v>2035年
(R17）</c:v>
                </c:pt>
                <c:pt idx="8">
                  <c:v>2040年
（R22）</c:v>
                </c:pt>
              </c:strCache>
            </c:strRef>
          </c:cat>
          <c:val>
            <c:numRef>
              <c:f>市町村別!$H$11:$H$19</c:f>
              <c:numCache>
                <c:formatCode>#,##0_ 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05-4ACC-98F1-C326F9799FF1}"/>
            </c:ext>
          </c:extLst>
        </c:ser>
        <c:ser>
          <c:idx val="5"/>
          <c:order val="4"/>
          <c:tx>
            <c:strRef>
              <c:f>市町村別!$I$10</c:f>
              <c:strCache>
                <c:ptCount val="1"/>
                <c:pt idx="0">
                  <c:v>85歳以上</c:v>
                </c:pt>
              </c:strCache>
            </c:strRef>
          </c:tx>
          <c:invertIfNegative val="0"/>
          <c:val>
            <c:numRef>
              <c:f>市町村別!$I$11:$I$19</c:f>
              <c:numCache>
                <c:formatCode>#,##0_ 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05-4ACC-98F1-C326F9799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005376"/>
        <c:axId val="140006912"/>
      </c:barChart>
      <c:lineChart>
        <c:grouping val="standard"/>
        <c:varyColors val="0"/>
        <c:ser>
          <c:idx val="3"/>
          <c:order val="5"/>
          <c:tx>
            <c:strRef>
              <c:f>市町村別!$J$8</c:f>
              <c:strCache>
                <c:ptCount val="1"/>
                <c:pt idx="0">
                  <c:v>65歳以上人口比率</c:v>
                </c:pt>
              </c:strCache>
            </c:strRef>
          </c:tx>
          <c:cat>
            <c:strRef>
              <c:f>市町村別!$B$11:$B$19</c:f>
              <c:strCache>
                <c:ptCount val="9"/>
                <c:pt idx="0">
                  <c:v>2000年
（H12）</c:v>
                </c:pt>
                <c:pt idx="1">
                  <c:v>2005年
（H17）</c:v>
                </c:pt>
                <c:pt idx="2">
                  <c:v>2010年
（H22）</c:v>
                </c:pt>
                <c:pt idx="3">
                  <c:v>2015年
（H27）</c:v>
                </c:pt>
                <c:pt idx="4">
                  <c:v>2020年
（R2）</c:v>
                </c:pt>
                <c:pt idx="5">
                  <c:v>2025年
（R7)</c:v>
                </c:pt>
                <c:pt idx="6">
                  <c:v>2030年
（R12）</c:v>
                </c:pt>
                <c:pt idx="7">
                  <c:v>2035年
(R17）</c:v>
                </c:pt>
                <c:pt idx="8">
                  <c:v>2040年
（R22）</c:v>
                </c:pt>
              </c:strCache>
            </c:strRef>
          </c:cat>
          <c:val>
            <c:numRef>
              <c:f>市町村別!$J$11:$J$19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605-4ACC-98F1-C326F9799FF1}"/>
            </c:ext>
          </c:extLst>
        </c:ser>
        <c:ser>
          <c:idx val="4"/>
          <c:order val="6"/>
          <c:tx>
            <c:strRef>
              <c:f>市町村別!$K$8</c:f>
              <c:strCache>
                <c:ptCount val="1"/>
                <c:pt idx="0">
                  <c:v>75歳以上人口比率</c:v>
                </c:pt>
              </c:strCache>
            </c:strRef>
          </c:tx>
          <c:cat>
            <c:strRef>
              <c:f>市町村別!$B$11:$B$19</c:f>
              <c:strCache>
                <c:ptCount val="9"/>
                <c:pt idx="0">
                  <c:v>2000年
（H12）</c:v>
                </c:pt>
                <c:pt idx="1">
                  <c:v>2005年
（H17）</c:v>
                </c:pt>
                <c:pt idx="2">
                  <c:v>2010年
（H22）</c:v>
                </c:pt>
                <c:pt idx="3">
                  <c:v>2015年
（H27）</c:v>
                </c:pt>
                <c:pt idx="4">
                  <c:v>2020年
（R2）</c:v>
                </c:pt>
                <c:pt idx="5">
                  <c:v>2025年
（R7)</c:v>
                </c:pt>
                <c:pt idx="6">
                  <c:v>2030年
（R12）</c:v>
                </c:pt>
                <c:pt idx="7">
                  <c:v>2035年
(R17）</c:v>
                </c:pt>
                <c:pt idx="8">
                  <c:v>2040年
（R22）</c:v>
                </c:pt>
              </c:strCache>
            </c:strRef>
          </c:cat>
          <c:val>
            <c:numRef>
              <c:f>市町村別!$K$11:$K$19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605-4ACC-98F1-C326F9799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019200"/>
        <c:axId val="140008832"/>
      </c:lineChart>
      <c:catAx>
        <c:axId val="140005376"/>
        <c:scaling>
          <c:orientation val="minMax"/>
        </c:scaling>
        <c:delete val="0"/>
        <c:axPos val="b"/>
        <c:majorTickMark val="out"/>
        <c:minorTickMark val="none"/>
        <c:tickLblPos val="nextTo"/>
        <c:crossAx val="140006912"/>
        <c:crosses val="autoZero"/>
        <c:auto val="1"/>
        <c:lblAlgn val="ctr"/>
        <c:lblOffset val="100"/>
        <c:noMultiLvlLbl val="0"/>
      </c:catAx>
      <c:valAx>
        <c:axId val="140006912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sz="1000" b="1"/>
                </a:pPr>
                <a:r>
                  <a:rPr lang="ja-JP" altLang="en-US" sz="1000" b="1"/>
                  <a:t>人口（人）</a:t>
                </a:r>
              </a:p>
            </c:rich>
          </c:tx>
          <c:overlay val="0"/>
        </c:title>
        <c:numFmt formatCode="#,##0_ " sourceLinked="1"/>
        <c:majorTickMark val="out"/>
        <c:minorTickMark val="none"/>
        <c:tickLblPos val="nextTo"/>
        <c:crossAx val="140005376"/>
        <c:crosses val="autoZero"/>
        <c:crossBetween val="between"/>
      </c:valAx>
      <c:valAx>
        <c:axId val="140008832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比率（％）</a:t>
                </a:r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140019200"/>
        <c:crosses val="max"/>
        <c:crossBetween val="between"/>
      </c:valAx>
      <c:catAx>
        <c:axId val="140019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000883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5.3227208272607865E-2"/>
          <c:y val="0.94086346613206862"/>
          <c:w val="0.89999989890447274"/>
          <c:h val="5.7212771449456891E-2"/>
        </c:manualLayout>
      </c:layout>
      <c:overlay val="0"/>
      <c:txPr>
        <a:bodyPr/>
        <a:lstStyle/>
        <a:p>
          <a:pPr>
            <a:defRPr sz="105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187219618140941E-2"/>
          <c:y val="3.5150444260412736E-2"/>
          <c:w val="0.78751077238643075"/>
          <c:h val="0.741052589858507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LIST!$D$3</c:f>
              <c:strCache>
                <c:ptCount val="1"/>
                <c:pt idx="0">
                  <c:v>世帯数(A)又は(B)以外</c:v>
                </c:pt>
              </c:strCache>
            </c:strRef>
          </c:tx>
          <c:invertIfNegative val="0"/>
          <c:cat>
            <c:strRef>
              <c:f>市町村別!$B$67:$B$70</c:f>
              <c:strCache>
                <c:ptCount val="4"/>
                <c:pt idx="0">
                  <c:v>2000年
（H12）</c:v>
                </c:pt>
                <c:pt idx="1">
                  <c:v>2005年
（H17）</c:v>
                </c:pt>
                <c:pt idx="2">
                  <c:v>2010年
（H22）</c:v>
                </c:pt>
                <c:pt idx="3">
                  <c:v>2015年
（H27）</c:v>
                </c:pt>
              </c:strCache>
            </c:strRef>
          </c:cat>
          <c:val>
            <c:numRef>
              <c:f>LIST!$E$5:$E$8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BC-4F6C-B7EF-C5EC12294A55}"/>
            </c:ext>
          </c:extLst>
        </c:ser>
        <c:ser>
          <c:idx val="1"/>
          <c:order val="1"/>
          <c:tx>
            <c:strRef>
              <c:f>LIST!$D$10</c:f>
              <c:strCache>
                <c:ptCount val="1"/>
                <c:pt idx="0">
                  <c:v>(A)65歳以上独居世帯数</c:v>
                </c:pt>
              </c:strCache>
            </c:strRef>
          </c:tx>
          <c:invertIfNegative val="0"/>
          <c:cat>
            <c:strRef>
              <c:f>市町村別!$B$67:$B$70</c:f>
              <c:strCache>
                <c:ptCount val="4"/>
                <c:pt idx="0">
                  <c:v>2000年
（H12）</c:v>
                </c:pt>
                <c:pt idx="1">
                  <c:v>2005年
（H17）</c:v>
                </c:pt>
                <c:pt idx="2">
                  <c:v>2010年
（H22）</c:v>
                </c:pt>
                <c:pt idx="3">
                  <c:v>2015年
（H27）</c:v>
                </c:pt>
              </c:strCache>
            </c:strRef>
          </c:cat>
          <c:val>
            <c:numRef>
              <c:f>市町村別!$D$67:$D$70</c:f>
              <c:numCache>
                <c:formatCode>#,##0_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BC-4F6C-B7EF-C5EC12294A55}"/>
            </c:ext>
          </c:extLst>
        </c:ser>
        <c:ser>
          <c:idx val="2"/>
          <c:order val="2"/>
          <c:tx>
            <c:strRef>
              <c:f>LIST!$D$11</c:f>
              <c:strCache>
                <c:ptCount val="1"/>
                <c:pt idx="0">
                  <c:v>(B)高齢者夫婦世帯数</c:v>
                </c:pt>
              </c:strCache>
            </c:strRef>
          </c:tx>
          <c:invertIfNegative val="0"/>
          <c:cat>
            <c:strRef>
              <c:f>市町村別!$B$67:$B$70</c:f>
              <c:strCache>
                <c:ptCount val="4"/>
                <c:pt idx="0">
                  <c:v>2000年
（H12）</c:v>
                </c:pt>
                <c:pt idx="1">
                  <c:v>2005年
（H17）</c:v>
                </c:pt>
                <c:pt idx="2">
                  <c:v>2010年
（H22）</c:v>
                </c:pt>
                <c:pt idx="3">
                  <c:v>2015年
（H27）</c:v>
                </c:pt>
              </c:strCache>
            </c:strRef>
          </c:cat>
          <c:val>
            <c:numRef>
              <c:f>市町村別!$E$67:$E$70</c:f>
              <c:numCache>
                <c:formatCode>#,##0_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BC-4F6C-B7EF-C5EC12294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048640"/>
        <c:axId val="140193792"/>
      </c:barChart>
      <c:lineChart>
        <c:grouping val="standard"/>
        <c:varyColors val="0"/>
        <c:ser>
          <c:idx val="3"/>
          <c:order val="3"/>
          <c:tx>
            <c:strRef>
              <c:f>市町村別!$G$65</c:f>
              <c:strCache>
                <c:ptCount val="1"/>
                <c:pt idx="0">
                  <c:v>高齢者夫婦世帯比率</c:v>
                </c:pt>
              </c:strCache>
            </c:strRef>
          </c:tx>
          <c:cat>
            <c:strRef>
              <c:f>市町村別!$B$67:$B$70</c:f>
              <c:strCache>
                <c:ptCount val="4"/>
                <c:pt idx="0">
                  <c:v>2000年
（H12）</c:v>
                </c:pt>
                <c:pt idx="1">
                  <c:v>2005年
（H17）</c:v>
                </c:pt>
                <c:pt idx="2">
                  <c:v>2010年
（H22）</c:v>
                </c:pt>
                <c:pt idx="3">
                  <c:v>2015年
（H27）</c:v>
                </c:pt>
              </c:strCache>
            </c:strRef>
          </c:cat>
          <c:val>
            <c:numRef>
              <c:f>市町村別!$G$67:$G$70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BC-4F6C-B7EF-C5EC12294A55}"/>
            </c:ext>
          </c:extLst>
        </c:ser>
        <c:ser>
          <c:idx val="4"/>
          <c:order val="4"/>
          <c:tx>
            <c:strRef>
              <c:f>市町村別!$F$65</c:f>
              <c:strCache>
                <c:ptCount val="1"/>
                <c:pt idx="0">
                  <c:v>65歳以上独居世帯比率</c:v>
                </c:pt>
              </c:strCache>
            </c:strRef>
          </c:tx>
          <c:cat>
            <c:strRef>
              <c:f>市町村別!$B$67:$B$70</c:f>
              <c:strCache>
                <c:ptCount val="4"/>
                <c:pt idx="0">
                  <c:v>2000年
（H12）</c:v>
                </c:pt>
                <c:pt idx="1">
                  <c:v>2005年
（H17）</c:v>
                </c:pt>
                <c:pt idx="2">
                  <c:v>2010年
（H22）</c:v>
                </c:pt>
                <c:pt idx="3">
                  <c:v>2015年
（H27）</c:v>
                </c:pt>
              </c:strCache>
            </c:strRef>
          </c:cat>
          <c:val>
            <c:numRef>
              <c:f>市町村別!$F$67:$F$70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8BC-4F6C-B7EF-C5EC12294A55}"/>
            </c:ext>
          </c:extLst>
        </c:ser>
        <c:ser>
          <c:idx val="5"/>
          <c:order val="5"/>
          <c:tx>
            <c:strRef>
              <c:f>市町村別!$H$65</c:f>
              <c:strCache>
                <c:ptCount val="1"/>
                <c:pt idx="0">
                  <c:v>(A)又は(B)の世帯比率</c:v>
                </c:pt>
              </c:strCache>
            </c:strRef>
          </c:tx>
          <c:cat>
            <c:strRef>
              <c:f>市町村別!$B$67:$B$70</c:f>
              <c:strCache>
                <c:ptCount val="4"/>
                <c:pt idx="0">
                  <c:v>2000年
（H12）</c:v>
                </c:pt>
                <c:pt idx="1">
                  <c:v>2005年
（H17）</c:v>
                </c:pt>
                <c:pt idx="2">
                  <c:v>2010年
（H22）</c:v>
                </c:pt>
                <c:pt idx="3">
                  <c:v>2015年
（H27）</c:v>
                </c:pt>
              </c:strCache>
            </c:strRef>
          </c:cat>
          <c:val>
            <c:numRef>
              <c:f>市町村別!$H$67:$H$70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8BC-4F6C-B7EF-C5EC12294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201984"/>
        <c:axId val="140195712"/>
      </c:lineChart>
      <c:catAx>
        <c:axId val="140048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0193792"/>
        <c:crosses val="autoZero"/>
        <c:auto val="1"/>
        <c:lblAlgn val="ctr"/>
        <c:lblOffset val="100"/>
        <c:noMultiLvlLbl val="0"/>
      </c:catAx>
      <c:valAx>
        <c:axId val="140193792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世帯数（戸）</a:t>
                </a:r>
              </a:p>
            </c:rich>
          </c:tx>
          <c:overlay val="0"/>
        </c:title>
        <c:numFmt formatCode="#,##0_);[Red]\(#,##0\)" sourceLinked="0"/>
        <c:majorTickMark val="out"/>
        <c:minorTickMark val="none"/>
        <c:tickLblPos val="nextTo"/>
        <c:crossAx val="140048640"/>
        <c:crosses val="autoZero"/>
        <c:crossBetween val="between"/>
      </c:valAx>
      <c:valAx>
        <c:axId val="140195712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比率（％）</a:t>
                </a:r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140201984"/>
        <c:crosses val="max"/>
        <c:crossBetween val="between"/>
      </c:valAx>
      <c:catAx>
        <c:axId val="140201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019571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0524746306283198"/>
          <c:y val="0.86886622206354991"/>
          <c:w val="0.80828618185333312"/>
          <c:h val="0.11360661875970052"/>
        </c:manualLayout>
      </c:layout>
      <c:overlay val="0"/>
      <c:txPr>
        <a:bodyPr/>
        <a:lstStyle/>
        <a:p>
          <a:pPr>
            <a:defRPr sz="1050"/>
          </a:pPr>
          <a:endParaRPr lang="ja-JP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</xdr:colOff>
      <xdr:row>40</xdr:row>
      <xdr:rowOff>109875</xdr:rowOff>
    </xdr:from>
    <xdr:to>
      <xdr:col>13</xdr:col>
      <xdr:colOff>125864</xdr:colOff>
      <xdr:row>58</xdr:row>
      <xdr:rowOff>95250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88445</xdr:colOff>
      <xdr:row>75</xdr:row>
      <xdr:rowOff>166007</xdr:rowOff>
    </xdr:from>
    <xdr:to>
      <xdr:col>12</xdr:col>
      <xdr:colOff>13607</xdr:colOff>
      <xdr:row>101</xdr:row>
      <xdr:rowOff>13607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272143</xdr:colOff>
      <xdr:row>101</xdr:row>
      <xdr:rowOff>108857</xdr:rowOff>
    </xdr:from>
    <xdr:ext cx="6749142" cy="459100"/>
    <xdr:sp macro="" textlink="">
      <xdr:nvSpPr>
        <xdr:cNvPr id="2" name="テキスト ボックス 1"/>
        <xdr:cNvSpPr txBox="1"/>
      </xdr:nvSpPr>
      <xdr:spPr>
        <a:xfrm>
          <a:off x="421822" y="20315464"/>
          <a:ext cx="6749142" cy="4591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『</a:t>
          </a:r>
          <a:r>
            <a:rPr kumimoji="1" lang="ja-JP" altLang="en-US" sz="1100"/>
            <a:t>国勢調査（平成</a:t>
          </a:r>
          <a:r>
            <a:rPr kumimoji="1" lang="en-US" altLang="ja-JP" sz="1100"/>
            <a:t>12</a:t>
          </a:r>
          <a:r>
            <a:rPr kumimoji="1" lang="ja-JP" altLang="en-US" sz="1100"/>
            <a:t>年から平成</a:t>
          </a:r>
          <a:r>
            <a:rPr kumimoji="1" lang="en-US" altLang="ja-JP" sz="1100"/>
            <a:t>27</a:t>
          </a:r>
          <a:r>
            <a:rPr kumimoji="1" lang="ja-JP" altLang="en-US" sz="1100"/>
            <a:t>年）</a:t>
          </a:r>
          <a:r>
            <a:rPr kumimoji="1" lang="en-US" altLang="ja-JP" sz="1100"/>
            <a:t>』</a:t>
          </a:r>
          <a:r>
            <a:rPr kumimoji="1" lang="ja-JP" altLang="en-US" sz="1100"/>
            <a:t>（総務省統計局）及び</a:t>
          </a:r>
          <a:r>
            <a:rPr kumimoji="1" lang="en-US" altLang="ja-JP" sz="1100"/>
            <a:t>『</a:t>
          </a:r>
          <a:r>
            <a:rPr kumimoji="1" lang="ja-JP" altLang="en-US" sz="1100"/>
            <a:t>日本の地域別将来推計人口（平成</a:t>
          </a:r>
          <a:r>
            <a:rPr kumimoji="1" lang="en-US" altLang="ja-JP" sz="1100"/>
            <a:t>30</a:t>
          </a:r>
          <a:r>
            <a:rPr kumimoji="1" lang="ja-JP" altLang="en-US" sz="1100"/>
            <a:t>年</a:t>
          </a:r>
          <a:r>
            <a:rPr kumimoji="1" lang="en-US" altLang="ja-JP" sz="1100"/>
            <a:t>3</a:t>
          </a:r>
          <a:r>
            <a:rPr kumimoji="1" lang="ja-JP" altLang="en-US" sz="1100"/>
            <a:t>月推計）</a:t>
          </a:r>
          <a:r>
            <a:rPr kumimoji="1" lang="en-US" altLang="ja-JP" sz="1100"/>
            <a:t>』</a:t>
          </a:r>
          <a:r>
            <a:rPr kumimoji="1" lang="ja-JP" altLang="en-US" sz="1100"/>
            <a:t>（国立社会保障・人口問題研究所）を基に宮城県長寿社会政策課作成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07"/>
  <sheetViews>
    <sheetView showGridLines="0" tabSelected="1" view="pageBreakPreview" zoomScale="80" zoomScaleNormal="80" zoomScaleSheetLayoutView="80" workbookViewId="0">
      <selection activeCell="C4" sqref="C4:E4"/>
    </sheetView>
  </sheetViews>
  <sheetFormatPr defaultRowHeight="13.5" x14ac:dyDescent="0.15"/>
  <cols>
    <col min="1" max="1" width="1.875" style="4" customWidth="1"/>
    <col min="2" max="2" width="9" style="4"/>
    <col min="3" max="3" width="11.75" style="4" customWidth="1"/>
    <col min="4" max="5" width="10.375" style="4" customWidth="1"/>
    <col min="6" max="6" width="10.25" style="4" customWidth="1"/>
    <col min="7" max="9" width="9.5" style="4" customWidth="1"/>
    <col min="10" max="12" width="8.75" style="4" customWidth="1"/>
    <col min="13" max="14" width="9.5" style="4" customWidth="1"/>
    <col min="15" max="15" width="1.875" style="4" customWidth="1"/>
    <col min="16" max="16384" width="9" style="4"/>
  </cols>
  <sheetData>
    <row r="1" spans="2:14" ht="6.75" customHeight="1" thickBot="1" x14ac:dyDescent="0.2"/>
    <row r="2" spans="2:14" ht="25.5" customHeight="1" thickTop="1" thickBot="1" x14ac:dyDescent="0.2">
      <c r="B2" s="90" t="str">
        <f>C4&amp;"の人口・高齢化率等の推移"</f>
        <v>の人口・高齢化率等の推移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2"/>
    </row>
    <row r="3" spans="2:14" ht="9.75" customHeight="1" thickTop="1" x14ac:dyDescent="0.15"/>
    <row r="4" spans="2:14" ht="20.25" customHeight="1" x14ac:dyDescent="0.15">
      <c r="B4" s="5" t="s">
        <v>58</v>
      </c>
      <c r="C4" s="93"/>
      <c r="D4" s="94"/>
      <c r="E4" s="94"/>
      <c r="F4" s="73" t="str">
        <f>IF(C4=(""),"←選択してください。"," ")</f>
        <v>←選択してください。</v>
      </c>
      <c r="G4" s="6"/>
    </row>
    <row r="5" spans="2:14" ht="9" customHeight="1" x14ac:dyDescent="0.15"/>
    <row r="6" spans="2:14" ht="18" customHeight="1" x14ac:dyDescent="0.15">
      <c r="B6" s="82" t="str">
        <f>"■"&amp;C4&amp;"の人口推移及び推計"</f>
        <v>■の人口推移及び推計</v>
      </c>
      <c r="C6" s="82"/>
      <c r="D6" s="82"/>
      <c r="E6" s="82"/>
      <c r="F6" s="82"/>
      <c r="G6" s="7"/>
      <c r="H6" s="7"/>
      <c r="I6" s="7"/>
      <c r="J6" s="7"/>
    </row>
    <row r="7" spans="2:14" ht="7.5" customHeight="1" x14ac:dyDescent="0.15">
      <c r="B7" s="8"/>
      <c r="C7" s="8"/>
      <c r="D7" s="8"/>
      <c r="E7" s="8"/>
      <c r="F7" s="8"/>
      <c r="G7" s="8"/>
      <c r="H7" s="8"/>
      <c r="I7" s="8"/>
      <c r="J7" s="8"/>
    </row>
    <row r="8" spans="2:14" ht="9" customHeight="1" x14ac:dyDescent="0.15">
      <c r="B8" s="102"/>
      <c r="C8" s="78" t="s">
        <v>63</v>
      </c>
      <c r="D8" s="9"/>
      <c r="E8" s="105"/>
      <c r="F8" s="105"/>
      <c r="G8" s="105"/>
      <c r="H8" s="105"/>
      <c r="I8" s="106"/>
      <c r="J8" s="99" t="s">
        <v>59</v>
      </c>
      <c r="K8" s="99" t="s">
        <v>60</v>
      </c>
      <c r="L8" s="99" t="s">
        <v>111</v>
      </c>
      <c r="M8" s="99" t="s">
        <v>64</v>
      </c>
      <c r="N8" s="99" t="s">
        <v>61</v>
      </c>
    </row>
    <row r="9" spans="2:14" ht="9" customHeight="1" x14ac:dyDescent="0.15">
      <c r="B9" s="103"/>
      <c r="C9" s="79"/>
      <c r="D9" s="107" t="s">
        <v>140</v>
      </c>
      <c r="E9" s="97" t="s">
        <v>141</v>
      </c>
      <c r="F9" s="95" t="s">
        <v>142</v>
      </c>
      <c r="G9" s="10"/>
      <c r="H9" s="10"/>
      <c r="I9" s="11"/>
      <c r="J9" s="100"/>
      <c r="K9" s="100"/>
      <c r="L9" s="100"/>
      <c r="M9" s="100"/>
      <c r="N9" s="100"/>
    </row>
    <row r="10" spans="2:14" ht="48.75" customHeight="1" x14ac:dyDescent="0.15">
      <c r="B10" s="104"/>
      <c r="C10" s="80"/>
      <c r="D10" s="98"/>
      <c r="E10" s="98"/>
      <c r="F10" s="96"/>
      <c r="G10" s="12" t="s">
        <v>143</v>
      </c>
      <c r="H10" s="13" t="s">
        <v>144</v>
      </c>
      <c r="I10" s="13" t="s">
        <v>145</v>
      </c>
      <c r="J10" s="101"/>
      <c r="K10" s="101"/>
      <c r="L10" s="101"/>
      <c r="M10" s="101"/>
      <c r="N10" s="101"/>
    </row>
    <row r="11" spans="2:14" ht="33" customHeight="1" x14ac:dyDescent="0.15">
      <c r="B11" s="14" t="s">
        <v>103</v>
      </c>
      <c r="C11" s="15">
        <f>SUMIFS('H12'!$D$6:$D$40,'H12'!$C$6:$C$40,$C$4)</f>
        <v>0</v>
      </c>
      <c r="D11" s="16">
        <f>SUMIFS('H12'!$E$5:$E$39,'H12'!$C$5:$C$39,$C$4)</f>
        <v>0</v>
      </c>
      <c r="E11" s="16">
        <f>SUMIFS('H12'!$F$5:$F$39,'H12'!$C$5:$C$39,$C$4)</f>
        <v>0</v>
      </c>
      <c r="F11" s="15">
        <f>SUMIFS('H12'!$G$6:$G$40,'H12'!$C$6:$C$40,$C$4)</f>
        <v>0</v>
      </c>
      <c r="G11" s="17">
        <f>F11-(SUMIFS('H12'!$I$6:$I$40,'H12'!$C$6:$C$40,$C$4))</f>
        <v>0</v>
      </c>
      <c r="H11" s="18">
        <f>F11-G11-I11</f>
        <v>0</v>
      </c>
      <c r="I11" s="18">
        <f>SUMIFS('H12'!$K$6:$K$40,'H12'!$C$6:$C$40,$C$4)</f>
        <v>0</v>
      </c>
      <c r="J11" s="19" t="str">
        <f>IFERROR(F11/C11,"")</f>
        <v/>
      </c>
      <c r="K11" s="19" t="str">
        <f>IFERROR((H11+I11)/C11,"")</f>
        <v/>
      </c>
      <c r="L11" s="19" t="str">
        <f>IFERROR(I11/C11,"")</f>
        <v/>
      </c>
      <c r="M11" s="15">
        <f>SUMIFS('H12'!$M$6:$M$40,'H12'!$C$6:$C$40,$C$4)</f>
        <v>0</v>
      </c>
      <c r="N11" s="19" t="str">
        <f>IFERROR(M11/F11,"")</f>
        <v/>
      </c>
    </row>
    <row r="12" spans="2:14" ht="33" customHeight="1" x14ac:dyDescent="0.15">
      <c r="B12" s="14" t="s">
        <v>104</v>
      </c>
      <c r="C12" s="15">
        <f>SUMIFS('H17'!$D$6:$D$40,'H17'!$C$6:$C$40,$C$4)</f>
        <v>0</v>
      </c>
      <c r="D12" s="16">
        <f>SUMIFS('H17'!$E$5:$E$39,'H17'!$C$5:$C$39,$C$4)</f>
        <v>0</v>
      </c>
      <c r="E12" s="16">
        <f>SUMIFS('H17'!$F$5:$F$39,'H17'!$C$5:$C$39,$C$4)</f>
        <v>0</v>
      </c>
      <c r="F12" s="15">
        <f>SUMIFS('H17'!$G$6:$G$40,'H17'!$C$6:$C$40,$C$4)</f>
        <v>0</v>
      </c>
      <c r="G12" s="17">
        <f>F12-(SUMIFS('H17'!$I$6:$I$40,'H17'!$C$6:$C$40,$C$4))</f>
        <v>0</v>
      </c>
      <c r="H12" s="18">
        <f t="shared" ref="H12:H19" si="0">F12-G12-I12</f>
        <v>0</v>
      </c>
      <c r="I12" s="18">
        <f>SUMIFS('H17'!$K$6:$K$40,'H17'!$C$6:$C$40,$C$4)</f>
        <v>0</v>
      </c>
      <c r="J12" s="19" t="str">
        <f t="shared" ref="J12:J19" si="1">IFERROR(F12/C12,"")</f>
        <v/>
      </c>
      <c r="K12" s="19" t="str">
        <f t="shared" ref="K12:K19" si="2">IFERROR((H12+I12)/C12,"")</f>
        <v/>
      </c>
      <c r="L12" s="19" t="str">
        <f t="shared" ref="L12:L19" si="3">IFERROR(I12/C12,"")</f>
        <v/>
      </c>
      <c r="M12" s="15">
        <f>SUMIFS('H17'!$M$6:$M$40,'H17'!$C$6:$C$40,$C$4)</f>
        <v>0</v>
      </c>
      <c r="N12" s="19" t="str">
        <f t="shared" ref="N12:N13" si="4">IFERROR(M12/F12,"")</f>
        <v/>
      </c>
    </row>
    <row r="13" spans="2:14" ht="33" customHeight="1" x14ac:dyDescent="0.15">
      <c r="B13" s="14" t="s">
        <v>105</v>
      </c>
      <c r="C13" s="15">
        <f>SUMIFS('H22'!$D$6:$D$40,'H22'!$C$6:$C$40,$C$4)</f>
        <v>0</v>
      </c>
      <c r="D13" s="16">
        <f>SUMIFS('H22'!$E$5:$E$39,'H22'!$C$5:$C$39,$C$4)</f>
        <v>0</v>
      </c>
      <c r="E13" s="16">
        <f>SUMIFS('H22'!$F$5:$F$39,'H22'!$C$5:$C$39,$C$4)</f>
        <v>0</v>
      </c>
      <c r="F13" s="15">
        <f>SUMIFS('H22'!$G$6:$G$40,'H22'!$C$6:$C$40,$C$4)</f>
        <v>0</v>
      </c>
      <c r="G13" s="17">
        <f>F13-(SUMIFS('H22'!$I$6:$I$40,'H22'!$C$6:$C$40,$C$4))</f>
        <v>0</v>
      </c>
      <c r="H13" s="18">
        <f t="shared" si="0"/>
        <v>0</v>
      </c>
      <c r="I13" s="18">
        <f>SUMIFS('H22'!$K$6:$K$40,'H22'!$C$6:$C$40,$C$4)</f>
        <v>0</v>
      </c>
      <c r="J13" s="19" t="str">
        <f t="shared" si="1"/>
        <v/>
      </c>
      <c r="K13" s="19" t="str">
        <f t="shared" si="2"/>
        <v/>
      </c>
      <c r="L13" s="19" t="str">
        <f t="shared" si="3"/>
        <v/>
      </c>
      <c r="M13" s="15">
        <f>SUMIFS('H22'!$M$6:$M$40,'H22'!$C$6:$C$40,$C$4)</f>
        <v>0</v>
      </c>
      <c r="N13" s="19" t="str">
        <f t="shared" si="4"/>
        <v/>
      </c>
    </row>
    <row r="14" spans="2:14" ht="33" customHeight="1" x14ac:dyDescent="0.15">
      <c r="B14" s="14" t="s">
        <v>106</v>
      </c>
      <c r="C14" s="15">
        <f>SUMIFS('H27'!$D$6:$D$40,'H27'!$C$6:$C$40,$C$4)</f>
        <v>0</v>
      </c>
      <c r="D14" s="16">
        <f>SUMIFS('H27'!$E$5:$E$39,'H27'!$C$5:$C$39,$C$4)</f>
        <v>0</v>
      </c>
      <c r="E14" s="16">
        <f>SUMIFS('H27'!$F$5:$F$39,'H27'!$C$5:$C$39,$C$4)</f>
        <v>0</v>
      </c>
      <c r="F14" s="15">
        <f>SUMIFS('H27'!$G$6:$G$40,'H27'!$C$6:$C$40,$C$4)</f>
        <v>0</v>
      </c>
      <c r="G14" s="17">
        <f>F14-(SUMIFS('H27'!$I$6:$I$40,'H27'!$C$6:$C$40,$C$4))</f>
        <v>0</v>
      </c>
      <c r="H14" s="18">
        <f t="shared" si="0"/>
        <v>0</v>
      </c>
      <c r="I14" s="18">
        <f>SUMIFS('H27'!$K$6:$K$40,'H27'!$C$6:$C$40,$C$4)</f>
        <v>0</v>
      </c>
      <c r="J14" s="19" t="str">
        <f t="shared" si="1"/>
        <v/>
      </c>
      <c r="K14" s="19" t="str">
        <f t="shared" si="2"/>
        <v/>
      </c>
      <c r="L14" s="19" t="str">
        <f t="shared" si="3"/>
        <v/>
      </c>
      <c r="M14" s="15">
        <f>SUMIFS('H27'!$M$6:$M$40,'H27'!$C$6:$C$40,$C$4)</f>
        <v>0</v>
      </c>
      <c r="N14" s="19" t="str">
        <f>IFERROR(M14/F14,"")</f>
        <v/>
      </c>
    </row>
    <row r="15" spans="2:14" ht="33" customHeight="1" x14ac:dyDescent="0.15">
      <c r="B15" s="14" t="s">
        <v>146</v>
      </c>
      <c r="C15" s="15">
        <f>SUMIFS('R2'!$D$5:$D$39,'R2'!$C$5:$C$39,$C$4)</f>
        <v>0</v>
      </c>
      <c r="D15" s="16">
        <f>SUMIFS('R2'!$E$5:$E$39,'R2'!$C$5:$C$39,$C$4)</f>
        <v>0</v>
      </c>
      <c r="E15" s="16">
        <f>SUMIFS('R2'!$F$5:$F$39,'R2'!$C$5:$C$39,$C$4)</f>
        <v>0</v>
      </c>
      <c r="F15" s="15">
        <f>SUMIFS('R2'!$G$5:$G$39,'R2'!$C$5:$C$39,$C$4)</f>
        <v>0</v>
      </c>
      <c r="G15" s="17">
        <f>F15-(SUMIFS('R2'!$I$5:$I$39,'R2'!$C$5:$C$39,$C$4))</f>
        <v>0</v>
      </c>
      <c r="H15" s="18">
        <f t="shared" si="0"/>
        <v>0</v>
      </c>
      <c r="I15" s="18">
        <f>SUMIFS('R2'!$K$5:$K$39,'R2'!$C$5:$C$39,$C$4)</f>
        <v>0</v>
      </c>
      <c r="J15" s="19" t="str">
        <f t="shared" si="1"/>
        <v/>
      </c>
      <c r="K15" s="19" t="str">
        <f t="shared" si="2"/>
        <v/>
      </c>
      <c r="L15" s="19" t="str">
        <f t="shared" si="3"/>
        <v/>
      </c>
      <c r="M15" s="20"/>
      <c r="N15" s="21"/>
    </row>
    <row r="16" spans="2:14" ht="33" customHeight="1" x14ac:dyDescent="0.15">
      <c r="B16" s="14" t="s">
        <v>147</v>
      </c>
      <c r="C16" s="15">
        <f>SUMIFS('R7'!$D$5:$D$39,'R7'!$C$5:$C$39,$C$4)</f>
        <v>0</v>
      </c>
      <c r="D16" s="16">
        <f>SUMIFS('R7'!$E$5:$E$39,'R7'!$C$5:$C$39,$C$4)</f>
        <v>0</v>
      </c>
      <c r="E16" s="16">
        <f>SUMIFS('R7'!$F$5:$F$39,'R7'!$C$5:$C$39,$C$4)</f>
        <v>0</v>
      </c>
      <c r="F16" s="15">
        <f>SUMIFS('R7'!$G$5:$G$39,'R7'!$C$5:$C$39,$C$4)</f>
        <v>0</v>
      </c>
      <c r="G16" s="17">
        <f>F16-(SUMIFS('R7'!$I$5:$I$39,'R7'!$C$5:$C$39,$C$4))</f>
        <v>0</v>
      </c>
      <c r="H16" s="18">
        <f t="shared" si="0"/>
        <v>0</v>
      </c>
      <c r="I16" s="18">
        <f>SUMIFS('R7'!$K$5:$K$39,'R7'!$C$5:$C$39,$C$4)</f>
        <v>0</v>
      </c>
      <c r="J16" s="19" t="str">
        <f t="shared" si="1"/>
        <v/>
      </c>
      <c r="K16" s="19" t="str">
        <f t="shared" si="2"/>
        <v/>
      </c>
      <c r="L16" s="19" t="str">
        <f t="shared" si="3"/>
        <v/>
      </c>
      <c r="M16" s="20"/>
      <c r="N16" s="21"/>
    </row>
    <row r="17" spans="2:14" ht="33" customHeight="1" x14ac:dyDescent="0.15">
      <c r="B17" s="14" t="s">
        <v>148</v>
      </c>
      <c r="C17" s="15">
        <f>SUMIFS('R12'!$D$5:$D$39,'R12'!$C$5:$C$39,$C$4)</f>
        <v>0</v>
      </c>
      <c r="D17" s="16">
        <f>SUMIFS('R12'!$E$5:$E$39,'R12'!$C$5:$C$39,$C$4)</f>
        <v>0</v>
      </c>
      <c r="E17" s="16">
        <f>SUMIFS('R12'!$F$5:$F$39,'R12'!$C$5:$C$39,$C$4)</f>
        <v>0</v>
      </c>
      <c r="F17" s="15">
        <f>SUMIFS('R12'!$G$5:$G$39,'R12'!$C$5:$C$39,$C$4)</f>
        <v>0</v>
      </c>
      <c r="G17" s="17">
        <f>F17-(SUMIFS('R12'!$I$5:$I$39,'R12'!$C$5:$C$39,$C$4))</f>
        <v>0</v>
      </c>
      <c r="H17" s="18">
        <f t="shared" si="0"/>
        <v>0</v>
      </c>
      <c r="I17" s="18">
        <f>SUMIFS('R12'!$K$5:$K$39,'R12'!$C$5:$C$39,$C$4)</f>
        <v>0</v>
      </c>
      <c r="J17" s="19" t="str">
        <f t="shared" si="1"/>
        <v/>
      </c>
      <c r="K17" s="19" t="str">
        <f t="shared" si="2"/>
        <v/>
      </c>
      <c r="L17" s="19" t="str">
        <f t="shared" si="3"/>
        <v/>
      </c>
      <c r="M17" s="20"/>
      <c r="N17" s="21"/>
    </row>
    <row r="18" spans="2:14" ht="33" customHeight="1" x14ac:dyDescent="0.15">
      <c r="B18" s="14" t="s">
        <v>150</v>
      </c>
      <c r="C18" s="15">
        <f>SUMIFS('R17'!$D$5:$D$39,'R17'!$C$5:$C$39,$C$4)</f>
        <v>0</v>
      </c>
      <c r="D18" s="15">
        <f>SUMIFS('R17'!$E$5:$E$39,'R17'!$C$5:$C$39,$C$4)</f>
        <v>0</v>
      </c>
      <c r="E18" s="15">
        <f>SUMIFS('R17'!$F$5:$F$39,'R17'!$C$5:$C$39,$C$4)</f>
        <v>0</v>
      </c>
      <c r="F18" s="15">
        <f>SUMIFS('R17'!$G$5:$G$39,'R17'!$C$5:$C$39,$C$4)</f>
        <v>0</v>
      </c>
      <c r="G18" s="17">
        <f>F18-(SUMIFS('R17'!$I$5:$I$39,'R17'!$C$5:$C$39,$C$4))</f>
        <v>0</v>
      </c>
      <c r="H18" s="18">
        <f t="shared" si="0"/>
        <v>0</v>
      </c>
      <c r="I18" s="18">
        <f>SUMIFS('R17'!$K$5:$K$39,'R17'!$C$5:$C$39,$C$4)</f>
        <v>0</v>
      </c>
      <c r="J18" s="19" t="str">
        <f t="shared" si="1"/>
        <v/>
      </c>
      <c r="K18" s="19" t="str">
        <f t="shared" si="2"/>
        <v/>
      </c>
      <c r="L18" s="19" t="str">
        <f t="shared" si="3"/>
        <v/>
      </c>
      <c r="M18" s="20"/>
      <c r="N18" s="21"/>
    </row>
    <row r="19" spans="2:14" ht="33" customHeight="1" x14ac:dyDescent="0.15">
      <c r="B19" s="14" t="s">
        <v>151</v>
      </c>
      <c r="C19" s="15">
        <f>SUMIFS('R22'!$D$5:$D$39,'R22'!$C$5:$C$39,$C$4)</f>
        <v>0</v>
      </c>
      <c r="D19" s="15">
        <f>SUMIFS('R22'!$E$5:$E$39,'R22'!$C$5:$C$39,$C$4)</f>
        <v>0</v>
      </c>
      <c r="E19" s="15">
        <f>SUMIFS('R22'!$F$5:$F$39,'R22'!$C$5:$C$39,$C$4)</f>
        <v>0</v>
      </c>
      <c r="F19" s="15">
        <f>SUMIFS('R22'!$G$5:$G$39,'R22'!$C$5:$C$39,$C$4)</f>
        <v>0</v>
      </c>
      <c r="G19" s="17">
        <f>F19-(SUMIFS('R22'!$I$5:$I$39,'R22'!$C$5:$C$39,$C$4))</f>
        <v>0</v>
      </c>
      <c r="H19" s="18">
        <f t="shared" si="0"/>
        <v>0</v>
      </c>
      <c r="I19" s="18">
        <f>SUMIFS('R22'!$K$5:$K$39,'R22'!$C$5:$C$39,$C$4)</f>
        <v>0</v>
      </c>
      <c r="J19" s="19" t="str">
        <f t="shared" si="1"/>
        <v/>
      </c>
      <c r="K19" s="19" t="str">
        <f t="shared" si="2"/>
        <v/>
      </c>
      <c r="L19" s="19" t="str">
        <f t="shared" si="3"/>
        <v/>
      </c>
      <c r="M19" s="20"/>
      <c r="N19" s="21"/>
    </row>
    <row r="20" spans="2:14" ht="33" customHeight="1" x14ac:dyDescent="0.15">
      <c r="B20" s="14" t="s">
        <v>149</v>
      </c>
      <c r="C20" s="15">
        <f>SUMIFS('R27'!$D$5:$D$39,'R22'!$C$5:$C$39,$C$4)</f>
        <v>0</v>
      </c>
      <c r="D20" s="15">
        <f>SUMIFS('R27'!$E$5:$E$39,'R22'!$C$5:$C$39,$C$4)</f>
        <v>0</v>
      </c>
      <c r="E20" s="15">
        <f>SUMIFS('R27'!$F$5:$F$39,'R22'!$C$5:$C$39,$C$4)</f>
        <v>0</v>
      </c>
      <c r="F20" s="15">
        <f>SUMIFS('R27'!$G$5:$G$39,'R22'!$C$5:$C$39,$C$4)</f>
        <v>0</v>
      </c>
      <c r="G20" s="17">
        <f>F20-(SUMIFS('R27'!$I$5:$I$39,'R22'!$C$5:$C$39,$C$4))</f>
        <v>0</v>
      </c>
      <c r="H20" s="18">
        <f t="shared" ref="H20" si="5">F20-G20-I20</f>
        <v>0</v>
      </c>
      <c r="I20" s="18">
        <f>SUMIFS('R27'!$K$5:$K$39,'R22'!$C$5:$C$39,$C$4)</f>
        <v>0</v>
      </c>
      <c r="J20" s="19" t="str">
        <f t="shared" ref="J20" si="6">IFERROR(F20/C20,"")</f>
        <v/>
      </c>
      <c r="K20" s="19" t="str">
        <f t="shared" ref="K20" si="7">IFERROR((H20+I20)/C20,"")</f>
        <v/>
      </c>
      <c r="L20" s="19" t="str">
        <f t="shared" ref="L20" si="8">IFERROR(I20/C20,"")</f>
        <v/>
      </c>
      <c r="M20" s="20"/>
      <c r="N20" s="21"/>
    </row>
    <row r="21" spans="2:14" ht="6" customHeight="1" x14ac:dyDescent="0.15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2" spans="2:14" ht="13.5" customHeight="1" x14ac:dyDescent="0.15">
      <c r="B22" s="81" t="s">
        <v>139</v>
      </c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</row>
    <row r="23" spans="2:14" ht="15.75" customHeight="1" x14ac:dyDescent="0.15"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</row>
    <row r="24" spans="2:14" ht="15.75" customHeight="1" x14ac:dyDescent="0.15"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</row>
    <row r="25" spans="2:14" ht="9.75" customHeight="1" x14ac:dyDescent="0.15"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2:14" ht="15.75" customHeight="1" x14ac:dyDescent="0.15">
      <c r="B26" s="82" t="s">
        <v>124</v>
      </c>
      <c r="C26" s="82"/>
      <c r="D26" s="82"/>
      <c r="E26" s="82"/>
      <c r="F26" s="82"/>
      <c r="G26" s="24"/>
      <c r="H26" s="24"/>
      <c r="I26" s="24"/>
      <c r="J26" s="24"/>
      <c r="K26" s="24"/>
      <c r="L26" s="24"/>
      <c r="M26" s="24"/>
      <c r="N26" s="24"/>
    </row>
    <row r="27" spans="2:14" ht="8.25" customHeight="1" x14ac:dyDescent="0.15">
      <c r="B27" s="8"/>
      <c r="C27" s="8"/>
      <c r="D27" s="8"/>
      <c r="E27" s="8"/>
      <c r="F27" s="8"/>
      <c r="G27" s="24"/>
      <c r="H27" s="24"/>
      <c r="I27" s="24"/>
      <c r="J27" s="24"/>
      <c r="K27" s="24"/>
      <c r="L27" s="24"/>
      <c r="M27" s="24"/>
      <c r="N27" s="24"/>
    </row>
    <row r="28" spans="2:14" ht="30" customHeight="1" x14ac:dyDescent="0.15">
      <c r="C28" s="83" t="s">
        <v>136</v>
      </c>
      <c r="D28" s="84"/>
      <c r="E28" s="83" t="s">
        <v>137</v>
      </c>
      <c r="F28" s="85"/>
      <c r="G28" s="86" t="s">
        <v>138</v>
      </c>
      <c r="H28" s="86"/>
      <c r="I28" s="25"/>
      <c r="J28" s="88"/>
      <c r="K28" s="88"/>
      <c r="L28" s="26"/>
      <c r="M28" s="24"/>
      <c r="N28" s="24"/>
    </row>
    <row r="29" spans="2:14" ht="17.25" customHeight="1" x14ac:dyDescent="0.15">
      <c r="B29" s="27" t="s">
        <v>125</v>
      </c>
      <c r="C29" s="74" t="str">
        <f>IFERROR(E11/F11,"")</f>
        <v/>
      </c>
      <c r="D29" s="75"/>
      <c r="E29" s="74" t="str">
        <f>IFERROR(E11/(H11+I11),"")</f>
        <v/>
      </c>
      <c r="F29" s="75"/>
      <c r="G29" s="87" t="str">
        <f>IFERROR((E11+G11)/(H11+I11),"")</f>
        <v/>
      </c>
      <c r="H29" s="87"/>
      <c r="I29" s="28"/>
      <c r="J29" s="26"/>
      <c r="K29" s="26"/>
      <c r="L29" s="26"/>
      <c r="M29" s="24"/>
      <c r="N29" s="24"/>
    </row>
    <row r="30" spans="2:14" ht="17.25" customHeight="1" x14ac:dyDescent="0.15">
      <c r="B30" s="27" t="s">
        <v>126</v>
      </c>
      <c r="C30" s="74" t="str">
        <f t="shared" ref="C30:C37" si="9">IFERROR(E12/F12,"")</f>
        <v/>
      </c>
      <c r="D30" s="75"/>
      <c r="E30" s="74" t="str">
        <f t="shared" ref="E30:E37" si="10">IFERROR(E12/(H12+I12),"")</f>
        <v/>
      </c>
      <c r="F30" s="75"/>
      <c r="G30" s="108" t="str">
        <f t="shared" ref="G30:G37" si="11">IFERROR((E12+G12)/(H12+I12),"")</f>
        <v/>
      </c>
      <c r="H30" s="109"/>
      <c r="I30" s="28"/>
      <c r="J30" s="26"/>
      <c r="K30" s="26"/>
      <c r="L30" s="26"/>
      <c r="M30" s="24"/>
      <c r="N30" s="24"/>
    </row>
    <row r="31" spans="2:14" ht="17.25" customHeight="1" x14ac:dyDescent="0.15">
      <c r="B31" s="27" t="s">
        <v>127</v>
      </c>
      <c r="C31" s="74" t="str">
        <f t="shared" si="9"/>
        <v/>
      </c>
      <c r="D31" s="75"/>
      <c r="E31" s="74" t="str">
        <f t="shared" si="10"/>
        <v/>
      </c>
      <c r="F31" s="75"/>
      <c r="G31" s="108" t="str">
        <f t="shared" si="11"/>
        <v/>
      </c>
      <c r="H31" s="109"/>
      <c r="I31" s="28"/>
      <c r="J31" s="26"/>
      <c r="K31" s="26"/>
      <c r="L31" s="26"/>
      <c r="M31" s="24"/>
      <c r="N31" s="24"/>
    </row>
    <row r="32" spans="2:14" ht="17.25" customHeight="1" x14ac:dyDescent="0.15">
      <c r="B32" s="27" t="s">
        <v>128</v>
      </c>
      <c r="C32" s="74" t="str">
        <f t="shared" si="9"/>
        <v/>
      </c>
      <c r="D32" s="75"/>
      <c r="E32" s="74" t="str">
        <f t="shared" si="10"/>
        <v/>
      </c>
      <c r="F32" s="75"/>
      <c r="G32" s="108" t="str">
        <f t="shared" si="11"/>
        <v/>
      </c>
      <c r="H32" s="109"/>
      <c r="I32" s="28"/>
      <c r="J32" s="26"/>
      <c r="K32" s="26"/>
      <c r="L32" s="26"/>
      <c r="M32" s="24"/>
      <c r="N32" s="24"/>
    </row>
    <row r="33" spans="2:14" ht="17.25" customHeight="1" x14ac:dyDescent="0.15">
      <c r="B33" s="27" t="s">
        <v>129</v>
      </c>
      <c r="C33" s="74" t="str">
        <f t="shared" si="9"/>
        <v/>
      </c>
      <c r="D33" s="75"/>
      <c r="E33" s="74" t="str">
        <f t="shared" si="10"/>
        <v/>
      </c>
      <c r="F33" s="75"/>
      <c r="G33" s="76" t="str">
        <f t="shared" si="11"/>
        <v/>
      </c>
      <c r="H33" s="77"/>
      <c r="I33" s="28"/>
      <c r="J33" s="26"/>
      <c r="K33" s="26"/>
      <c r="L33" s="26"/>
      <c r="M33" s="24"/>
      <c r="N33" s="24"/>
    </row>
    <row r="34" spans="2:14" ht="17.25" customHeight="1" x14ac:dyDescent="0.15">
      <c r="B34" s="27" t="s">
        <v>130</v>
      </c>
      <c r="C34" s="74" t="str">
        <f t="shared" si="9"/>
        <v/>
      </c>
      <c r="D34" s="75"/>
      <c r="E34" s="74" t="str">
        <f t="shared" si="10"/>
        <v/>
      </c>
      <c r="F34" s="75"/>
      <c r="G34" s="76" t="str">
        <f t="shared" si="11"/>
        <v/>
      </c>
      <c r="H34" s="77"/>
      <c r="I34" s="28"/>
      <c r="J34" s="26"/>
      <c r="K34" s="26"/>
      <c r="L34" s="26"/>
      <c r="M34" s="24"/>
      <c r="N34" s="24"/>
    </row>
    <row r="35" spans="2:14" ht="17.25" customHeight="1" x14ac:dyDescent="0.15">
      <c r="B35" s="27" t="s">
        <v>131</v>
      </c>
      <c r="C35" s="74" t="str">
        <f t="shared" si="9"/>
        <v/>
      </c>
      <c r="D35" s="75"/>
      <c r="E35" s="74" t="str">
        <f t="shared" si="10"/>
        <v/>
      </c>
      <c r="F35" s="75"/>
      <c r="G35" s="76" t="str">
        <f t="shared" si="11"/>
        <v/>
      </c>
      <c r="H35" s="77"/>
      <c r="I35" s="28"/>
      <c r="J35" s="26"/>
      <c r="K35" s="26"/>
      <c r="L35" s="26"/>
      <c r="M35" s="24"/>
      <c r="N35" s="24"/>
    </row>
    <row r="36" spans="2:14" ht="17.25" customHeight="1" x14ac:dyDescent="0.15">
      <c r="B36" s="27" t="s">
        <v>132</v>
      </c>
      <c r="C36" s="74" t="str">
        <f t="shared" si="9"/>
        <v/>
      </c>
      <c r="D36" s="75"/>
      <c r="E36" s="74" t="str">
        <f t="shared" si="10"/>
        <v/>
      </c>
      <c r="F36" s="75"/>
      <c r="G36" s="76" t="str">
        <f t="shared" si="11"/>
        <v/>
      </c>
      <c r="H36" s="77"/>
      <c r="I36" s="28"/>
      <c r="J36" s="26"/>
      <c r="K36" s="26"/>
      <c r="L36" s="26"/>
      <c r="M36" s="24"/>
      <c r="N36" s="24"/>
    </row>
    <row r="37" spans="2:14" ht="17.25" customHeight="1" x14ac:dyDescent="0.15">
      <c r="B37" s="27" t="s">
        <v>133</v>
      </c>
      <c r="C37" s="74" t="str">
        <f t="shared" si="9"/>
        <v/>
      </c>
      <c r="D37" s="75"/>
      <c r="E37" s="74" t="str">
        <f t="shared" si="10"/>
        <v/>
      </c>
      <c r="F37" s="75"/>
      <c r="G37" s="76" t="str">
        <f t="shared" si="11"/>
        <v/>
      </c>
      <c r="H37" s="77"/>
      <c r="I37" s="28"/>
      <c r="J37" s="26"/>
      <c r="K37" s="26"/>
      <c r="L37" s="26"/>
      <c r="M37" s="24"/>
      <c r="N37" s="24"/>
    </row>
    <row r="38" spans="2:14" ht="17.25" customHeight="1" x14ac:dyDescent="0.15">
      <c r="B38" s="27" t="s">
        <v>159</v>
      </c>
      <c r="C38" s="74" t="str">
        <f t="shared" ref="C38" si="12">IFERROR(E20/F20,"")</f>
        <v/>
      </c>
      <c r="D38" s="75"/>
      <c r="E38" s="74" t="str">
        <f t="shared" ref="E38" si="13">IFERROR(E20/(H20+I20),"")</f>
        <v/>
      </c>
      <c r="F38" s="75"/>
      <c r="G38" s="76" t="str">
        <f t="shared" ref="G38" si="14">IFERROR((E20+G20)/(H20+I20),"")</f>
        <v/>
      </c>
      <c r="H38" s="77"/>
      <c r="I38" s="28"/>
      <c r="J38" s="26"/>
      <c r="K38" s="26"/>
      <c r="L38" s="26"/>
      <c r="M38" s="64"/>
      <c r="N38" s="64"/>
    </row>
    <row r="39" spans="2:14" ht="9.75" customHeight="1" x14ac:dyDescent="0.15"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</row>
    <row r="40" spans="2:14" ht="18" customHeight="1" x14ac:dyDescent="0.15">
      <c r="B40" s="82" t="str">
        <f>"■"&amp;C4&amp;"の人口推移及び推計グラフ"</f>
        <v>■の人口推移及び推計グラフ</v>
      </c>
      <c r="C40" s="82"/>
      <c r="D40" s="82"/>
      <c r="E40" s="82"/>
      <c r="F40" s="82"/>
      <c r="G40" s="7"/>
      <c r="H40" s="7"/>
      <c r="I40" s="7"/>
      <c r="J40" s="7"/>
      <c r="K40" s="23"/>
      <c r="L40" s="23"/>
      <c r="M40" s="23"/>
      <c r="N40" s="23"/>
    </row>
    <row r="41" spans="2:14" ht="18" customHeight="1" x14ac:dyDescent="0.15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</row>
    <row r="42" spans="2:14" ht="18" customHeight="1" x14ac:dyDescent="0.15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</row>
    <row r="43" spans="2:14" ht="18" customHeight="1" x14ac:dyDescent="0.15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</row>
    <row r="44" spans="2:14" ht="18" customHeight="1" x14ac:dyDescent="0.15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</row>
    <row r="45" spans="2:14" ht="18" customHeight="1" x14ac:dyDescent="0.15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</row>
    <row r="46" spans="2:14" ht="18" customHeight="1" x14ac:dyDescent="0.15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</row>
    <row r="47" spans="2:14" ht="18" customHeight="1" x14ac:dyDescent="0.15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</row>
    <row r="48" spans="2:14" ht="18" customHeight="1" x14ac:dyDescent="0.15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</row>
    <row r="49" spans="2:14" ht="18" customHeight="1" x14ac:dyDescent="0.15">
      <c r="B49" s="22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</row>
    <row r="50" spans="2:14" ht="18" customHeight="1" x14ac:dyDescent="0.15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</row>
    <row r="51" spans="2:14" ht="18" customHeight="1" x14ac:dyDescent="0.15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</row>
    <row r="52" spans="2:14" ht="18" customHeight="1" x14ac:dyDescent="0.15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</row>
    <row r="53" spans="2:14" ht="18" customHeight="1" x14ac:dyDescent="0.15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</row>
    <row r="54" spans="2:14" ht="18" customHeight="1" x14ac:dyDescent="0.15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</row>
    <row r="55" spans="2:14" ht="18" customHeight="1" x14ac:dyDescent="0.1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</row>
    <row r="56" spans="2:14" ht="18" customHeight="1" x14ac:dyDescent="0.15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</row>
    <row r="57" spans="2:14" ht="18" customHeight="1" x14ac:dyDescent="0.15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</row>
    <row r="58" spans="2:14" ht="18" customHeight="1" x14ac:dyDescent="0.15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</row>
    <row r="59" spans="2:14" ht="17.25" customHeight="1" x14ac:dyDescent="0.15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</row>
    <row r="60" spans="2:14" ht="9.75" customHeight="1" x14ac:dyDescent="0.15">
      <c r="B60" s="22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</row>
    <row r="61" spans="2:14" ht="9.75" customHeight="1" x14ac:dyDescent="0.15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</row>
    <row r="62" spans="2:14" ht="8.25" customHeight="1" x14ac:dyDescent="0.15"/>
    <row r="63" spans="2:14" ht="18.75" customHeight="1" x14ac:dyDescent="0.15">
      <c r="B63" s="82" t="str">
        <f>"■"&amp;C4&amp;"の世帯数の推移"</f>
        <v>■の世帯数の推移</v>
      </c>
      <c r="C63" s="82"/>
      <c r="D63" s="82"/>
      <c r="E63" s="82"/>
      <c r="F63" s="82"/>
      <c r="G63" s="7"/>
      <c r="H63" s="7"/>
      <c r="I63" s="7"/>
      <c r="J63" s="7"/>
    </row>
    <row r="64" spans="2:14" ht="6.75" customHeight="1" x14ac:dyDescent="0.15">
      <c r="B64" s="8"/>
      <c r="C64" s="8"/>
      <c r="D64" s="8"/>
      <c r="E64" s="8"/>
      <c r="F64" s="8"/>
      <c r="G64" s="8"/>
      <c r="H64" s="8"/>
      <c r="I64" s="8"/>
      <c r="J64" s="8"/>
    </row>
    <row r="65" spans="2:14" ht="13.5" customHeight="1" x14ac:dyDescent="0.15">
      <c r="B65" s="89"/>
      <c r="C65" s="110" t="s">
        <v>102</v>
      </c>
      <c r="D65" s="10"/>
      <c r="E65" s="10"/>
      <c r="F65" s="99" t="s">
        <v>78</v>
      </c>
      <c r="G65" s="99" t="s">
        <v>79</v>
      </c>
      <c r="H65" s="99" t="s">
        <v>101</v>
      </c>
      <c r="I65" s="23"/>
      <c r="J65" s="23"/>
      <c r="K65" s="22"/>
    </row>
    <row r="66" spans="2:14" ht="55.5" customHeight="1" x14ac:dyDescent="0.15">
      <c r="B66" s="89"/>
      <c r="C66" s="89"/>
      <c r="D66" s="29" t="s">
        <v>122</v>
      </c>
      <c r="E66" s="30" t="s">
        <v>123</v>
      </c>
      <c r="F66" s="101"/>
      <c r="G66" s="101"/>
      <c r="H66" s="101"/>
    </row>
    <row r="67" spans="2:14" ht="33" customHeight="1" x14ac:dyDescent="0.15">
      <c r="B67" s="14" t="s">
        <v>103</v>
      </c>
      <c r="C67" s="15">
        <f>SUMIFS('H12'!$S$6:$S$40,'H12'!$R$6:$R$40,$C$4)</f>
        <v>0</v>
      </c>
      <c r="D67" s="15">
        <f>SUMIFS('H12'!$T$6:$T$40,'H12'!$R$6:$R$40,$C$4)</f>
        <v>0</v>
      </c>
      <c r="E67" s="15">
        <f>SUMIFS('H12'!$V$6:$V$40,'H12'!$R$6:$R$40,$C$4)</f>
        <v>0</v>
      </c>
      <c r="F67" s="19" t="str">
        <f>IFERROR(D67/C67,"")</f>
        <v/>
      </c>
      <c r="G67" s="19" t="str">
        <f>IFERROR(E67/C67,"")</f>
        <v/>
      </c>
      <c r="H67" s="19" t="str">
        <f>IFERROR((SUM(D67:E67))/C67,"")</f>
        <v/>
      </c>
    </row>
    <row r="68" spans="2:14" ht="33" customHeight="1" x14ac:dyDescent="0.15">
      <c r="B68" s="14" t="s">
        <v>104</v>
      </c>
      <c r="C68" s="15">
        <f>SUMIFS('H17'!$S$6:$S$40,'H17'!$R$6:$R$40,$C$4)</f>
        <v>0</v>
      </c>
      <c r="D68" s="15">
        <f>SUMIFS('H17'!$T$6:$T$40,'H17'!$R$6:$R$40,$C$4)</f>
        <v>0</v>
      </c>
      <c r="E68" s="15">
        <f>SUMIFS('H17'!$V$6:$V$40,'H17'!$R$6:$R$40,$C$4)</f>
        <v>0</v>
      </c>
      <c r="F68" s="19" t="str">
        <f>IFERROR(D68/C68,"")</f>
        <v/>
      </c>
      <c r="G68" s="19" t="str">
        <f>IFERROR(E68/C68,"")</f>
        <v/>
      </c>
      <c r="H68" s="19" t="str">
        <f>IFERROR((SUM(D68:E68))/C68,"")</f>
        <v/>
      </c>
    </row>
    <row r="69" spans="2:14" ht="33" customHeight="1" x14ac:dyDescent="0.15">
      <c r="B69" s="14" t="s">
        <v>105</v>
      </c>
      <c r="C69" s="15">
        <f>SUMIFS('H22'!$S$6:$S$40,'H22'!$R$6:$R$40,$C$4)</f>
        <v>0</v>
      </c>
      <c r="D69" s="15">
        <f>SUMIFS('H22'!$T$6:$T$40,'H22'!$R$6:$R$40,$C$4)</f>
        <v>0</v>
      </c>
      <c r="E69" s="15">
        <f>SUMIFS('H22'!$V$6:$V$40,'H22'!$R$6:$R$40,$C$4)</f>
        <v>0</v>
      </c>
      <c r="F69" s="19" t="str">
        <f>IFERROR(D69/C69,"")</f>
        <v/>
      </c>
      <c r="G69" s="19" t="str">
        <f>IFERROR(E69/C69,"")</f>
        <v/>
      </c>
      <c r="H69" s="19" t="str">
        <f>IFERROR((SUM(D69:E69))/C69,"")</f>
        <v/>
      </c>
    </row>
    <row r="70" spans="2:14" ht="33" customHeight="1" x14ac:dyDescent="0.15">
      <c r="B70" s="14" t="s">
        <v>106</v>
      </c>
      <c r="C70" s="15">
        <f>SUMIFS('H27'!$S$6:$S$40,'H27'!$R$6:$R$40,$C$4)</f>
        <v>0</v>
      </c>
      <c r="D70" s="15">
        <f>SUMIFS('H27'!$T$6:$T$40,'H27'!$R$6:$R$40,$C$4)</f>
        <v>0</v>
      </c>
      <c r="E70" s="15">
        <f>SUMIFS('H27'!$V$6:$V$40,'H27'!$R$6:$R$40,$C$4)</f>
        <v>0</v>
      </c>
      <c r="F70" s="19" t="str">
        <f>IFERROR(D70/C70,"")</f>
        <v/>
      </c>
      <c r="G70" s="19" t="str">
        <f>IFERROR(E70/C70,"")</f>
        <v/>
      </c>
      <c r="H70" s="19" t="str">
        <f>IFERROR((SUM(D70:E70))/C70,"")</f>
        <v/>
      </c>
    </row>
    <row r="71" spans="2:14" ht="6" customHeight="1" x14ac:dyDescent="0.15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</row>
    <row r="72" spans="2:14" ht="18" customHeight="1" x14ac:dyDescent="0.15">
      <c r="B72" s="81" t="s">
        <v>62</v>
      </c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</row>
    <row r="73" spans="2:14" ht="18" customHeight="1" x14ac:dyDescent="0.15"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</row>
    <row r="74" spans="2:14" ht="3.75" customHeight="1" x14ac:dyDescent="0.15"/>
    <row r="75" spans="2:14" ht="18" customHeight="1" x14ac:dyDescent="0.15">
      <c r="B75" s="82" t="str">
        <f>"■"&amp;C4&amp;"の世帯数の推移グラフ"</f>
        <v>■の世帯数の推移グラフ</v>
      </c>
      <c r="C75" s="82"/>
      <c r="D75" s="82"/>
      <c r="E75" s="82"/>
      <c r="F75" s="82"/>
      <c r="G75" s="7"/>
      <c r="H75" s="7"/>
      <c r="I75" s="7"/>
      <c r="J75" s="7"/>
      <c r="K75" s="23"/>
      <c r="L75" s="23"/>
      <c r="M75" s="23"/>
    </row>
    <row r="76" spans="2:14" ht="18" customHeight="1" x14ac:dyDescent="0.15">
      <c r="B76" s="22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</row>
    <row r="78" spans="2:14" ht="13.5" customHeight="1" x14ac:dyDescent="0.15"/>
    <row r="103" spans="2:14" x14ac:dyDescent="0.15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</row>
    <row r="104" spans="2:14" x14ac:dyDescent="0.15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</row>
    <row r="105" spans="2:14" x14ac:dyDescent="0.15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</row>
    <row r="106" spans="2:14" x14ac:dyDescent="0.15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</row>
    <row r="107" spans="2:14" x14ac:dyDescent="0.15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</row>
  </sheetData>
  <sheetProtection algorithmName="SHA-512" hashValue="gbLBnZf9qNW4gPuWNz2yPk9/QLNAlB3jfslQHg/Y3davzRImXnZhAacdU4CkxtjoAdETbeZ04a0LdkujvfpfEw==" saltValue="MKVbortL7AZERgHdFE/G/g==" spinCount="100000" sheet="1" objects="1" scenarios="1" selectLockedCells="1"/>
  <mergeCells count="59">
    <mergeCell ref="G30:H30"/>
    <mergeCell ref="B75:F75"/>
    <mergeCell ref="B63:F63"/>
    <mergeCell ref="B40:F40"/>
    <mergeCell ref="G31:H31"/>
    <mergeCell ref="G32:H32"/>
    <mergeCell ref="G33:H33"/>
    <mergeCell ref="G34:H34"/>
    <mergeCell ref="G35:H35"/>
    <mergeCell ref="G36:H36"/>
    <mergeCell ref="G37:H37"/>
    <mergeCell ref="F65:F66"/>
    <mergeCell ref="B72:N73"/>
    <mergeCell ref="G65:G66"/>
    <mergeCell ref="H65:H66"/>
    <mergeCell ref="C65:C66"/>
    <mergeCell ref="B65:B66"/>
    <mergeCell ref="B2:N2"/>
    <mergeCell ref="C4:E4"/>
    <mergeCell ref="F9:F10"/>
    <mergeCell ref="E9:E10"/>
    <mergeCell ref="J8:J10"/>
    <mergeCell ref="K8:K10"/>
    <mergeCell ref="M8:M10"/>
    <mergeCell ref="N8:N10"/>
    <mergeCell ref="B8:B10"/>
    <mergeCell ref="B6:F6"/>
    <mergeCell ref="L8:L10"/>
    <mergeCell ref="E8:I8"/>
    <mergeCell ref="D9:D10"/>
    <mergeCell ref="C36:D36"/>
    <mergeCell ref="E36:F36"/>
    <mergeCell ref="C31:D31"/>
    <mergeCell ref="E31:F31"/>
    <mergeCell ref="C32:D32"/>
    <mergeCell ref="E32:F32"/>
    <mergeCell ref="C33:D33"/>
    <mergeCell ref="E33:F33"/>
    <mergeCell ref="C8:C10"/>
    <mergeCell ref="C34:D34"/>
    <mergeCell ref="E34:F34"/>
    <mergeCell ref="C35:D35"/>
    <mergeCell ref="E35:F35"/>
    <mergeCell ref="B22:N24"/>
    <mergeCell ref="B26:F26"/>
    <mergeCell ref="C28:D28"/>
    <mergeCell ref="E28:F28"/>
    <mergeCell ref="G28:H28"/>
    <mergeCell ref="G29:H29"/>
    <mergeCell ref="J28:K28"/>
    <mergeCell ref="C29:D29"/>
    <mergeCell ref="E29:F29"/>
    <mergeCell ref="C30:D30"/>
    <mergeCell ref="E30:F30"/>
    <mergeCell ref="C38:D38"/>
    <mergeCell ref="E38:F38"/>
    <mergeCell ref="G38:H38"/>
    <mergeCell ref="C37:D37"/>
    <mergeCell ref="E37:F37"/>
  </mergeCells>
  <phoneticPr fontId="1"/>
  <pageMargins left="0.31496062992125984" right="0.11811023622047245" top="0.15748031496062992" bottom="0.15748031496062992" header="0.31496062992125984" footer="0.31496062992125984"/>
  <pageSetup paperSize="9" scale="78" fitToHeight="0" orientation="portrait" r:id="rId1"/>
  <rowBreaks count="1" manualBreakCount="1">
    <brk id="60" max="1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LIST!$B$5:$B$39</xm:f>
          </x14:formula1>
          <xm:sqref>C4:D4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42"/>
  <sheetViews>
    <sheetView view="pageBreakPreview" zoomScale="85" zoomScaleNormal="80" zoomScaleSheetLayoutView="85" workbookViewId="0">
      <selection activeCell="B41" sqref="B41:J42"/>
    </sheetView>
  </sheetViews>
  <sheetFormatPr defaultRowHeight="13.5" x14ac:dyDescent="0.15"/>
  <cols>
    <col min="1" max="1" width="2.25" style="4" customWidth="1"/>
    <col min="2" max="2" width="11.375" style="4" bestFit="1" customWidth="1"/>
    <col min="3" max="3" width="10.75" style="4" customWidth="1"/>
    <col min="4" max="4" width="11.125" style="4" bestFit="1" customWidth="1"/>
    <col min="5" max="12" width="11.125" style="4" customWidth="1"/>
    <col min="13" max="13" width="3.625" style="4" customWidth="1"/>
    <col min="14" max="16384" width="9" style="4"/>
  </cols>
  <sheetData>
    <row r="2" spans="2:12" ht="16.5" customHeight="1" x14ac:dyDescent="0.15">
      <c r="B2" s="31" t="s">
        <v>155</v>
      </c>
    </row>
    <row r="3" spans="2:12" x14ac:dyDescent="0.15">
      <c r="B3" s="102" t="s">
        <v>0</v>
      </c>
      <c r="C3" s="78" t="s">
        <v>1</v>
      </c>
      <c r="D3" s="95" t="s">
        <v>47</v>
      </c>
      <c r="E3" s="32"/>
      <c r="F3" s="32"/>
      <c r="G3" s="117"/>
      <c r="H3" s="117"/>
      <c r="I3" s="117"/>
      <c r="J3" s="117"/>
      <c r="K3" s="117"/>
      <c r="L3" s="118"/>
    </row>
    <row r="4" spans="2:12" ht="45.75" customHeight="1" x14ac:dyDescent="0.15">
      <c r="B4" s="104"/>
      <c r="C4" s="80"/>
      <c r="D4" s="96"/>
      <c r="E4" s="33" t="s">
        <v>134</v>
      </c>
      <c r="F4" s="34" t="s">
        <v>135</v>
      </c>
      <c r="G4" s="35" t="s">
        <v>48</v>
      </c>
      <c r="H4" s="36" t="s">
        <v>49</v>
      </c>
      <c r="I4" s="35" t="s">
        <v>50</v>
      </c>
      <c r="J4" s="36" t="s">
        <v>51</v>
      </c>
      <c r="K4" s="37" t="s">
        <v>112</v>
      </c>
      <c r="L4" s="36" t="s">
        <v>113</v>
      </c>
    </row>
    <row r="5" spans="2:12" ht="15.75" customHeight="1" x14ac:dyDescent="0.15">
      <c r="B5" s="38" t="s">
        <v>46</v>
      </c>
      <c r="C5" s="38" t="s">
        <v>2</v>
      </c>
      <c r="D5" s="65">
        <v>1015478</v>
      </c>
      <c r="E5" s="67">
        <v>99661</v>
      </c>
      <c r="F5" s="67">
        <v>577568</v>
      </c>
      <c r="G5" s="65">
        <v>338249</v>
      </c>
      <c r="H5" s="39">
        <f>G5/D5</f>
        <v>0.33309338065423377</v>
      </c>
      <c r="I5" s="65">
        <v>205637</v>
      </c>
      <c r="J5" s="39">
        <f>I5/D5</f>
        <v>0.20250266377016538</v>
      </c>
      <c r="K5" s="65">
        <v>87836</v>
      </c>
      <c r="L5" s="40">
        <f>K5/D5</f>
        <v>8.6497196394210413E-2</v>
      </c>
    </row>
    <row r="6" spans="2:12" ht="15.75" customHeight="1" x14ac:dyDescent="0.15">
      <c r="B6" s="89" t="s">
        <v>3</v>
      </c>
      <c r="C6" s="38" t="s">
        <v>4</v>
      </c>
      <c r="D6" s="66">
        <v>25888</v>
      </c>
      <c r="E6" s="66">
        <v>2062</v>
      </c>
      <c r="F6" s="66">
        <v>12395</v>
      </c>
      <c r="G6" s="70">
        <v>11431</v>
      </c>
      <c r="H6" s="40">
        <f t="shared" ref="H6:H40" si="0">G6/D6</f>
        <v>0.44155593325092707</v>
      </c>
      <c r="I6" s="71">
        <v>7461</v>
      </c>
      <c r="J6" s="40">
        <f t="shared" ref="J6:J40" si="1">I6/D6</f>
        <v>0.28820302843016071</v>
      </c>
      <c r="K6" s="72">
        <v>2885</v>
      </c>
      <c r="L6" s="40">
        <f t="shared" ref="L6:L40" si="2">K6/D6</f>
        <v>0.11144159456118664</v>
      </c>
    </row>
    <row r="7" spans="2:12" ht="15.75" customHeight="1" x14ac:dyDescent="0.15">
      <c r="B7" s="89"/>
      <c r="C7" s="38" t="s">
        <v>5</v>
      </c>
      <c r="D7" s="66">
        <v>9432</v>
      </c>
      <c r="E7" s="66">
        <v>849</v>
      </c>
      <c r="F7" s="66">
        <v>4171</v>
      </c>
      <c r="G7" s="70">
        <v>4412</v>
      </c>
      <c r="H7" s="40">
        <f t="shared" si="0"/>
        <v>0.46776929601357081</v>
      </c>
      <c r="I7" s="71">
        <v>2961</v>
      </c>
      <c r="J7" s="40">
        <f t="shared" si="1"/>
        <v>0.31393129770992367</v>
      </c>
      <c r="K7" s="72">
        <v>1206</v>
      </c>
      <c r="L7" s="40">
        <f t="shared" si="2"/>
        <v>0.12786259541984732</v>
      </c>
    </row>
    <row r="8" spans="2:12" ht="15.75" customHeight="1" x14ac:dyDescent="0.15">
      <c r="B8" s="89"/>
      <c r="C8" s="38" t="s">
        <v>6</v>
      </c>
      <c r="D8" s="66">
        <v>822</v>
      </c>
      <c r="E8" s="66">
        <v>45</v>
      </c>
      <c r="F8" s="66">
        <v>318</v>
      </c>
      <c r="G8" s="70">
        <v>459</v>
      </c>
      <c r="H8" s="40">
        <f t="shared" si="0"/>
        <v>0.55839416058394165</v>
      </c>
      <c r="I8" s="71">
        <v>305</v>
      </c>
      <c r="J8" s="40">
        <f t="shared" si="1"/>
        <v>0.37104622871046228</v>
      </c>
      <c r="K8" s="72">
        <v>137</v>
      </c>
      <c r="L8" s="40">
        <f t="shared" si="2"/>
        <v>0.16666666666666666</v>
      </c>
    </row>
    <row r="9" spans="2:12" ht="15.75" customHeight="1" x14ac:dyDescent="0.15">
      <c r="B9" s="89"/>
      <c r="C9" s="38" t="s">
        <v>7</v>
      </c>
      <c r="D9" s="66">
        <v>22079</v>
      </c>
      <c r="E9" s="66">
        <v>2496</v>
      </c>
      <c r="F9" s="66">
        <v>12364</v>
      </c>
      <c r="G9" s="70">
        <v>7219</v>
      </c>
      <c r="H9" s="40">
        <f t="shared" si="0"/>
        <v>0.32696227184202181</v>
      </c>
      <c r="I9" s="71">
        <v>4395</v>
      </c>
      <c r="J9" s="40">
        <f t="shared" si="1"/>
        <v>0.19905792834820418</v>
      </c>
      <c r="K9" s="72">
        <v>1740</v>
      </c>
      <c r="L9" s="40">
        <f t="shared" si="2"/>
        <v>7.8807917025227589E-2</v>
      </c>
    </row>
    <row r="10" spans="2:12" ht="15.75" customHeight="1" x14ac:dyDescent="0.15">
      <c r="B10" s="89"/>
      <c r="C10" s="38" t="s">
        <v>8</v>
      </c>
      <c r="D10" s="66">
        <v>8857</v>
      </c>
      <c r="E10" s="66">
        <v>780</v>
      </c>
      <c r="F10" s="66">
        <v>4374</v>
      </c>
      <c r="G10" s="70">
        <v>3703</v>
      </c>
      <c r="H10" s="40">
        <f t="shared" si="0"/>
        <v>0.41808738850626626</v>
      </c>
      <c r="I10" s="71">
        <v>2493</v>
      </c>
      <c r="J10" s="40">
        <f t="shared" si="1"/>
        <v>0.28147228181099693</v>
      </c>
      <c r="K10" s="72">
        <v>938</v>
      </c>
      <c r="L10" s="40">
        <f t="shared" si="2"/>
        <v>0.10590493395054759</v>
      </c>
    </row>
    <row r="11" spans="2:12" ht="15.75" customHeight="1" x14ac:dyDescent="0.15">
      <c r="B11" s="89"/>
      <c r="C11" s="38" t="s">
        <v>9</v>
      </c>
      <c r="D11" s="66">
        <v>35201</v>
      </c>
      <c r="E11" s="66">
        <v>3629</v>
      </c>
      <c r="F11" s="66">
        <v>20126</v>
      </c>
      <c r="G11" s="70">
        <v>11446</v>
      </c>
      <c r="H11" s="40">
        <f t="shared" si="0"/>
        <v>0.32516121701088035</v>
      </c>
      <c r="I11" s="71">
        <v>7271</v>
      </c>
      <c r="J11" s="40">
        <f t="shared" si="1"/>
        <v>0.20655663191386608</v>
      </c>
      <c r="K11" s="72">
        <v>2886</v>
      </c>
      <c r="L11" s="40">
        <f t="shared" si="2"/>
        <v>8.1986307207181613E-2</v>
      </c>
    </row>
    <row r="12" spans="2:12" ht="15.75" customHeight="1" x14ac:dyDescent="0.15">
      <c r="B12" s="89"/>
      <c r="C12" s="38" t="s">
        <v>10</v>
      </c>
      <c r="D12" s="66">
        <v>6497</v>
      </c>
      <c r="E12" s="66">
        <v>437</v>
      </c>
      <c r="F12" s="66">
        <v>2873</v>
      </c>
      <c r="G12" s="70">
        <v>3187</v>
      </c>
      <c r="H12" s="40">
        <f t="shared" si="0"/>
        <v>0.4905340926581499</v>
      </c>
      <c r="I12" s="71">
        <v>2198</v>
      </c>
      <c r="J12" s="40">
        <f t="shared" si="1"/>
        <v>0.33830998922579653</v>
      </c>
      <c r="K12" s="72">
        <v>840</v>
      </c>
      <c r="L12" s="40">
        <f t="shared" si="2"/>
        <v>0.12929044174234261</v>
      </c>
    </row>
    <row r="13" spans="2:12" ht="15.75" customHeight="1" x14ac:dyDescent="0.15">
      <c r="B13" s="89"/>
      <c r="C13" s="38" t="s">
        <v>11</v>
      </c>
      <c r="D13" s="66">
        <v>23282</v>
      </c>
      <c r="E13" s="66">
        <v>1928</v>
      </c>
      <c r="F13" s="66">
        <v>11098</v>
      </c>
      <c r="G13" s="70">
        <v>10256</v>
      </c>
      <c r="H13" s="40">
        <f t="shared" si="0"/>
        <v>0.44051198350657161</v>
      </c>
      <c r="I13" s="71">
        <v>6980</v>
      </c>
      <c r="J13" s="40">
        <f t="shared" si="1"/>
        <v>0.29980242247229621</v>
      </c>
      <c r="K13" s="72">
        <v>2844</v>
      </c>
      <c r="L13" s="40">
        <f t="shared" si="2"/>
        <v>0.12215445408470063</v>
      </c>
    </row>
    <row r="14" spans="2:12" ht="15.75" customHeight="1" x14ac:dyDescent="0.15">
      <c r="B14" s="89"/>
      <c r="C14" s="38" t="s">
        <v>12</v>
      </c>
      <c r="D14" s="66">
        <v>8566</v>
      </c>
      <c r="E14" s="66">
        <v>572</v>
      </c>
      <c r="F14" s="66">
        <v>3478</v>
      </c>
      <c r="G14" s="71">
        <v>4516</v>
      </c>
      <c r="H14" s="40">
        <f t="shared" si="0"/>
        <v>0.52720056035489138</v>
      </c>
      <c r="I14" s="71">
        <v>3134</v>
      </c>
      <c r="J14" s="40">
        <f t="shared" si="1"/>
        <v>0.36586504786364699</v>
      </c>
      <c r="K14" s="72">
        <v>1211</v>
      </c>
      <c r="L14" s="40">
        <f t="shared" si="2"/>
        <v>0.14137286948400654</v>
      </c>
    </row>
    <row r="15" spans="2:12" ht="15.75" customHeight="1" x14ac:dyDescent="0.15">
      <c r="B15" s="89" t="s">
        <v>13</v>
      </c>
      <c r="C15" s="38" t="s">
        <v>14</v>
      </c>
      <c r="D15" s="66">
        <v>42409</v>
      </c>
      <c r="E15" s="66">
        <v>3847</v>
      </c>
      <c r="F15" s="66">
        <v>21813</v>
      </c>
      <c r="G15" s="70">
        <v>16749</v>
      </c>
      <c r="H15" s="40">
        <f t="shared" si="0"/>
        <v>0.39493975335424086</v>
      </c>
      <c r="I15" s="71">
        <v>10396</v>
      </c>
      <c r="J15" s="40">
        <f t="shared" si="1"/>
        <v>0.2451366455233559</v>
      </c>
      <c r="K15" s="72">
        <v>4277</v>
      </c>
      <c r="L15" s="40">
        <f t="shared" si="2"/>
        <v>0.1008512344077908</v>
      </c>
    </row>
    <row r="16" spans="2:12" ht="15.75" customHeight="1" x14ac:dyDescent="0.15">
      <c r="B16" s="89"/>
      <c r="C16" s="38" t="s">
        <v>15</v>
      </c>
      <c r="D16" s="66">
        <v>52741</v>
      </c>
      <c r="E16" s="66">
        <v>6177</v>
      </c>
      <c r="F16" s="66">
        <v>30418</v>
      </c>
      <c r="G16" s="70">
        <v>16146</v>
      </c>
      <c r="H16" s="40">
        <f t="shared" si="0"/>
        <v>0.30613754005422728</v>
      </c>
      <c r="I16" s="71">
        <v>9525</v>
      </c>
      <c r="J16" s="40">
        <f t="shared" si="1"/>
        <v>0.18059953356970856</v>
      </c>
      <c r="K16" s="72">
        <v>3829</v>
      </c>
      <c r="L16" s="40">
        <f t="shared" si="2"/>
        <v>7.2600064465975236E-2</v>
      </c>
    </row>
    <row r="17" spans="2:12" ht="15.75" customHeight="1" x14ac:dyDescent="0.15">
      <c r="B17" s="89"/>
      <c r="C17" s="38" t="s">
        <v>16</v>
      </c>
      <c r="D17" s="66">
        <v>10606</v>
      </c>
      <c r="E17" s="66">
        <v>748</v>
      </c>
      <c r="F17" s="66">
        <v>4770</v>
      </c>
      <c r="G17" s="70">
        <v>5088</v>
      </c>
      <c r="H17" s="40">
        <f t="shared" si="0"/>
        <v>0.47972845559117483</v>
      </c>
      <c r="I17" s="71">
        <v>3357</v>
      </c>
      <c r="J17" s="40">
        <f t="shared" si="1"/>
        <v>0.31651895153686593</v>
      </c>
      <c r="K17" s="72">
        <v>1446</v>
      </c>
      <c r="L17" s="40">
        <f t="shared" si="2"/>
        <v>0.13633792193098246</v>
      </c>
    </row>
    <row r="18" spans="2:12" ht="15.75" customHeight="1" x14ac:dyDescent="0.15">
      <c r="B18" s="89"/>
      <c r="C18" s="38" t="s">
        <v>17</v>
      </c>
      <c r="D18" s="66">
        <v>14426</v>
      </c>
      <c r="E18" s="66">
        <v>1208</v>
      </c>
      <c r="F18" s="66">
        <v>7367</v>
      </c>
      <c r="G18" s="70">
        <v>5851</v>
      </c>
      <c r="H18" s="40">
        <f t="shared" si="0"/>
        <v>0.40558713434077359</v>
      </c>
      <c r="I18" s="71">
        <v>3490</v>
      </c>
      <c r="J18" s="40">
        <f t="shared" si="1"/>
        <v>0.24192430334118953</v>
      </c>
      <c r="K18" s="72">
        <v>1294</v>
      </c>
      <c r="L18" s="40">
        <f t="shared" si="2"/>
        <v>8.969915430472758E-2</v>
      </c>
    </row>
    <row r="19" spans="2:12" ht="15.75" customHeight="1" x14ac:dyDescent="0.15">
      <c r="B19" s="89"/>
      <c r="C19" s="38" t="s">
        <v>18</v>
      </c>
      <c r="D19" s="66">
        <v>36959</v>
      </c>
      <c r="E19" s="66">
        <v>4640</v>
      </c>
      <c r="F19" s="66">
        <v>20316</v>
      </c>
      <c r="G19" s="70">
        <v>12003</v>
      </c>
      <c r="H19" s="40">
        <f t="shared" si="0"/>
        <v>0.32476528044589953</v>
      </c>
      <c r="I19" s="71">
        <v>7245</v>
      </c>
      <c r="J19" s="40">
        <f t="shared" si="1"/>
        <v>0.19602803106144648</v>
      </c>
      <c r="K19" s="72">
        <v>2669</v>
      </c>
      <c r="L19" s="40">
        <f t="shared" si="2"/>
        <v>7.2215157336508018E-2</v>
      </c>
    </row>
    <row r="20" spans="2:12" ht="15.75" customHeight="1" x14ac:dyDescent="0.15">
      <c r="B20" s="89" t="s">
        <v>19</v>
      </c>
      <c r="C20" s="38" t="s">
        <v>20</v>
      </c>
      <c r="D20" s="66">
        <v>80769</v>
      </c>
      <c r="E20" s="66">
        <v>11641</v>
      </c>
      <c r="F20" s="66">
        <v>47255</v>
      </c>
      <c r="G20" s="70">
        <v>21873</v>
      </c>
      <c r="H20" s="40">
        <f t="shared" si="0"/>
        <v>0.27080934516955762</v>
      </c>
      <c r="I20" s="71">
        <v>12508</v>
      </c>
      <c r="J20" s="40">
        <f t="shared" si="1"/>
        <v>0.1548613948420805</v>
      </c>
      <c r="K20" s="72">
        <v>4663</v>
      </c>
      <c r="L20" s="40">
        <f t="shared" si="2"/>
        <v>5.7732545902512103E-2</v>
      </c>
    </row>
    <row r="21" spans="2:12" ht="15.75" customHeight="1" x14ac:dyDescent="0.15">
      <c r="B21" s="89"/>
      <c r="C21" s="38" t="s">
        <v>21</v>
      </c>
      <c r="D21" s="66">
        <v>41369</v>
      </c>
      <c r="E21" s="66">
        <v>4767</v>
      </c>
      <c r="F21" s="66">
        <v>23514</v>
      </c>
      <c r="G21" s="70">
        <v>13088</v>
      </c>
      <c r="H21" s="40">
        <f t="shared" si="0"/>
        <v>0.31637216273054702</v>
      </c>
      <c r="I21" s="71">
        <v>7967</v>
      </c>
      <c r="J21" s="40">
        <f t="shared" si="1"/>
        <v>0.19258381880151804</v>
      </c>
      <c r="K21" s="72">
        <v>3096</v>
      </c>
      <c r="L21" s="40">
        <f t="shared" si="2"/>
        <v>7.4838647296284658E-2</v>
      </c>
    </row>
    <row r="22" spans="2:12" ht="15.75" customHeight="1" x14ac:dyDescent="0.15">
      <c r="B22" s="89"/>
      <c r="C22" s="38" t="s">
        <v>22</v>
      </c>
      <c r="D22" s="66">
        <v>26834</v>
      </c>
      <c r="E22" s="66">
        <v>2647</v>
      </c>
      <c r="F22" s="66">
        <v>14196</v>
      </c>
      <c r="G22" s="70">
        <v>9991</v>
      </c>
      <c r="H22" s="40">
        <f t="shared" si="0"/>
        <v>0.37232615338749347</v>
      </c>
      <c r="I22" s="71">
        <v>6444</v>
      </c>
      <c r="J22" s="40">
        <f t="shared" si="1"/>
        <v>0.24014310203473205</v>
      </c>
      <c r="K22" s="72">
        <v>2482</v>
      </c>
      <c r="L22" s="40">
        <f t="shared" si="2"/>
        <v>9.2494596407542665E-2</v>
      </c>
    </row>
    <row r="23" spans="2:12" ht="15.75" customHeight="1" x14ac:dyDescent="0.15">
      <c r="B23" s="89"/>
      <c r="C23" s="38" t="s">
        <v>23</v>
      </c>
      <c r="D23" s="66">
        <v>8854</v>
      </c>
      <c r="E23" s="66">
        <v>528</v>
      </c>
      <c r="F23" s="66">
        <v>3814</v>
      </c>
      <c r="G23" s="70">
        <v>4512</v>
      </c>
      <c r="H23" s="40">
        <f t="shared" si="0"/>
        <v>0.50960018070928392</v>
      </c>
      <c r="I23" s="71">
        <v>3254</v>
      </c>
      <c r="J23" s="40">
        <f t="shared" si="1"/>
        <v>0.36751750621188162</v>
      </c>
      <c r="K23" s="72">
        <v>1481</v>
      </c>
      <c r="L23" s="40">
        <f t="shared" si="2"/>
        <v>0.16726903094646486</v>
      </c>
    </row>
    <row r="24" spans="2:12" ht="15.75" customHeight="1" x14ac:dyDescent="0.15">
      <c r="B24" s="102" t="s">
        <v>24</v>
      </c>
      <c r="C24" s="38" t="s">
        <v>25</v>
      </c>
      <c r="D24" s="66">
        <v>27399</v>
      </c>
      <c r="E24" s="66">
        <v>3770</v>
      </c>
      <c r="F24" s="66">
        <v>15590</v>
      </c>
      <c r="G24" s="70">
        <v>8039</v>
      </c>
      <c r="H24" s="40">
        <f t="shared" si="0"/>
        <v>0.29340486879083177</v>
      </c>
      <c r="I24" s="71">
        <v>4817</v>
      </c>
      <c r="J24" s="40">
        <f t="shared" si="1"/>
        <v>0.17580933610715718</v>
      </c>
      <c r="K24" s="72">
        <v>1719</v>
      </c>
      <c r="L24" s="40">
        <f t="shared" si="2"/>
        <v>6.2739516040731413E-2</v>
      </c>
    </row>
    <row r="25" spans="2:12" ht="15.75" customHeight="1" x14ac:dyDescent="0.15">
      <c r="B25" s="103"/>
      <c r="C25" s="38" t="s">
        <v>26</v>
      </c>
      <c r="D25" s="66">
        <v>6224</v>
      </c>
      <c r="E25" s="66">
        <v>636</v>
      </c>
      <c r="F25" s="66">
        <v>2849</v>
      </c>
      <c r="G25" s="70">
        <v>2739</v>
      </c>
      <c r="H25" s="40">
        <f t="shared" si="0"/>
        <v>0.44007069408740362</v>
      </c>
      <c r="I25" s="71">
        <v>2014</v>
      </c>
      <c r="J25" s="40">
        <f t="shared" si="1"/>
        <v>0.32358611825192801</v>
      </c>
      <c r="K25" s="72">
        <v>815</v>
      </c>
      <c r="L25" s="40">
        <f t="shared" si="2"/>
        <v>0.13094473007712082</v>
      </c>
    </row>
    <row r="26" spans="2:12" ht="15.75" customHeight="1" x14ac:dyDescent="0.15">
      <c r="B26" s="103"/>
      <c r="C26" s="38" t="s">
        <v>27</v>
      </c>
      <c r="D26" s="66">
        <v>58051</v>
      </c>
      <c r="E26" s="66">
        <v>8743</v>
      </c>
      <c r="F26" s="66">
        <v>34345</v>
      </c>
      <c r="G26" s="70">
        <v>14963</v>
      </c>
      <c r="H26" s="40">
        <f t="shared" si="0"/>
        <v>0.25775611100583967</v>
      </c>
      <c r="I26" s="71">
        <v>8230</v>
      </c>
      <c r="J26" s="40">
        <f t="shared" si="1"/>
        <v>0.14177189023444903</v>
      </c>
      <c r="K26" s="72">
        <v>3009</v>
      </c>
      <c r="L26" s="40">
        <f t="shared" si="2"/>
        <v>5.1833732407710463E-2</v>
      </c>
    </row>
    <row r="27" spans="2:12" ht="15.75" customHeight="1" x14ac:dyDescent="0.15">
      <c r="B27" s="104"/>
      <c r="C27" s="38" t="s">
        <v>28</v>
      </c>
      <c r="D27" s="66">
        <v>4855</v>
      </c>
      <c r="E27" s="66">
        <v>647</v>
      </c>
      <c r="F27" s="66">
        <v>2578</v>
      </c>
      <c r="G27" s="70">
        <v>1630</v>
      </c>
      <c r="H27" s="40">
        <f t="shared" si="0"/>
        <v>0.33573635427394438</v>
      </c>
      <c r="I27" s="71">
        <v>1088</v>
      </c>
      <c r="J27" s="40">
        <f t="shared" si="1"/>
        <v>0.22409886714727084</v>
      </c>
      <c r="K27" s="72">
        <v>409</v>
      </c>
      <c r="L27" s="40">
        <f t="shared" si="2"/>
        <v>8.4243048403707513E-2</v>
      </c>
    </row>
    <row r="28" spans="2:12" ht="15.75" customHeight="1" x14ac:dyDescent="0.15">
      <c r="B28" s="89" t="s">
        <v>29</v>
      </c>
      <c r="C28" s="38" t="s">
        <v>30</v>
      </c>
      <c r="D28" s="66">
        <v>117643</v>
      </c>
      <c r="E28" s="66">
        <v>13084</v>
      </c>
      <c r="F28" s="66">
        <v>64850</v>
      </c>
      <c r="G28" s="70">
        <v>39709</v>
      </c>
      <c r="H28" s="40">
        <f t="shared" si="0"/>
        <v>0.33753814506600477</v>
      </c>
      <c r="I28" s="71">
        <v>24708</v>
      </c>
      <c r="J28" s="40">
        <f t="shared" si="1"/>
        <v>0.21002524587098254</v>
      </c>
      <c r="K28" s="72">
        <v>9019</v>
      </c>
      <c r="L28" s="40">
        <f t="shared" si="2"/>
        <v>7.6664144912999499E-2</v>
      </c>
    </row>
    <row r="29" spans="2:12" ht="15.75" customHeight="1" x14ac:dyDescent="0.15">
      <c r="B29" s="89"/>
      <c r="C29" s="38" t="s">
        <v>31</v>
      </c>
      <c r="D29" s="66">
        <v>5707</v>
      </c>
      <c r="E29" s="66">
        <v>658</v>
      </c>
      <c r="F29" s="66">
        <v>2909</v>
      </c>
      <c r="G29" s="70">
        <v>2140</v>
      </c>
      <c r="H29" s="40">
        <f t="shared" si="0"/>
        <v>0.37497809707376906</v>
      </c>
      <c r="I29" s="71">
        <v>1443</v>
      </c>
      <c r="J29" s="40">
        <f t="shared" si="1"/>
        <v>0.2528473804100228</v>
      </c>
      <c r="K29" s="72">
        <v>544</v>
      </c>
      <c r="L29" s="40">
        <f t="shared" si="2"/>
        <v>9.532153495707027E-2</v>
      </c>
    </row>
    <row r="30" spans="2:12" ht="15.75" customHeight="1" x14ac:dyDescent="0.15">
      <c r="B30" s="89"/>
      <c r="C30" s="38" t="s">
        <v>32</v>
      </c>
      <c r="D30" s="66">
        <v>16605</v>
      </c>
      <c r="E30" s="66">
        <v>1464</v>
      </c>
      <c r="F30" s="66">
        <v>8007</v>
      </c>
      <c r="G30" s="70">
        <v>7134</v>
      </c>
      <c r="H30" s="40">
        <f t="shared" si="0"/>
        <v>0.42962962962962964</v>
      </c>
      <c r="I30" s="71">
        <v>4689</v>
      </c>
      <c r="J30" s="40">
        <f t="shared" si="1"/>
        <v>0.28238482384823849</v>
      </c>
      <c r="K30" s="72">
        <v>1701</v>
      </c>
      <c r="L30" s="40">
        <f t="shared" si="2"/>
        <v>0.1024390243902439</v>
      </c>
    </row>
    <row r="31" spans="2:12" ht="15.75" customHeight="1" x14ac:dyDescent="0.15">
      <c r="B31" s="89"/>
      <c r="C31" s="38" t="s">
        <v>33</v>
      </c>
      <c r="D31" s="66">
        <v>12253</v>
      </c>
      <c r="E31" s="66">
        <v>1128</v>
      </c>
      <c r="F31" s="66">
        <v>6012</v>
      </c>
      <c r="G31" s="70">
        <v>5113</v>
      </c>
      <c r="H31" s="40">
        <f t="shared" si="0"/>
        <v>0.41728556271933404</v>
      </c>
      <c r="I31" s="71">
        <v>3443</v>
      </c>
      <c r="J31" s="40">
        <f t="shared" si="1"/>
        <v>0.2809924100220354</v>
      </c>
      <c r="K31" s="72">
        <v>1239</v>
      </c>
      <c r="L31" s="40">
        <f t="shared" si="2"/>
        <v>0.10111809352811556</v>
      </c>
    </row>
    <row r="32" spans="2:12" ht="15.75" customHeight="1" x14ac:dyDescent="0.15">
      <c r="B32" s="89"/>
      <c r="C32" s="38" t="s">
        <v>34</v>
      </c>
      <c r="D32" s="66">
        <v>18610</v>
      </c>
      <c r="E32" s="66">
        <v>1735</v>
      </c>
      <c r="F32" s="66">
        <v>9233</v>
      </c>
      <c r="G32" s="70">
        <v>7642</v>
      </c>
      <c r="H32" s="40">
        <f t="shared" si="0"/>
        <v>0.41063944116066631</v>
      </c>
      <c r="I32" s="71">
        <v>5113</v>
      </c>
      <c r="J32" s="40">
        <f t="shared" si="1"/>
        <v>0.27474476088124666</v>
      </c>
      <c r="K32" s="72">
        <v>1963</v>
      </c>
      <c r="L32" s="40">
        <f t="shared" si="2"/>
        <v>0.10548092423428264</v>
      </c>
    </row>
    <row r="33" spans="2:12" ht="15.75" customHeight="1" x14ac:dyDescent="0.15">
      <c r="B33" s="38" t="s">
        <v>35</v>
      </c>
      <c r="C33" s="38" t="s">
        <v>36</v>
      </c>
      <c r="D33" s="66">
        <v>48036</v>
      </c>
      <c r="E33" s="66">
        <v>4110</v>
      </c>
      <c r="F33" s="66">
        <v>21555</v>
      </c>
      <c r="G33" s="70">
        <v>22371</v>
      </c>
      <c r="H33" s="40">
        <f t="shared" si="0"/>
        <v>0.46571321508868346</v>
      </c>
      <c r="I33" s="71">
        <v>15529</v>
      </c>
      <c r="J33" s="40">
        <f t="shared" si="1"/>
        <v>0.32327837455241903</v>
      </c>
      <c r="K33" s="72">
        <v>5798</v>
      </c>
      <c r="L33" s="40">
        <f t="shared" si="2"/>
        <v>0.12070114081105837</v>
      </c>
    </row>
    <row r="34" spans="2:12" ht="15.75" customHeight="1" x14ac:dyDescent="0.15">
      <c r="B34" s="89" t="s">
        <v>37</v>
      </c>
      <c r="C34" s="38" t="s">
        <v>38</v>
      </c>
      <c r="D34" s="66">
        <v>107494</v>
      </c>
      <c r="E34" s="66">
        <v>9819</v>
      </c>
      <c r="F34" s="66">
        <v>56837</v>
      </c>
      <c r="G34" s="70">
        <v>40838</v>
      </c>
      <c r="H34" s="40">
        <f t="shared" si="0"/>
        <v>0.37990957634844735</v>
      </c>
      <c r="I34" s="71">
        <v>25259</v>
      </c>
      <c r="J34" s="40">
        <f t="shared" si="1"/>
        <v>0.23498055705434723</v>
      </c>
      <c r="K34" s="72">
        <v>10175</v>
      </c>
      <c r="L34" s="40">
        <f t="shared" si="2"/>
        <v>9.4656445941168815E-2</v>
      </c>
    </row>
    <row r="35" spans="2:12" ht="15.75" customHeight="1" x14ac:dyDescent="0.15">
      <c r="B35" s="89"/>
      <c r="C35" s="38" t="s">
        <v>39</v>
      </c>
      <c r="D35" s="66">
        <v>33841</v>
      </c>
      <c r="E35" s="66">
        <v>3871</v>
      </c>
      <c r="F35" s="66">
        <v>18411</v>
      </c>
      <c r="G35" s="70">
        <v>11559</v>
      </c>
      <c r="H35" s="40">
        <f t="shared" si="0"/>
        <v>0.34156792056972313</v>
      </c>
      <c r="I35" s="71">
        <v>7172</v>
      </c>
      <c r="J35" s="40">
        <f t="shared" si="1"/>
        <v>0.21193227150497917</v>
      </c>
      <c r="K35" s="72">
        <v>2840</v>
      </c>
      <c r="L35" s="40">
        <f t="shared" si="2"/>
        <v>8.3921869921101622E-2</v>
      </c>
    </row>
    <row r="36" spans="2:12" ht="15.75" customHeight="1" x14ac:dyDescent="0.15">
      <c r="B36" s="89"/>
      <c r="C36" s="38" t="s">
        <v>40</v>
      </c>
      <c r="D36" s="66">
        <v>4022</v>
      </c>
      <c r="E36" s="66">
        <v>283</v>
      </c>
      <c r="F36" s="66">
        <v>1944</v>
      </c>
      <c r="G36" s="70">
        <v>1795</v>
      </c>
      <c r="H36" s="40">
        <f t="shared" si="0"/>
        <v>0.44629537543510689</v>
      </c>
      <c r="I36" s="71">
        <v>1165</v>
      </c>
      <c r="J36" s="40">
        <f t="shared" si="1"/>
        <v>0.28965688712083543</v>
      </c>
      <c r="K36" s="72">
        <v>517</v>
      </c>
      <c r="L36" s="40">
        <f t="shared" si="2"/>
        <v>0.12854301342615615</v>
      </c>
    </row>
    <row r="37" spans="2:12" ht="15.75" customHeight="1" x14ac:dyDescent="0.15">
      <c r="B37" s="38" t="s">
        <v>41</v>
      </c>
      <c r="C37" s="38" t="s">
        <v>42</v>
      </c>
      <c r="D37" s="66">
        <v>62595</v>
      </c>
      <c r="E37" s="66">
        <v>6202</v>
      </c>
      <c r="F37" s="66">
        <v>31022</v>
      </c>
      <c r="G37" s="70">
        <v>25371</v>
      </c>
      <c r="H37" s="40">
        <f t="shared" si="0"/>
        <v>0.40531991373112869</v>
      </c>
      <c r="I37" s="71">
        <v>16419</v>
      </c>
      <c r="J37" s="40">
        <f t="shared" si="1"/>
        <v>0.26230529595015578</v>
      </c>
      <c r="K37" s="72">
        <v>5440</v>
      </c>
      <c r="L37" s="40">
        <f t="shared" si="2"/>
        <v>8.6907899992012136E-2</v>
      </c>
    </row>
    <row r="38" spans="2:12" ht="15.75" customHeight="1" x14ac:dyDescent="0.15">
      <c r="B38" s="89" t="s">
        <v>43</v>
      </c>
      <c r="C38" s="38" t="s">
        <v>44</v>
      </c>
      <c r="D38" s="66">
        <v>43466</v>
      </c>
      <c r="E38" s="66">
        <v>3177</v>
      </c>
      <c r="F38" s="66">
        <v>19307</v>
      </c>
      <c r="G38" s="70">
        <v>20982</v>
      </c>
      <c r="H38" s="40">
        <f t="shared" si="0"/>
        <v>0.4827221276399945</v>
      </c>
      <c r="I38" s="71">
        <v>13336</v>
      </c>
      <c r="J38" s="40">
        <f t="shared" si="1"/>
        <v>0.30681452169511803</v>
      </c>
      <c r="K38" s="72">
        <v>5797</v>
      </c>
      <c r="L38" s="40">
        <f t="shared" si="2"/>
        <v>0.13336860994800534</v>
      </c>
    </row>
    <row r="39" spans="2:12" ht="15.75" customHeight="1" x14ac:dyDescent="0.15">
      <c r="B39" s="89"/>
      <c r="C39" s="38" t="s">
        <v>45</v>
      </c>
      <c r="D39" s="66">
        <v>8349</v>
      </c>
      <c r="E39" s="66">
        <v>575</v>
      </c>
      <c r="F39" s="66">
        <v>3610</v>
      </c>
      <c r="G39" s="70">
        <v>4164</v>
      </c>
      <c r="H39" s="40">
        <f t="shared" si="0"/>
        <v>0.49874236435501257</v>
      </c>
      <c r="I39" s="71">
        <v>2643</v>
      </c>
      <c r="J39" s="40">
        <f t="shared" si="1"/>
        <v>0.31656485806683438</v>
      </c>
      <c r="K39" s="72">
        <v>1058</v>
      </c>
      <c r="L39" s="40">
        <f t="shared" si="2"/>
        <v>0.12672176308539945</v>
      </c>
    </row>
    <row r="40" spans="2:12" ht="15.75" customHeight="1" x14ac:dyDescent="0.15">
      <c r="B40" s="110" t="s">
        <v>95</v>
      </c>
      <c r="C40" s="118"/>
      <c r="D40" s="42">
        <f>SUM(D5:D39)</f>
        <v>2046219</v>
      </c>
      <c r="E40" s="42">
        <f t="shared" ref="E40:F40" si="3">SUM(E5:E39)</f>
        <v>208564</v>
      </c>
      <c r="F40" s="42">
        <f t="shared" si="3"/>
        <v>1121287</v>
      </c>
      <c r="G40" s="17">
        <f>SUM(G5:G39)</f>
        <v>716368</v>
      </c>
      <c r="H40" s="40">
        <f t="shared" si="0"/>
        <v>0.35009351393961252</v>
      </c>
      <c r="I40" s="17">
        <f>SUM(I5:I39)</f>
        <v>444089</v>
      </c>
      <c r="J40" s="40">
        <f t="shared" si="1"/>
        <v>0.21702906678121942</v>
      </c>
      <c r="K40" s="17">
        <f>SUM(K5:K39)</f>
        <v>179803</v>
      </c>
      <c r="L40" s="40">
        <f t="shared" si="2"/>
        <v>8.7870848623729916E-2</v>
      </c>
    </row>
    <row r="41" spans="2:12" ht="17.25" customHeight="1" x14ac:dyDescent="0.15">
      <c r="B41" s="121" t="s">
        <v>158</v>
      </c>
      <c r="C41" s="121"/>
      <c r="D41" s="121"/>
      <c r="E41" s="121"/>
      <c r="F41" s="121"/>
      <c r="G41" s="121"/>
      <c r="H41" s="121"/>
      <c r="I41" s="121"/>
      <c r="J41" s="121"/>
      <c r="K41" s="26"/>
      <c r="L41" s="26"/>
    </row>
    <row r="42" spans="2:12" ht="17.25" customHeight="1" x14ac:dyDescent="0.15">
      <c r="B42" s="81"/>
      <c r="C42" s="81"/>
      <c r="D42" s="81"/>
      <c r="E42" s="81"/>
      <c r="F42" s="81"/>
      <c r="G42" s="81"/>
      <c r="H42" s="81"/>
      <c r="I42" s="81"/>
      <c r="J42" s="81"/>
      <c r="K42" s="24"/>
      <c r="L42" s="24"/>
    </row>
  </sheetData>
  <sheetProtection password="E9BF" sheet="1" objects="1" scenarios="1" selectLockedCells="1"/>
  <mergeCells count="13">
    <mergeCell ref="B6:B14"/>
    <mergeCell ref="B3:B4"/>
    <mergeCell ref="C3:C4"/>
    <mergeCell ref="D3:D4"/>
    <mergeCell ref="G3:L3"/>
    <mergeCell ref="B41:J42"/>
    <mergeCell ref="B15:B19"/>
    <mergeCell ref="B20:B23"/>
    <mergeCell ref="B24:B27"/>
    <mergeCell ref="B40:C40"/>
    <mergeCell ref="B28:B32"/>
    <mergeCell ref="B34:B36"/>
    <mergeCell ref="B38:B39"/>
  </mergeCells>
  <phoneticPr fontId="1"/>
  <conditionalFormatting sqref="C5:L18 C20:L39 C19 H19 J19 L19">
    <cfRule type="expression" dxfId="2" priority="1">
      <formula>MOD(ROW(),2)=1</formula>
    </cfRule>
  </conditionalFormatting>
  <pageMargins left="0.31496062992125984" right="0.11811023622047245" top="0.55118110236220474" bottom="0.35433070866141736" header="0.31496062992125984" footer="0.31496062992125984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42"/>
  <sheetViews>
    <sheetView view="pageBreakPreview" zoomScale="85" zoomScaleNormal="80" zoomScaleSheetLayoutView="85" workbookViewId="0">
      <selection activeCell="B41" sqref="B41:J42"/>
    </sheetView>
  </sheetViews>
  <sheetFormatPr defaultRowHeight="13.5" x14ac:dyDescent="0.15"/>
  <cols>
    <col min="1" max="1" width="2.25" style="4" customWidth="1"/>
    <col min="2" max="2" width="11.375" style="4" bestFit="1" customWidth="1"/>
    <col min="3" max="3" width="10.75" style="4" customWidth="1"/>
    <col min="4" max="4" width="11.125" style="4" bestFit="1" customWidth="1"/>
    <col min="5" max="12" width="11.125" style="4" customWidth="1"/>
    <col min="13" max="13" width="3.625" style="4" customWidth="1"/>
    <col min="14" max="16384" width="9" style="4"/>
  </cols>
  <sheetData>
    <row r="2" spans="2:12" ht="16.5" customHeight="1" x14ac:dyDescent="0.15">
      <c r="B2" s="31" t="s">
        <v>156</v>
      </c>
    </row>
    <row r="3" spans="2:12" x14ac:dyDescent="0.15">
      <c r="B3" s="102" t="s">
        <v>0</v>
      </c>
      <c r="C3" s="78" t="s">
        <v>1</v>
      </c>
      <c r="D3" s="95" t="s">
        <v>47</v>
      </c>
      <c r="E3" s="32"/>
      <c r="F3" s="32"/>
      <c r="G3" s="117"/>
      <c r="H3" s="117"/>
      <c r="I3" s="117"/>
      <c r="J3" s="117"/>
      <c r="K3" s="117"/>
      <c r="L3" s="118"/>
    </row>
    <row r="4" spans="2:12" ht="40.5" x14ac:dyDescent="0.15">
      <c r="B4" s="104"/>
      <c r="C4" s="80"/>
      <c r="D4" s="96"/>
      <c r="E4" s="33" t="s">
        <v>134</v>
      </c>
      <c r="F4" s="34" t="s">
        <v>135</v>
      </c>
      <c r="G4" s="35" t="s">
        <v>48</v>
      </c>
      <c r="H4" s="36" t="s">
        <v>49</v>
      </c>
      <c r="I4" s="35" t="s">
        <v>50</v>
      </c>
      <c r="J4" s="36" t="s">
        <v>51</v>
      </c>
      <c r="K4" s="37" t="s">
        <v>112</v>
      </c>
      <c r="L4" s="36" t="s">
        <v>113</v>
      </c>
    </row>
    <row r="5" spans="2:12" ht="15.75" customHeight="1" x14ac:dyDescent="0.15">
      <c r="B5" s="38" t="s">
        <v>46</v>
      </c>
      <c r="C5" s="38" t="s">
        <v>2</v>
      </c>
      <c r="D5" s="65">
        <v>972871</v>
      </c>
      <c r="E5" s="67">
        <v>92304</v>
      </c>
      <c r="F5" s="67">
        <v>522426</v>
      </c>
      <c r="G5" s="70">
        <v>358141</v>
      </c>
      <c r="H5" s="40">
        <f>G5/D5</f>
        <v>0.36812794296468904</v>
      </c>
      <c r="I5" s="71">
        <v>210930</v>
      </c>
      <c r="J5" s="40">
        <f>I5/D5</f>
        <v>0.21681188975722374</v>
      </c>
      <c r="K5" s="72">
        <v>96722</v>
      </c>
      <c r="L5" s="40">
        <f>K5/D5</f>
        <v>9.9419141900621968E-2</v>
      </c>
    </row>
    <row r="6" spans="2:12" ht="15.75" customHeight="1" x14ac:dyDescent="0.15">
      <c r="B6" s="89" t="s">
        <v>3</v>
      </c>
      <c r="C6" s="38" t="s">
        <v>4</v>
      </c>
      <c r="D6" s="66">
        <v>23303</v>
      </c>
      <c r="E6" s="66">
        <v>1733</v>
      </c>
      <c r="F6" s="66">
        <v>10548</v>
      </c>
      <c r="G6" s="70">
        <v>11022</v>
      </c>
      <c r="H6" s="40">
        <f t="shared" ref="H6:H40" si="0">G6/D6</f>
        <v>0.47298631077543662</v>
      </c>
      <c r="I6" s="71">
        <v>7123</v>
      </c>
      <c r="J6" s="40">
        <f t="shared" ref="J6:J40" si="1">I6/D6</f>
        <v>0.30566879800884006</v>
      </c>
      <c r="K6" s="72">
        <v>3177</v>
      </c>
      <c r="L6" s="40">
        <f t="shared" ref="L6:L40" si="2">K6/D6</f>
        <v>0.13633437754795519</v>
      </c>
    </row>
    <row r="7" spans="2:12" ht="15.75" customHeight="1" x14ac:dyDescent="0.15">
      <c r="B7" s="89"/>
      <c r="C7" s="38" t="s">
        <v>5</v>
      </c>
      <c r="D7" s="66">
        <v>8602</v>
      </c>
      <c r="E7" s="66">
        <v>734</v>
      </c>
      <c r="F7" s="66">
        <v>3665</v>
      </c>
      <c r="G7" s="70">
        <v>4203</v>
      </c>
      <c r="H7" s="40">
        <f t="shared" si="0"/>
        <v>0.48860730062776098</v>
      </c>
      <c r="I7" s="71">
        <v>2866</v>
      </c>
      <c r="J7" s="40">
        <f t="shared" si="1"/>
        <v>0.33317833062078589</v>
      </c>
      <c r="K7" s="72">
        <v>1393</v>
      </c>
      <c r="L7" s="40">
        <f t="shared" si="2"/>
        <v>0.16193908393396886</v>
      </c>
    </row>
    <row r="8" spans="2:12" ht="15.75" customHeight="1" x14ac:dyDescent="0.15">
      <c r="B8" s="89"/>
      <c r="C8" s="38" t="s">
        <v>6</v>
      </c>
      <c r="D8" s="66">
        <v>710</v>
      </c>
      <c r="E8" s="66">
        <v>37</v>
      </c>
      <c r="F8" s="66">
        <v>261</v>
      </c>
      <c r="G8" s="70">
        <v>412</v>
      </c>
      <c r="H8" s="40">
        <f t="shared" si="0"/>
        <v>0.58028169014084507</v>
      </c>
      <c r="I8" s="71">
        <v>297</v>
      </c>
      <c r="J8" s="40">
        <f t="shared" si="1"/>
        <v>0.41830985915492958</v>
      </c>
      <c r="K8" s="72">
        <v>138</v>
      </c>
      <c r="L8" s="40">
        <f t="shared" si="2"/>
        <v>0.19436619718309858</v>
      </c>
    </row>
    <row r="9" spans="2:12" ht="15.75" customHeight="1" x14ac:dyDescent="0.15">
      <c r="B9" s="89"/>
      <c r="C9" s="38" t="s">
        <v>7</v>
      </c>
      <c r="D9" s="66">
        <v>21171</v>
      </c>
      <c r="E9" s="66">
        <v>2316</v>
      </c>
      <c r="F9" s="66">
        <v>11281</v>
      </c>
      <c r="G9" s="70">
        <v>7574</v>
      </c>
      <c r="H9" s="40">
        <f t="shared" si="0"/>
        <v>0.35775353077322752</v>
      </c>
      <c r="I9" s="71">
        <v>4355</v>
      </c>
      <c r="J9" s="40">
        <f t="shared" si="1"/>
        <v>0.2057059184733834</v>
      </c>
      <c r="K9" s="72">
        <v>1915</v>
      </c>
      <c r="L9" s="40">
        <f t="shared" si="2"/>
        <v>9.0453922818950455E-2</v>
      </c>
    </row>
    <row r="10" spans="2:12" ht="15.75" customHeight="1" x14ac:dyDescent="0.15">
      <c r="B10" s="89"/>
      <c r="C10" s="38" t="s">
        <v>8</v>
      </c>
      <c r="D10" s="66">
        <v>8098</v>
      </c>
      <c r="E10" s="66">
        <v>672</v>
      </c>
      <c r="F10" s="66">
        <v>3808</v>
      </c>
      <c r="G10" s="70">
        <v>3618</v>
      </c>
      <c r="H10" s="40">
        <f t="shared" si="0"/>
        <v>0.44677698197085702</v>
      </c>
      <c r="I10" s="71">
        <v>2346</v>
      </c>
      <c r="J10" s="40">
        <f t="shared" si="1"/>
        <v>0.28970116078043961</v>
      </c>
      <c r="K10" s="72">
        <v>1089</v>
      </c>
      <c r="L10" s="40">
        <f t="shared" si="2"/>
        <v>0.13447764880217339</v>
      </c>
    </row>
    <row r="11" spans="2:12" ht="15.75" customHeight="1" x14ac:dyDescent="0.15">
      <c r="B11" s="89"/>
      <c r="C11" s="38" t="s">
        <v>9</v>
      </c>
      <c r="D11" s="66">
        <v>33306</v>
      </c>
      <c r="E11" s="66">
        <v>3331</v>
      </c>
      <c r="F11" s="66">
        <v>18417</v>
      </c>
      <c r="G11" s="70">
        <v>11558</v>
      </c>
      <c r="H11" s="40">
        <f t="shared" si="0"/>
        <v>0.34702456013931426</v>
      </c>
      <c r="I11" s="71">
        <v>6878</v>
      </c>
      <c r="J11" s="40">
        <f t="shared" si="1"/>
        <v>0.20650933765687865</v>
      </c>
      <c r="K11" s="72">
        <v>3140</v>
      </c>
      <c r="L11" s="40">
        <f t="shared" si="2"/>
        <v>9.4277307392061485E-2</v>
      </c>
    </row>
    <row r="12" spans="2:12" ht="15.75" customHeight="1" x14ac:dyDescent="0.15">
      <c r="B12" s="89"/>
      <c r="C12" s="38" t="s">
        <v>10</v>
      </c>
      <c r="D12" s="66">
        <v>5796</v>
      </c>
      <c r="E12" s="66">
        <v>351</v>
      </c>
      <c r="F12" s="66">
        <v>2414</v>
      </c>
      <c r="G12" s="70">
        <v>3031</v>
      </c>
      <c r="H12" s="40">
        <f t="shared" si="0"/>
        <v>0.52294685990338163</v>
      </c>
      <c r="I12" s="71">
        <v>2042</v>
      </c>
      <c r="J12" s="40">
        <f t="shared" si="1"/>
        <v>0.35231193926846099</v>
      </c>
      <c r="K12" s="72">
        <v>966</v>
      </c>
      <c r="L12" s="40">
        <f t="shared" si="2"/>
        <v>0.16666666666666666</v>
      </c>
    </row>
    <row r="13" spans="2:12" ht="15.75" customHeight="1" x14ac:dyDescent="0.15">
      <c r="B13" s="89"/>
      <c r="C13" s="38" t="s">
        <v>11</v>
      </c>
      <c r="D13" s="66">
        <v>21250</v>
      </c>
      <c r="E13" s="66">
        <v>1630</v>
      </c>
      <c r="F13" s="66">
        <v>9565</v>
      </c>
      <c r="G13" s="70">
        <v>10055</v>
      </c>
      <c r="H13" s="40">
        <f t="shared" si="0"/>
        <v>0.47317647058823531</v>
      </c>
      <c r="I13" s="71">
        <v>6722</v>
      </c>
      <c r="J13" s="40">
        <f t="shared" si="1"/>
        <v>0.31632941176470586</v>
      </c>
      <c r="K13" s="72">
        <v>3237</v>
      </c>
      <c r="L13" s="40">
        <f t="shared" si="2"/>
        <v>0.15232941176470588</v>
      </c>
    </row>
    <row r="14" spans="2:12" ht="15.75" customHeight="1" x14ac:dyDescent="0.15">
      <c r="B14" s="89"/>
      <c r="C14" s="38" t="s">
        <v>12</v>
      </c>
      <c r="D14" s="66">
        <v>7389</v>
      </c>
      <c r="E14" s="66">
        <v>449</v>
      </c>
      <c r="F14" s="66">
        <v>2884</v>
      </c>
      <c r="G14" s="70">
        <v>4056</v>
      </c>
      <c r="H14" s="40">
        <f t="shared" si="0"/>
        <v>0.54892407632967921</v>
      </c>
      <c r="I14" s="71">
        <v>2870</v>
      </c>
      <c r="J14" s="40">
        <f t="shared" si="1"/>
        <v>0.38841521180132632</v>
      </c>
      <c r="K14" s="72">
        <v>1373</v>
      </c>
      <c r="L14" s="40">
        <f t="shared" si="2"/>
        <v>0.18581675463526864</v>
      </c>
    </row>
    <row r="15" spans="2:12" ht="15.75" customHeight="1" x14ac:dyDescent="0.15">
      <c r="B15" s="89" t="s">
        <v>13</v>
      </c>
      <c r="C15" s="38" t="s">
        <v>14</v>
      </c>
      <c r="D15" s="66">
        <v>39052</v>
      </c>
      <c r="E15" s="66">
        <v>3455</v>
      </c>
      <c r="F15" s="66">
        <v>19188</v>
      </c>
      <c r="G15" s="70">
        <v>16409</v>
      </c>
      <c r="H15" s="40">
        <f t="shared" si="0"/>
        <v>0.42018334528321211</v>
      </c>
      <c r="I15" s="71">
        <v>9961</v>
      </c>
      <c r="J15" s="40">
        <f t="shared" si="1"/>
        <v>0.25507016285977668</v>
      </c>
      <c r="K15" s="72">
        <v>4431</v>
      </c>
      <c r="L15" s="40">
        <f t="shared" si="2"/>
        <v>0.11346409914985148</v>
      </c>
    </row>
    <row r="16" spans="2:12" ht="15.75" customHeight="1" x14ac:dyDescent="0.15">
      <c r="B16" s="89"/>
      <c r="C16" s="38" t="s">
        <v>15</v>
      </c>
      <c r="D16" s="66">
        <v>49378</v>
      </c>
      <c r="E16" s="66">
        <v>5646</v>
      </c>
      <c r="F16" s="66">
        <v>27028</v>
      </c>
      <c r="G16" s="70">
        <v>16704</v>
      </c>
      <c r="H16" s="40">
        <f t="shared" si="0"/>
        <v>0.33828830653327391</v>
      </c>
      <c r="I16" s="71">
        <v>9352</v>
      </c>
      <c r="J16" s="40">
        <f t="shared" si="1"/>
        <v>0.18939608732633967</v>
      </c>
      <c r="K16" s="72">
        <v>4108</v>
      </c>
      <c r="L16" s="40">
        <f t="shared" si="2"/>
        <v>8.3194945117258695E-2</v>
      </c>
    </row>
    <row r="17" spans="2:12" ht="15.75" customHeight="1" x14ac:dyDescent="0.15">
      <c r="B17" s="89"/>
      <c r="C17" s="38" t="s">
        <v>16</v>
      </c>
      <c r="D17" s="66">
        <v>9554</v>
      </c>
      <c r="E17" s="66">
        <v>625</v>
      </c>
      <c r="F17" s="66">
        <v>4093</v>
      </c>
      <c r="G17" s="70">
        <v>4836</v>
      </c>
      <c r="H17" s="40">
        <f t="shared" si="0"/>
        <v>0.50617542390621728</v>
      </c>
      <c r="I17" s="71">
        <v>3204</v>
      </c>
      <c r="J17" s="40">
        <f t="shared" si="1"/>
        <v>0.33535691856813898</v>
      </c>
      <c r="K17" s="72">
        <v>1536</v>
      </c>
      <c r="L17" s="40">
        <f t="shared" si="2"/>
        <v>0.16077035796525016</v>
      </c>
    </row>
    <row r="18" spans="2:12" ht="15.75" customHeight="1" x14ac:dyDescent="0.15">
      <c r="B18" s="89"/>
      <c r="C18" s="38" t="s">
        <v>17</v>
      </c>
      <c r="D18" s="66">
        <v>13192</v>
      </c>
      <c r="E18" s="66">
        <v>1076</v>
      </c>
      <c r="F18" s="66">
        <v>6338</v>
      </c>
      <c r="G18" s="70">
        <v>5778</v>
      </c>
      <c r="H18" s="40">
        <f t="shared" si="0"/>
        <v>0.43799272286234081</v>
      </c>
      <c r="I18" s="71">
        <v>3431</v>
      </c>
      <c r="J18" s="40">
        <f t="shared" si="1"/>
        <v>0.26008186779866588</v>
      </c>
      <c r="K18" s="72">
        <v>1444</v>
      </c>
      <c r="L18" s="40">
        <f t="shared" si="2"/>
        <v>0.1094602789569436</v>
      </c>
    </row>
    <row r="19" spans="2:12" ht="15.75" customHeight="1" x14ac:dyDescent="0.15">
      <c r="B19" s="89"/>
      <c r="C19" s="38" t="s">
        <v>18</v>
      </c>
      <c r="D19" s="66">
        <v>36193</v>
      </c>
      <c r="E19" s="66">
        <v>4399</v>
      </c>
      <c r="F19" s="66">
        <v>18974</v>
      </c>
      <c r="G19" s="70">
        <v>12820</v>
      </c>
      <c r="H19" s="40">
        <f t="shared" si="0"/>
        <v>0.3542121404691515</v>
      </c>
      <c r="I19" s="71">
        <v>7628</v>
      </c>
      <c r="J19" s="40">
        <f t="shared" si="1"/>
        <v>0.2107589865443594</v>
      </c>
      <c r="K19" s="72">
        <v>3174</v>
      </c>
      <c r="L19" s="40">
        <f t="shared" si="2"/>
        <v>8.7696515900864802E-2</v>
      </c>
    </row>
    <row r="20" spans="2:12" ht="15.75" customHeight="1" x14ac:dyDescent="0.15">
      <c r="B20" s="89" t="s">
        <v>19</v>
      </c>
      <c r="C20" s="38" t="s">
        <v>20</v>
      </c>
      <c r="D20" s="66">
        <v>79081</v>
      </c>
      <c r="E20" s="66">
        <v>11161</v>
      </c>
      <c r="F20" s="66">
        <v>44420</v>
      </c>
      <c r="G20" s="70">
        <v>23500</v>
      </c>
      <c r="H20" s="40">
        <f t="shared" si="0"/>
        <v>0.2971636676319217</v>
      </c>
      <c r="I20" s="71">
        <v>12971</v>
      </c>
      <c r="J20" s="40">
        <f t="shared" si="1"/>
        <v>0.16402169927036836</v>
      </c>
      <c r="K20" s="72">
        <v>5271</v>
      </c>
      <c r="L20" s="40">
        <f t="shared" si="2"/>
        <v>6.6653178386717415E-2</v>
      </c>
    </row>
    <row r="21" spans="2:12" ht="15.75" customHeight="1" x14ac:dyDescent="0.15">
      <c r="B21" s="89"/>
      <c r="C21" s="38" t="s">
        <v>21</v>
      </c>
      <c r="D21" s="66">
        <v>39497</v>
      </c>
      <c r="E21" s="66">
        <v>4403</v>
      </c>
      <c r="F21" s="66">
        <v>21325</v>
      </c>
      <c r="G21" s="70">
        <v>13769</v>
      </c>
      <c r="H21" s="40">
        <f t="shared" si="0"/>
        <v>0.34860875509532369</v>
      </c>
      <c r="I21" s="71">
        <v>7851</v>
      </c>
      <c r="J21" s="40">
        <f t="shared" si="1"/>
        <v>0.19877459047522597</v>
      </c>
      <c r="K21" s="72">
        <v>3496</v>
      </c>
      <c r="L21" s="40">
        <f t="shared" si="2"/>
        <v>8.8513051624173986E-2</v>
      </c>
    </row>
    <row r="22" spans="2:12" ht="15.75" customHeight="1" x14ac:dyDescent="0.15">
      <c r="B22" s="89"/>
      <c r="C22" s="38" t="s">
        <v>22</v>
      </c>
      <c r="D22" s="66">
        <v>24502</v>
      </c>
      <c r="E22" s="66">
        <v>2304</v>
      </c>
      <c r="F22" s="66">
        <v>12370</v>
      </c>
      <c r="G22" s="70">
        <v>9828</v>
      </c>
      <c r="H22" s="40">
        <f t="shared" si="0"/>
        <v>0.40111011346012571</v>
      </c>
      <c r="I22" s="71">
        <v>5926</v>
      </c>
      <c r="J22" s="40">
        <f t="shared" si="1"/>
        <v>0.24185780752591626</v>
      </c>
      <c r="K22" s="72">
        <v>2697</v>
      </c>
      <c r="L22" s="40">
        <f t="shared" si="2"/>
        <v>0.11007264713084647</v>
      </c>
    </row>
    <row r="23" spans="2:12" ht="15.75" customHeight="1" x14ac:dyDescent="0.15">
      <c r="B23" s="89"/>
      <c r="C23" s="38" t="s">
        <v>23</v>
      </c>
      <c r="D23" s="66">
        <v>7829</v>
      </c>
      <c r="E23" s="66">
        <v>432</v>
      </c>
      <c r="F23" s="66">
        <v>3115</v>
      </c>
      <c r="G23" s="70">
        <v>4282</v>
      </c>
      <c r="H23" s="40">
        <f>G23/D23</f>
        <v>0.54694086090177541</v>
      </c>
      <c r="I23" s="71">
        <v>2972</v>
      </c>
      <c r="J23" s="40">
        <f t="shared" si="1"/>
        <v>0.37961425469408611</v>
      </c>
      <c r="K23" s="72">
        <v>1589</v>
      </c>
      <c r="L23" s="40">
        <f t="shared" si="2"/>
        <v>0.20296334142291481</v>
      </c>
    </row>
    <row r="24" spans="2:12" ht="15.75" customHeight="1" x14ac:dyDescent="0.15">
      <c r="B24" s="102" t="s">
        <v>24</v>
      </c>
      <c r="C24" s="38" t="s">
        <v>25</v>
      </c>
      <c r="D24" s="66">
        <v>26273</v>
      </c>
      <c r="E24" s="66">
        <v>3494</v>
      </c>
      <c r="F24" s="66">
        <v>14103</v>
      </c>
      <c r="G24" s="70">
        <v>8676</v>
      </c>
      <c r="H24" s="40">
        <f t="shared" si="0"/>
        <v>0.33022494576180872</v>
      </c>
      <c r="I24" s="71">
        <v>5032</v>
      </c>
      <c r="J24" s="40">
        <f t="shared" si="1"/>
        <v>0.19152742359075858</v>
      </c>
      <c r="K24" s="72">
        <v>2095</v>
      </c>
      <c r="L24" s="40">
        <f t="shared" si="2"/>
        <v>7.9739656681764554E-2</v>
      </c>
    </row>
    <row r="25" spans="2:12" ht="15.75" customHeight="1" x14ac:dyDescent="0.15">
      <c r="B25" s="103"/>
      <c r="C25" s="38" t="s">
        <v>26</v>
      </c>
      <c r="D25" s="66">
        <v>5638</v>
      </c>
      <c r="E25" s="66">
        <v>539</v>
      </c>
      <c r="F25" s="66">
        <v>2545</v>
      </c>
      <c r="G25" s="70">
        <v>2554</v>
      </c>
      <c r="H25" s="40">
        <f t="shared" si="0"/>
        <v>0.45299751684994677</v>
      </c>
      <c r="I25" s="71">
        <v>1857</v>
      </c>
      <c r="J25" s="40">
        <f t="shared" si="1"/>
        <v>0.32937211777225966</v>
      </c>
      <c r="K25" s="72">
        <v>1003</v>
      </c>
      <c r="L25" s="40">
        <f t="shared" si="2"/>
        <v>0.17789996452642781</v>
      </c>
    </row>
    <row r="26" spans="2:12" ht="15.75" customHeight="1" x14ac:dyDescent="0.15">
      <c r="B26" s="103"/>
      <c r="C26" s="38" t="s">
        <v>27</v>
      </c>
      <c r="D26" s="66">
        <v>57720</v>
      </c>
      <c r="E26" s="66">
        <v>8489</v>
      </c>
      <c r="F26" s="66">
        <v>32381</v>
      </c>
      <c r="G26" s="70">
        <v>16850</v>
      </c>
      <c r="H26" s="40">
        <f t="shared" si="0"/>
        <v>0.29192654192654194</v>
      </c>
      <c r="I26" s="71">
        <v>8589</v>
      </c>
      <c r="J26" s="40">
        <f t="shared" si="1"/>
        <v>0.14880457380457379</v>
      </c>
      <c r="K26" s="72">
        <v>3490</v>
      </c>
      <c r="L26" s="40">
        <f t="shared" si="2"/>
        <v>6.0464310464310465E-2</v>
      </c>
    </row>
    <row r="27" spans="2:12" ht="15.75" customHeight="1" x14ac:dyDescent="0.15">
      <c r="B27" s="104"/>
      <c r="C27" s="38" t="s">
        <v>28</v>
      </c>
      <c r="D27" s="66">
        <v>4504</v>
      </c>
      <c r="E27" s="66">
        <v>581</v>
      </c>
      <c r="F27" s="66">
        <v>2320</v>
      </c>
      <c r="G27" s="70">
        <v>1603</v>
      </c>
      <c r="H27" s="40">
        <f t="shared" si="0"/>
        <v>0.35590586145648312</v>
      </c>
      <c r="I27" s="71">
        <v>1023</v>
      </c>
      <c r="J27" s="40">
        <f t="shared" si="1"/>
        <v>0.22713143872113678</v>
      </c>
      <c r="K27" s="72">
        <v>465</v>
      </c>
      <c r="L27" s="40">
        <f t="shared" si="2"/>
        <v>0.10324156305506217</v>
      </c>
    </row>
    <row r="28" spans="2:12" ht="15.75" customHeight="1" x14ac:dyDescent="0.15">
      <c r="B28" s="89" t="s">
        <v>29</v>
      </c>
      <c r="C28" s="38" t="s">
        <v>30</v>
      </c>
      <c r="D28" s="66">
        <v>112021</v>
      </c>
      <c r="E28" s="66">
        <v>12175</v>
      </c>
      <c r="F28" s="66">
        <v>59963</v>
      </c>
      <c r="G28" s="70">
        <v>39883</v>
      </c>
      <c r="H28" s="40">
        <f t="shared" si="0"/>
        <v>0.35603145838726669</v>
      </c>
      <c r="I28" s="71">
        <v>24220</v>
      </c>
      <c r="J28" s="40">
        <f t="shared" si="1"/>
        <v>0.21620946072611386</v>
      </c>
      <c r="K28" s="72">
        <v>10310</v>
      </c>
      <c r="L28" s="40">
        <f t="shared" si="2"/>
        <v>9.2036314619580256E-2</v>
      </c>
    </row>
    <row r="29" spans="2:12" ht="15.75" customHeight="1" x14ac:dyDescent="0.15">
      <c r="B29" s="89"/>
      <c r="C29" s="38" t="s">
        <v>31</v>
      </c>
      <c r="D29" s="66">
        <v>5305</v>
      </c>
      <c r="E29" s="66">
        <v>597</v>
      </c>
      <c r="F29" s="66">
        <v>2711</v>
      </c>
      <c r="G29" s="70">
        <v>1997</v>
      </c>
      <c r="H29" s="40">
        <f t="shared" si="0"/>
        <v>0.37643732327992457</v>
      </c>
      <c r="I29" s="71">
        <v>1379</v>
      </c>
      <c r="J29" s="40">
        <f t="shared" si="1"/>
        <v>0.25994344957587184</v>
      </c>
      <c r="K29" s="72">
        <v>642</v>
      </c>
      <c r="L29" s="40">
        <f t="shared" si="2"/>
        <v>0.12101790763430725</v>
      </c>
    </row>
    <row r="30" spans="2:12" ht="15.75" customHeight="1" x14ac:dyDescent="0.15">
      <c r="B30" s="89"/>
      <c r="C30" s="38" t="s">
        <v>32</v>
      </c>
      <c r="D30" s="66">
        <v>14876</v>
      </c>
      <c r="E30" s="66">
        <v>1241</v>
      </c>
      <c r="F30" s="66">
        <v>6967</v>
      </c>
      <c r="G30" s="70">
        <v>6668</v>
      </c>
      <c r="H30" s="40">
        <f t="shared" si="0"/>
        <v>0.4482387738639419</v>
      </c>
      <c r="I30" s="71">
        <v>4360</v>
      </c>
      <c r="J30" s="40">
        <f t="shared" si="1"/>
        <v>0.2930895401989782</v>
      </c>
      <c r="K30" s="72">
        <v>1910</v>
      </c>
      <c r="L30" s="40">
        <f t="shared" si="2"/>
        <v>0.12839472976606614</v>
      </c>
    </row>
    <row r="31" spans="2:12" ht="15.75" customHeight="1" x14ac:dyDescent="0.15">
      <c r="B31" s="89"/>
      <c r="C31" s="38" t="s">
        <v>33</v>
      </c>
      <c r="D31" s="66">
        <v>11067</v>
      </c>
      <c r="E31" s="66">
        <v>974</v>
      </c>
      <c r="F31" s="66">
        <v>5347</v>
      </c>
      <c r="G31" s="70">
        <v>4746</v>
      </c>
      <c r="H31" s="40">
        <f t="shared" si="0"/>
        <v>0.42884250474383301</v>
      </c>
      <c r="I31" s="71">
        <v>3184</v>
      </c>
      <c r="J31" s="40">
        <f t="shared" si="1"/>
        <v>0.28770217764525163</v>
      </c>
      <c r="K31" s="72">
        <v>1427</v>
      </c>
      <c r="L31" s="40">
        <f t="shared" si="2"/>
        <v>0.12894189934038131</v>
      </c>
    </row>
    <row r="32" spans="2:12" ht="15.75" customHeight="1" x14ac:dyDescent="0.15">
      <c r="B32" s="89"/>
      <c r="C32" s="38" t="s">
        <v>34</v>
      </c>
      <c r="D32" s="66">
        <v>16915</v>
      </c>
      <c r="E32" s="66">
        <v>1505</v>
      </c>
      <c r="F32" s="66">
        <v>8026</v>
      </c>
      <c r="G32" s="70">
        <v>7384</v>
      </c>
      <c r="H32" s="40">
        <f t="shared" si="0"/>
        <v>0.43653561927283474</v>
      </c>
      <c r="I32" s="71">
        <v>4719</v>
      </c>
      <c r="J32" s="40">
        <f t="shared" si="1"/>
        <v>0.27898315104936444</v>
      </c>
      <c r="K32" s="72">
        <v>2206</v>
      </c>
      <c r="L32" s="40">
        <f t="shared" si="2"/>
        <v>0.1304167898315105</v>
      </c>
    </row>
    <row r="33" spans="2:12" ht="15.75" customHeight="1" x14ac:dyDescent="0.15">
      <c r="B33" s="38" t="s">
        <v>35</v>
      </c>
      <c r="C33" s="38" t="s">
        <v>36</v>
      </c>
      <c r="D33" s="66">
        <v>42772</v>
      </c>
      <c r="E33" s="66">
        <v>3477</v>
      </c>
      <c r="F33" s="66">
        <v>18693</v>
      </c>
      <c r="G33" s="70">
        <v>20602</v>
      </c>
      <c r="H33" s="40">
        <f t="shared" si="0"/>
        <v>0.48167025156644533</v>
      </c>
      <c r="I33" s="71">
        <v>14245</v>
      </c>
      <c r="J33" s="40">
        <f t="shared" si="1"/>
        <v>0.33304498269896193</v>
      </c>
      <c r="K33" s="72">
        <v>6615</v>
      </c>
      <c r="L33" s="40">
        <f t="shared" si="2"/>
        <v>0.15465725240811745</v>
      </c>
    </row>
    <row r="34" spans="2:12" ht="15.75" customHeight="1" x14ac:dyDescent="0.15">
      <c r="B34" s="89" t="s">
        <v>37</v>
      </c>
      <c r="C34" s="38" t="s">
        <v>38</v>
      </c>
      <c r="D34" s="66">
        <v>96913</v>
      </c>
      <c r="E34" s="66">
        <v>8496</v>
      </c>
      <c r="F34" s="66">
        <v>49291</v>
      </c>
      <c r="G34" s="70">
        <v>39126</v>
      </c>
      <c r="H34" s="40">
        <f t="shared" si="0"/>
        <v>0.40372292674873339</v>
      </c>
      <c r="I34" s="71">
        <v>23533</v>
      </c>
      <c r="J34" s="40">
        <f t="shared" si="1"/>
        <v>0.2428260398501749</v>
      </c>
      <c r="K34" s="72">
        <v>10313</v>
      </c>
      <c r="L34" s="40">
        <f t="shared" si="2"/>
        <v>0.10641503203904533</v>
      </c>
    </row>
    <row r="35" spans="2:12" ht="15.75" customHeight="1" x14ac:dyDescent="0.15">
      <c r="B35" s="89"/>
      <c r="C35" s="38" t="s">
        <v>39</v>
      </c>
      <c r="D35" s="66">
        <v>31821</v>
      </c>
      <c r="E35" s="66">
        <v>3549</v>
      </c>
      <c r="F35" s="66">
        <v>16558</v>
      </c>
      <c r="G35" s="70">
        <v>11714</v>
      </c>
      <c r="H35" s="40">
        <f t="shared" si="0"/>
        <v>0.36812168065114231</v>
      </c>
      <c r="I35" s="71">
        <v>6937</v>
      </c>
      <c r="J35" s="40">
        <f t="shared" si="1"/>
        <v>0.21800069136733605</v>
      </c>
      <c r="K35" s="72">
        <v>3131</v>
      </c>
      <c r="L35" s="40">
        <f t="shared" si="2"/>
        <v>9.8394142233116502E-2</v>
      </c>
    </row>
    <row r="36" spans="2:12" ht="15.75" customHeight="1" x14ac:dyDescent="0.15">
      <c r="B36" s="89"/>
      <c r="C36" s="38" t="s">
        <v>40</v>
      </c>
      <c r="D36" s="66">
        <v>3508</v>
      </c>
      <c r="E36" s="66">
        <v>242</v>
      </c>
      <c r="F36" s="66">
        <v>1575</v>
      </c>
      <c r="G36" s="70">
        <v>1691</v>
      </c>
      <c r="H36" s="40">
        <f t="shared" si="0"/>
        <v>0.48204104903078676</v>
      </c>
      <c r="I36" s="71">
        <v>1060</v>
      </c>
      <c r="J36" s="40">
        <f t="shared" si="1"/>
        <v>0.30216647662485746</v>
      </c>
      <c r="K36" s="72">
        <v>504</v>
      </c>
      <c r="L36" s="40">
        <f t="shared" si="2"/>
        <v>0.14367160775370583</v>
      </c>
    </row>
    <row r="37" spans="2:12" ht="15.75" customHeight="1" x14ac:dyDescent="0.15">
      <c r="B37" s="38" t="s">
        <v>41</v>
      </c>
      <c r="C37" s="38" t="s">
        <v>42</v>
      </c>
      <c r="D37" s="66">
        <v>57440</v>
      </c>
      <c r="E37" s="66">
        <v>5422</v>
      </c>
      <c r="F37" s="66">
        <v>27762</v>
      </c>
      <c r="G37" s="70">
        <v>24256</v>
      </c>
      <c r="H37" s="40">
        <f t="shared" si="0"/>
        <v>0.42228412256267411</v>
      </c>
      <c r="I37" s="71">
        <v>15682</v>
      </c>
      <c r="J37" s="40">
        <f t="shared" si="1"/>
        <v>0.27301532033426185</v>
      </c>
      <c r="K37" s="72">
        <v>6493</v>
      </c>
      <c r="L37" s="40">
        <f t="shared" si="2"/>
        <v>0.11303969359331477</v>
      </c>
    </row>
    <row r="38" spans="2:12" ht="15.75" customHeight="1" x14ac:dyDescent="0.15">
      <c r="B38" s="89" t="s">
        <v>43</v>
      </c>
      <c r="C38" s="38" t="s">
        <v>44</v>
      </c>
      <c r="D38" s="66">
        <v>38305</v>
      </c>
      <c r="E38" s="66">
        <v>2697</v>
      </c>
      <c r="F38" s="66">
        <v>15893</v>
      </c>
      <c r="G38" s="70">
        <v>19715</v>
      </c>
      <c r="H38" s="40">
        <f t="shared" si="0"/>
        <v>0.51468476700169685</v>
      </c>
      <c r="I38" s="71">
        <v>12593</v>
      </c>
      <c r="J38" s="40">
        <f t="shared" si="1"/>
        <v>0.32875603707087847</v>
      </c>
      <c r="K38" s="72">
        <v>5765</v>
      </c>
      <c r="L38" s="40">
        <f t="shared" si="2"/>
        <v>0.15050254535961363</v>
      </c>
    </row>
    <row r="39" spans="2:12" ht="15.75" customHeight="1" x14ac:dyDescent="0.15">
      <c r="B39" s="89"/>
      <c r="C39" s="38" t="s">
        <v>45</v>
      </c>
      <c r="D39" s="66">
        <v>7406</v>
      </c>
      <c r="E39" s="66">
        <v>486</v>
      </c>
      <c r="F39" s="66">
        <v>2979</v>
      </c>
      <c r="G39" s="70">
        <v>3941</v>
      </c>
      <c r="H39" s="40">
        <f t="shared" si="0"/>
        <v>0.5321361058601134</v>
      </c>
      <c r="I39" s="71">
        <v>2607</v>
      </c>
      <c r="J39" s="40">
        <f t="shared" si="1"/>
        <v>0.35201188225762897</v>
      </c>
      <c r="K39" s="72">
        <v>1169</v>
      </c>
      <c r="L39" s="40">
        <f t="shared" si="2"/>
        <v>0.15784499054820417</v>
      </c>
    </row>
    <row r="40" spans="2:12" ht="15.75" customHeight="1" x14ac:dyDescent="0.15">
      <c r="B40" s="110" t="s">
        <v>95</v>
      </c>
      <c r="C40" s="118"/>
      <c r="D40" s="42">
        <f>SUM(D5:D39)</f>
        <v>1933258</v>
      </c>
      <c r="E40" s="42">
        <f t="shared" ref="E40:F40" si="3">SUM(E5:E39)</f>
        <v>191022</v>
      </c>
      <c r="F40" s="42">
        <f t="shared" si="3"/>
        <v>1009234</v>
      </c>
      <c r="G40" s="17">
        <f>SUM(G5:G39)</f>
        <v>733002</v>
      </c>
      <c r="H40" s="40">
        <f t="shared" si="0"/>
        <v>0.37915373943881264</v>
      </c>
      <c r="I40" s="17">
        <f>SUM(I5:I39)</f>
        <v>440745</v>
      </c>
      <c r="J40" s="40">
        <f t="shared" si="1"/>
        <v>0.2279804350997125</v>
      </c>
      <c r="K40" s="17">
        <f>SUM(K5:K39)</f>
        <v>198434</v>
      </c>
      <c r="L40" s="40">
        <f t="shared" si="2"/>
        <v>0.10264227537141965</v>
      </c>
    </row>
    <row r="41" spans="2:12" ht="17.25" customHeight="1" x14ac:dyDescent="0.15">
      <c r="B41" s="121" t="s">
        <v>158</v>
      </c>
      <c r="C41" s="121"/>
      <c r="D41" s="121"/>
      <c r="E41" s="121"/>
      <c r="F41" s="121"/>
      <c r="G41" s="121"/>
      <c r="H41" s="121"/>
      <c r="I41" s="121"/>
      <c r="J41" s="121"/>
      <c r="K41" s="26"/>
      <c r="L41" s="26"/>
    </row>
    <row r="42" spans="2:12" ht="17.25" customHeight="1" x14ac:dyDescent="0.15">
      <c r="B42" s="81"/>
      <c r="C42" s="81"/>
      <c r="D42" s="81"/>
      <c r="E42" s="81"/>
      <c r="F42" s="81"/>
      <c r="G42" s="81"/>
      <c r="H42" s="81"/>
      <c r="I42" s="81"/>
      <c r="J42" s="81"/>
      <c r="K42" s="24"/>
      <c r="L42" s="24"/>
    </row>
  </sheetData>
  <sheetProtection password="E9BF" sheet="1" objects="1" scenarios="1" selectLockedCells="1"/>
  <mergeCells count="13">
    <mergeCell ref="B6:B14"/>
    <mergeCell ref="B3:B4"/>
    <mergeCell ref="C3:C4"/>
    <mergeCell ref="D3:D4"/>
    <mergeCell ref="G3:L3"/>
    <mergeCell ref="B41:J42"/>
    <mergeCell ref="B15:B19"/>
    <mergeCell ref="B20:B23"/>
    <mergeCell ref="B24:B27"/>
    <mergeCell ref="B40:C40"/>
    <mergeCell ref="B28:B32"/>
    <mergeCell ref="B34:B36"/>
    <mergeCell ref="B38:B39"/>
  </mergeCells>
  <phoneticPr fontId="1"/>
  <conditionalFormatting sqref="C5:L18 C20:L39 C19 H19 J19 L19">
    <cfRule type="expression" dxfId="1" priority="1">
      <formula>MOD(ROW(),2)=1</formula>
    </cfRule>
  </conditionalFormatting>
  <pageMargins left="0.31496062992125984" right="0.11811023622047245" top="0.55118110236220474" bottom="0.35433070866141736" header="0.31496062992125984" footer="0.31496062992125984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42"/>
  <sheetViews>
    <sheetView view="pageBreakPreview" zoomScale="85" zoomScaleNormal="80" zoomScaleSheetLayoutView="85" workbookViewId="0">
      <selection activeCell="B41" sqref="B41:J42"/>
    </sheetView>
  </sheetViews>
  <sheetFormatPr defaultRowHeight="13.5" x14ac:dyDescent="0.15"/>
  <cols>
    <col min="1" max="1" width="2.25" style="4" customWidth="1"/>
    <col min="2" max="2" width="11.375" style="4" bestFit="1" customWidth="1"/>
    <col min="3" max="3" width="10.75" style="4" customWidth="1"/>
    <col min="4" max="4" width="11.125" style="4" bestFit="1" customWidth="1"/>
    <col min="5" max="12" width="11.125" style="4" customWidth="1"/>
    <col min="13" max="13" width="3.625" style="4" customWidth="1"/>
    <col min="14" max="16384" width="9" style="4"/>
  </cols>
  <sheetData>
    <row r="2" spans="2:12" ht="16.5" customHeight="1" x14ac:dyDescent="0.15">
      <c r="B2" s="31" t="s">
        <v>157</v>
      </c>
    </row>
    <row r="3" spans="2:12" x14ac:dyDescent="0.15">
      <c r="B3" s="102" t="s">
        <v>0</v>
      </c>
      <c r="C3" s="78" t="s">
        <v>1</v>
      </c>
      <c r="D3" s="95" t="s">
        <v>47</v>
      </c>
      <c r="E3" s="32"/>
      <c r="F3" s="32"/>
      <c r="G3" s="117"/>
      <c r="H3" s="117"/>
      <c r="I3" s="117"/>
      <c r="J3" s="117"/>
      <c r="K3" s="117"/>
      <c r="L3" s="118"/>
    </row>
    <row r="4" spans="2:12" ht="40.5" x14ac:dyDescent="0.15">
      <c r="B4" s="104"/>
      <c r="C4" s="80"/>
      <c r="D4" s="96"/>
      <c r="E4" s="33" t="s">
        <v>134</v>
      </c>
      <c r="F4" s="34" t="s">
        <v>135</v>
      </c>
      <c r="G4" s="35" t="s">
        <v>48</v>
      </c>
      <c r="H4" s="36" t="s">
        <v>49</v>
      </c>
      <c r="I4" s="35" t="s">
        <v>50</v>
      </c>
      <c r="J4" s="36" t="s">
        <v>51</v>
      </c>
      <c r="K4" s="37" t="s">
        <v>112</v>
      </c>
      <c r="L4" s="36" t="s">
        <v>113</v>
      </c>
    </row>
    <row r="5" spans="2:12" ht="15.75" customHeight="1" x14ac:dyDescent="0.15">
      <c r="B5" s="63" t="s">
        <v>46</v>
      </c>
      <c r="C5" s="63" t="s">
        <v>2</v>
      </c>
      <c r="D5" s="65">
        <v>922655</v>
      </c>
      <c r="E5" s="67">
        <v>84580</v>
      </c>
      <c r="F5" s="67">
        <v>474168</v>
      </c>
      <c r="G5" s="65">
        <v>363907</v>
      </c>
      <c r="H5" s="39">
        <f>G5/D5</f>
        <v>0.3944128628794078</v>
      </c>
      <c r="I5" s="65">
        <v>216899</v>
      </c>
      <c r="J5" s="39">
        <f>I5/D5</f>
        <v>0.23508136844215877</v>
      </c>
      <c r="K5" s="65">
        <v>95744</v>
      </c>
      <c r="L5" s="40">
        <f>K5/D5</f>
        <v>0.10377009824907468</v>
      </c>
    </row>
    <row r="6" spans="2:12" ht="15.75" customHeight="1" x14ac:dyDescent="0.15">
      <c r="B6" s="89" t="s">
        <v>3</v>
      </c>
      <c r="C6" s="63" t="s">
        <v>4</v>
      </c>
      <c r="D6" s="66">
        <v>20676</v>
      </c>
      <c r="E6" s="66">
        <v>1455</v>
      </c>
      <c r="F6" s="66">
        <v>8750</v>
      </c>
      <c r="G6" s="70">
        <v>10471</v>
      </c>
      <c r="H6" s="40">
        <f t="shared" ref="H6:H40" si="0">G6/D6</f>
        <v>0.50643257883536463</v>
      </c>
      <c r="I6" s="71">
        <v>6508</v>
      </c>
      <c r="J6" s="40">
        <f t="shared" ref="J6:J40" si="1">I6/D6</f>
        <v>0.31476107564325789</v>
      </c>
      <c r="K6" s="72">
        <v>3043</v>
      </c>
      <c r="L6" s="40">
        <f t="shared" ref="L6:L40" si="2">K6/D6</f>
        <v>0.1471754691429677</v>
      </c>
    </row>
    <row r="7" spans="2:12" ht="15.75" customHeight="1" x14ac:dyDescent="0.15">
      <c r="B7" s="89"/>
      <c r="C7" s="63" t="s">
        <v>5</v>
      </c>
      <c r="D7" s="66">
        <v>7703</v>
      </c>
      <c r="E7" s="66">
        <v>617</v>
      </c>
      <c r="F7" s="66">
        <v>3186</v>
      </c>
      <c r="G7" s="70">
        <v>3900</v>
      </c>
      <c r="H7" s="40">
        <f t="shared" si="0"/>
        <v>0.5062962482149812</v>
      </c>
      <c r="I7" s="71">
        <v>2637</v>
      </c>
      <c r="J7" s="40">
        <f t="shared" si="1"/>
        <v>0.3423341555238219</v>
      </c>
      <c r="K7" s="72">
        <v>1354</v>
      </c>
      <c r="L7" s="40">
        <f t="shared" si="2"/>
        <v>0.17577567181617551</v>
      </c>
    </row>
    <row r="8" spans="2:12" ht="15.75" customHeight="1" x14ac:dyDescent="0.15">
      <c r="B8" s="89"/>
      <c r="C8" s="63" t="s">
        <v>6</v>
      </c>
      <c r="D8" s="66">
        <v>607</v>
      </c>
      <c r="E8" s="66">
        <v>30</v>
      </c>
      <c r="F8" s="66">
        <v>217</v>
      </c>
      <c r="G8" s="70">
        <v>360</v>
      </c>
      <c r="H8" s="40">
        <f t="shared" si="0"/>
        <v>0.59308072487644148</v>
      </c>
      <c r="I8" s="71">
        <v>259</v>
      </c>
      <c r="J8" s="40">
        <f t="shared" si="1"/>
        <v>0.42668863261943984</v>
      </c>
      <c r="K8" s="72">
        <v>126</v>
      </c>
      <c r="L8" s="40">
        <f t="shared" si="2"/>
        <v>0.20757825370675453</v>
      </c>
    </row>
    <row r="9" spans="2:12" ht="15.75" customHeight="1" x14ac:dyDescent="0.15">
      <c r="B9" s="89"/>
      <c r="C9" s="63" t="s">
        <v>7</v>
      </c>
      <c r="D9" s="66">
        <v>20110</v>
      </c>
      <c r="E9" s="66">
        <v>2126</v>
      </c>
      <c r="F9" s="66">
        <v>10303</v>
      </c>
      <c r="G9" s="70">
        <v>7681</v>
      </c>
      <c r="H9" s="40">
        <f t="shared" si="0"/>
        <v>0.3819492789656887</v>
      </c>
      <c r="I9" s="71">
        <v>4371</v>
      </c>
      <c r="J9" s="40">
        <f t="shared" si="1"/>
        <v>0.21735454997513676</v>
      </c>
      <c r="K9" s="72">
        <v>1945</v>
      </c>
      <c r="L9" s="40">
        <f t="shared" si="2"/>
        <v>9.6718050721034315E-2</v>
      </c>
    </row>
    <row r="10" spans="2:12" ht="15.75" customHeight="1" x14ac:dyDescent="0.15">
      <c r="B10" s="89"/>
      <c r="C10" s="63" t="s">
        <v>8</v>
      </c>
      <c r="D10" s="66">
        <v>7293</v>
      </c>
      <c r="E10" s="66">
        <v>572</v>
      </c>
      <c r="F10" s="66">
        <v>3266</v>
      </c>
      <c r="G10" s="70">
        <v>3455</v>
      </c>
      <c r="H10" s="40">
        <f t="shared" si="0"/>
        <v>0.47374194433017963</v>
      </c>
      <c r="I10" s="71">
        <v>2132</v>
      </c>
      <c r="J10" s="40">
        <f t="shared" si="1"/>
        <v>0.29233511586452765</v>
      </c>
      <c r="K10" s="72">
        <v>1076</v>
      </c>
      <c r="L10" s="40">
        <f t="shared" si="2"/>
        <v>0.1475387357740299</v>
      </c>
    </row>
    <row r="11" spans="2:12" ht="15.75" customHeight="1" x14ac:dyDescent="0.15">
      <c r="B11" s="89"/>
      <c r="C11" s="63" t="s">
        <v>9</v>
      </c>
      <c r="D11" s="66">
        <v>31280</v>
      </c>
      <c r="E11" s="66">
        <v>3022</v>
      </c>
      <c r="F11" s="66">
        <v>16753</v>
      </c>
      <c r="G11" s="70">
        <v>11505</v>
      </c>
      <c r="H11" s="40">
        <f t="shared" si="0"/>
        <v>0.36780690537084398</v>
      </c>
      <c r="I11" s="71">
        <v>6508</v>
      </c>
      <c r="J11" s="40">
        <f t="shared" si="1"/>
        <v>0.20805626598465474</v>
      </c>
      <c r="K11" s="72">
        <v>2949</v>
      </c>
      <c r="L11" s="40">
        <f t="shared" si="2"/>
        <v>9.4277493606138102E-2</v>
      </c>
    </row>
    <row r="12" spans="2:12" ht="15.75" customHeight="1" x14ac:dyDescent="0.15">
      <c r="B12" s="89"/>
      <c r="C12" s="63" t="s">
        <v>10</v>
      </c>
      <c r="D12" s="66">
        <v>5069</v>
      </c>
      <c r="E12" s="66">
        <v>274</v>
      </c>
      <c r="F12" s="66">
        <v>2009</v>
      </c>
      <c r="G12" s="70">
        <v>2786</v>
      </c>
      <c r="H12" s="40">
        <f t="shared" si="0"/>
        <v>0.54961530873939635</v>
      </c>
      <c r="I12" s="71">
        <v>1828</v>
      </c>
      <c r="J12" s="40">
        <f t="shared" si="1"/>
        <v>0.3606233971197475</v>
      </c>
      <c r="K12" s="72">
        <v>947</v>
      </c>
      <c r="L12" s="40">
        <f t="shared" si="2"/>
        <v>0.18682185835470508</v>
      </c>
    </row>
    <row r="13" spans="2:12" ht="15.75" customHeight="1" x14ac:dyDescent="0.15">
      <c r="B13" s="89"/>
      <c r="C13" s="63" t="s">
        <v>11</v>
      </c>
      <c r="D13" s="66">
        <v>19074</v>
      </c>
      <c r="E13" s="66">
        <v>1380</v>
      </c>
      <c r="F13" s="66">
        <v>8096</v>
      </c>
      <c r="G13" s="70">
        <v>9598</v>
      </c>
      <c r="H13" s="40">
        <f t="shared" si="0"/>
        <v>0.50319807067211908</v>
      </c>
      <c r="I13" s="71">
        <v>6097</v>
      </c>
      <c r="J13" s="40">
        <f t="shared" si="1"/>
        <v>0.31964978504770891</v>
      </c>
      <c r="K13" s="72">
        <v>3143</v>
      </c>
      <c r="L13" s="40">
        <f t="shared" si="2"/>
        <v>0.16477928069623571</v>
      </c>
    </row>
    <row r="14" spans="2:12" ht="15.75" customHeight="1" x14ac:dyDescent="0.15">
      <c r="B14" s="89"/>
      <c r="C14" s="63" t="s">
        <v>12</v>
      </c>
      <c r="D14" s="66">
        <v>6231</v>
      </c>
      <c r="E14" s="66">
        <v>349</v>
      </c>
      <c r="F14" s="66">
        <v>2281</v>
      </c>
      <c r="G14" s="70">
        <v>3601</v>
      </c>
      <c r="H14" s="40">
        <f t="shared" si="0"/>
        <v>0.57791686727652058</v>
      </c>
      <c r="I14" s="71">
        <v>2470</v>
      </c>
      <c r="J14" s="40">
        <f t="shared" si="1"/>
        <v>0.39640507141710801</v>
      </c>
      <c r="K14" s="72">
        <v>1292</v>
      </c>
      <c r="L14" s="40">
        <f t="shared" si="2"/>
        <v>0.20735034504894881</v>
      </c>
    </row>
    <row r="15" spans="2:12" ht="15.75" customHeight="1" x14ac:dyDescent="0.15">
      <c r="B15" s="89" t="s">
        <v>13</v>
      </c>
      <c r="C15" s="63" t="s">
        <v>14</v>
      </c>
      <c r="D15" s="66">
        <v>35625</v>
      </c>
      <c r="E15" s="66">
        <v>3054</v>
      </c>
      <c r="F15" s="66">
        <v>16874</v>
      </c>
      <c r="G15" s="70">
        <v>15697</v>
      </c>
      <c r="H15" s="40">
        <f t="shared" si="0"/>
        <v>0.44061754385964913</v>
      </c>
      <c r="I15" s="71">
        <v>9452</v>
      </c>
      <c r="J15" s="40">
        <f t="shared" si="1"/>
        <v>0.26531929824561401</v>
      </c>
      <c r="K15" s="72">
        <v>4191</v>
      </c>
      <c r="L15" s="40">
        <f t="shared" si="2"/>
        <v>0.1176421052631579</v>
      </c>
    </row>
    <row r="16" spans="2:12" ht="15.75" customHeight="1" x14ac:dyDescent="0.15">
      <c r="B16" s="89"/>
      <c r="C16" s="63" t="s">
        <v>15</v>
      </c>
      <c r="D16" s="66">
        <v>45821</v>
      </c>
      <c r="E16" s="66">
        <v>5106</v>
      </c>
      <c r="F16" s="66">
        <v>23973</v>
      </c>
      <c r="G16" s="70">
        <v>16742</v>
      </c>
      <c r="H16" s="40">
        <f t="shared" si="0"/>
        <v>0.36537831998428666</v>
      </c>
      <c r="I16" s="71">
        <v>9377</v>
      </c>
      <c r="J16" s="40">
        <f t="shared" si="1"/>
        <v>0.20464415879182035</v>
      </c>
      <c r="K16" s="72">
        <v>3931</v>
      </c>
      <c r="L16" s="40">
        <f t="shared" si="2"/>
        <v>8.5790358132733904E-2</v>
      </c>
    </row>
    <row r="17" spans="2:12" ht="15.75" customHeight="1" x14ac:dyDescent="0.15">
      <c r="B17" s="89"/>
      <c r="C17" s="63" t="s">
        <v>16</v>
      </c>
      <c r="D17" s="66">
        <v>8496</v>
      </c>
      <c r="E17" s="66">
        <v>523</v>
      </c>
      <c r="F17" s="66">
        <v>3418</v>
      </c>
      <c r="G17" s="70">
        <v>4555</v>
      </c>
      <c r="H17" s="40">
        <f t="shared" si="0"/>
        <v>0.53613465160075324</v>
      </c>
      <c r="I17" s="71">
        <v>2990</v>
      </c>
      <c r="J17" s="40">
        <f t="shared" si="1"/>
        <v>0.35193032015065911</v>
      </c>
      <c r="K17" s="72">
        <v>1448</v>
      </c>
      <c r="L17" s="40">
        <f t="shared" si="2"/>
        <v>0.1704331450094162</v>
      </c>
    </row>
    <row r="18" spans="2:12" ht="15.75" customHeight="1" x14ac:dyDescent="0.15">
      <c r="B18" s="89"/>
      <c r="C18" s="63" t="s">
        <v>17</v>
      </c>
      <c r="D18" s="66">
        <v>11906</v>
      </c>
      <c r="E18" s="66">
        <v>940</v>
      </c>
      <c r="F18" s="66">
        <v>5509</v>
      </c>
      <c r="G18" s="70">
        <v>5457</v>
      </c>
      <c r="H18" s="40">
        <f t="shared" si="0"/>
        <v>0.45834033260540902</v>
      </c>
      <c r="I18" s="71">
        <v>3329</v>
      </c>
      <c r="J18" s="40">
        <f t="shared" si="1"/>
        <v>0.27960692088022848</v>
      </c>
      <c r="K18" s="72">
        <v>1431</v>
      </c>
      <c r="L18" s="40">
        <f t="shared" si="2"/>
        <v>0.12019150008399127</v>
      </c>
    </row>
    <row r="19" spans="2:12" ht="15.75" customHeight="1" x14ac:dyDescent="0.15">
      <c r="B19" s="89"/>
      <c r="C19" s="63" t="s">
        <v>18</v>
      </c>
      <c r="D19" s="66">
        <v>35037</v>
      </c>
      <c r="E19" s="66">
        <v>4138</v>
      </c>
      <c r="F19" s="66">
        <v>17650</v>
      </c>
      <c r="G19" s="70">
        <v>13249</v>
      </c>
      <c r="H19" s="40">
        <f t="shared" si="0"/>
        <v>0.37814310585951993</v>
      </c>
      <c r="I19" s="71">
        <v>7606</v>
      </c>
      <c r="J19" s="40">
        <f t="shared" si="1"/>
        <v>0.21708479607272313</v>
      </c>
      <c r="K19" s="72">
        <v>3339</v>
      </c>
      <c r="L19" s="40">
        <f t="shared" si="2"/>
        <v>9.5299255073208328E-2</v>
      </c>
    </row>
    <row r="20" spans="2:12" ht="15.75" customHeight="1" x14ac:dyDescent="0.15">
      <c r="B20" s="89" t="s">
        <v>19</v>
      </c>
      <c r="C20" s="63" t="s">
        <v>20</v>
      </c>
      <c r="D20" s="66">
        <v>76595</v>
      </c>
      <c r="E20" s="66">
        <v>10570</v>
      </c>
      <c r="F20" s="66">
        <v>41491</v>
      </c>
      <c r="G20" s="70">
        <v>24534</v>
      </c>
      <c r="H20" s="40">
        <f t="shared" si="0"/>
        <v>0.32030811410666493</v>
      </c>
      <c r="I20" s="71">
        <v>13321</v>
      </c>
      <c r="J20" s="40">
        <f t="shared" si="1"/>
        <v>0.17391474639336771</v>
      </c>
      <c r="K20" s="72">
        <v>5289</v>
      </c>
      <c r="L20" s="40">
        <f t="shared" si="2"/>
        <v>6.9051504667406491E-2</v>
      </c>
    </row>
    <row r="21" spans="2:12" ht="15.75" customHeight="1" x14ac:dyDescent="0.15">
      <c r="B21" s="89"/>
      <c r="C21" s="63" t="s">
        <v>21</v>
      </c>
      <c r="D21" s="66">
        <v>37355</v>
      </c>
      <c r="E21" s="66">
        <v>4057</v>
      </c>
      <c r="F21" s="66">
        <v>19253</v>
      </c>
      <c r="G21" s="70">
        <v>14045</v>
      </c>
      <c r="H21" s="40">
        <f t="shared" si="0"/>
        <v>0.3759871503145496</v>
      </c>
      <c r="I21" s="71">
        <v>7735</v>
      </c>
      <c r="J21" s="40">
        <f t="shared" si="1"/>
        <v>0.20706732699772454</v>
      </c>
      <c r="K21" s="72">
        <v>3388</v>
      </c>
      <c r="L21" s="40">
        <f t="shared" si="2"/>
        <v>9.0697363137464862E-2</v>
      </c>
    </row>
    <row r="22" spans="2:12" ht="15.75" customHeight="1" x14ac:dyDescent="0.15">
      <c r="B22" s="89"/>
      <c r="C22" s="63" t="s">
        <v>22</v>
      </c>
      <c r="D22" s="66">
        <v>22154</v>
      </c>
      <c r="E22" s="66">
        <v>1997</v>
      </c>
      <c r="F22" s="66">
        <v>10585</v>
      </c>
      <c r="G22" s="70">
        <v>9572</v>
      </c>
      <c r="H22" s="40">
        <f t="shared" si="0"/>
        <v>0.4320664439830279</v>
      </c>
      <c r="I22" s="71">
        <v>5487</v>
      </c>
      <c r="J22" s="40">
        <f t="shared" si="1"/>
        <v>0.2476753633655322</v>
      </c>
      <c r="K22" s="72">
        <v>2606</v>
      </c>
      <c r="L22" s="40">
        <f t="shared" si="2"/>
        <v>0.11763112756161416</v>
      </c>
    </row>
    <row r="23" spans="2:12" ht="15.75" customHeight="1" x14ac:dyDescent="0.15">
      <c r="B23" s="89"/>
      <c r="C23" s="63" t="s">
        <v>23</v>
      </c>
      <c r="D23" s="66">
        <v>6806</v>
      </c>
      <c r="E23" s="66">
        <v>359</v>
      </c>
      <c r="F23" s="66">
        <v>2505</v>
      </c>
      <c r="G23" s="70">
        <v>3942</v>
      </c>
      <c r="H23" s="40">
        <f>G23/D23</f>
        <v>0.57919482809285927</v>
      </c>
      <c r="I23" s="71">
        <v>2590</v>
      </c>
      <c r="J23" s="40">
        <f t="shared" si="1"/>
        <v>0.38054657655010288</v>
      </c>
      <c r="K23" s="72">
        <v>1462</v>
      </c>
      <c r="L23" s="40">
        <f t="shared" si="2"/>
        <v>0.21481046135762563</v>
      </c>
    </row>
    <row r="24" spans="2:12" ht="15.75" customHeight="1" x14ac:dyDescent="0.15">
      <c r="B24" s="102" t="s">
        <v>24</v>
      </c>
      <c r="C24" s="63" t="s">
        <v>25</v>
      </c>
      <c r="D24" s="66">
        <v>24968</v>
      </c>
      <c r="E24" s="66">
        <v>3235</v>
      </c>
      <c r="F24" s="66">
        <v>12663</v>
      </c>
      <c r="G24" s="70">
        <v>9070</v>
      </c>
      <c r="H24" s="40">
        <f t="shared" si="0"/>
        <v>0.36326497917334188</v>
      </c>
      <c r="I24" s="71">
        <v>5028</v>
      </c>
      <c r="J24" s="40">
        <f t="shared" si="1"/>
        <v>0.20137776353732778</v>
      </c>
      <c r="K24" s="72">
        <v>2192</v>
      </c>
      <c r="L24" s="40">
        <f t="shared" si="2"/>
        <v>8.7792374239025958E-2</v>
      </c>
    </row>
    <row r="25" spans="2:12" ht="15.75" customHeight="1" x14ac:dyDescent="0.15">
      <c r="B25" s="103"/>
      <c r="C25" s="63" t="s">
        <v>26</v>
      </c>
      <c r="D25" s="66">
        <v>5018</v>
      </c>
      <c r="E25" s="66">
        <v>453</v>
      </c>
      <c r="F25" s="66">
        <v>2168</v>
      </c>
      <c r="G25" s="70">
        <v>2397</v>
      </c>
      <c r="H25" s="40">
        <f t="shared" si="0"/>
        <v>0.47768035073734555</v>
      </c>
      <c r="I25" s="71">
        <v>1593</v>
      </c>
      <c r="J25" s="40">
        <f t="shared" si="1"/>
        <v>0.31745715424471899</v>
      </c>
      <c r="K25" s="72">
        <v>959</v>
      </c>
      <c r="L25" s="40">
        <f t="shared" si="2"/>
        <v>0.19111199681147867</v>
      </c>
    </row>
    <row r="26" spans="2:12" ht="15.75" customHeight="1" x14ac:dyDescent="0.15">
      <c r="B26" s="103"/>
      <c r="C26" s="63" t="s">
        <v>27</v>
      </c>
      <c r="D26" s="66">
        <v>56822</v>
      </c>
      <c r="E26" s="66">
        <v>8196</v>
      </c>
      <c r="F26" s="66">
        <v>30588</v>
      </c>
      <c r="G26" s="70">
        <v>18038</v>
      </c>
      <c r="H26" s="40">
        <f t="shared" si="0"/>
        <v>0.31744746753018199</v>
      </c>
      <c r="I26" s="71">
        <v>9255</v>
      </c>
      <c r="J26" s="40">
        <f t="shared" si="1"/>
        <v>0.16287705466192673</v>
      </c>
      <c r="K26" s="72">
        <v>3461</v>
      </c>
      <c r="L26" s="40">
        <f t="shared" si="2"/>
        <v>6.0909506881137589E-2</v>
      </c>
    </row>
    <row r="27" spans="2:12" ht="15.75" customHeight="1" x14ac:dyDescent="0.15">
      <c r="B27" s="104"/>
      <c r="C27" s="63" t="s">
        <v>28</v>
      </c>
      <c r="D27" s="66">
        <v>4148</v>
      </c>
      <c r="E27" s="66">
        <v>522</v>
      </c>
      <c r="F27" s="66">
        <v>1994</v>
      </c>
      <c r="G27" s="70">
        <v>1632</v>
      </c>
      <c r="H27" s="40">
        <f t="shared" si="0"/>
        <v>0.39344262295081966</v>
      </c>
      <c r="I27" s="71">
        <v>895</v>
      </c>
      <c r="J27" s="40">
        <f t="shared" si="1"/>
        <v>0.21576663452266151</v>
      </c>
      <c r="K27" s="72">
        <v>448</v>
      </c>
      <c r="L27" s="40">
        <f t="shared" si="2"/>
        <v>0.10800385728061716</v>
      </c>
    </row>
    <row r="28" spans="2:12" ht="15.75" customHeight="1" x14ac:dyDescent="0.15">
      <c r="B28" s="89" t="s">
        <v>29</v>
      </c>
      <c r="C28" s="63" t="s">
        <v>30</v>
      </c>
      <c r="D28" s="66">
        <v>105734</v>
      </c>
      <c r="E28" s="66">
        <v>11250</v>
      </c>
      <c r="F28" s="66">
        <v>54822</v>
      </c>
      <c r="G28" s="70">
        <v>39662</v>
      </c>
      <c r="H28" s="40">
        <f t="shared" si="0"/>
        <v>0.3751111279247924</v>
      </c>
      <c r="I28" s="71">
        <v>22897</v>
      </c>
      <c r="J28" s="40">
        <f t="shared" si="1"/>
        <v>0.21655285906141827</v>
      </c>
      <c r="K28" s="72">
        <v>10054</v>
      </c>
      <c r="L28" s="40">
        <f t="shared" si="2"/>
        <v>9.5087672839389417E-2</v>
      </c>
    </row>
    <row r="29" spans="2:12" ht="15.75" customHeight="1" x14ac:dyDescent="0.15">
      <c r="B29" s="89"/>
      <c r="C29" s="63" t="s">
        <v>31</v>
      </c>
      <c r="D29" s="66">
        <v>4875</v>
      </c>
      <c r="E29" s="66">
        <v>541</v>
      </c>
      <c r="F29" s="66">
        <v>2461</v>
      </c>
      <c r="G29" s="70">
        <v>1873</v>
      </c>
      <c r="H29" s="40">
        <f t="shared" si="0"/>
        <v>0.3842051282051282</v>
      </c>
      <c r="I29" s="71">
        <v>1215</v>
      </c>
      <c r="J29" s="40">
        <f t="shared" si="1"/>
        <v>0.24923076923076923</v>
      </c>
      <c r="K29" s="72">
        <v>615</v>
      </c>
      <c r="L29" s="40">
        <f t="shared" si="2"/>
        <v>0.12615384615384614</v>
      </c>
    </row>
    <row r="30" spans="2:12" ht="15.75" customHeight="1" x14ac:dyDescent="0.15">
      <c r="B30" s="89"/>
      <c r="C30" s="63" t="s">
        <v>32</v>
      </c>
      <c r="D30" s="66">
        <v>13163</v>
      </c>
      <c r="E30" s="66">
        <v>1042</v>
      </c>
      <c r="F30" s="66">
        <v>5949</v>
      </c>
      <c r="G30" s="70">
        <v>6172</v>
      </c>
      <c r="H30" s="40">
        <f t="shared" si="0"/>
        <v>0.46889007065258681</v>
      </c>
      <c r="I30" s="71">
        <v>3835</v>
      </c>
      <c r="J30" s="40">
        <f t="shared" si="1"/>
        <v>0.29134695738053634</v>
      </c>
      <c r="K30" s="72">
        <v>1835</v>
      </c>
      <c r="L30" s="40">
        <f t="shared" si="2"/>
        <v>0.13940591050672338</v>
      </c>
    </row>
    <row r="31" spans="2:12" ht="15.75" customHeight="1" x14ac:dyDescent="0.15">
      <c r="B31" s="89"/>
      <c r="C31" s="63" t="s">
        <v>33</v>
      </c>
      <c r="D31" s="66">
        <v>9865</v>
      </c>
      <c r="E31" s="66">
        <v>840</v>
      </c>
      <c r="F31" s="66">
        <v>4591</v>
      </c>
      <c r="G31" s="70">
        <v>4434</v>
      </c>
      <c r="H31" s="40">
        <f t="shared" si="0"/>
        <v>0.44946781550937659</v>
      </c>
      <c r="I31" s="71">
        <v>2733</v>
      </c>
      <c r="J31" s="40">
        <f t="shared" si="1"/>
        <v>0.27704004054738979</v>
      </c>
      <c r="K31" s="72">
        <v>1365</v>
      </c>
      <c r="L31" s="40">
        <f t="shared" si="2"/>
        <v>0.13836796756208819</v>
      </c>
    </row>
    <row r="32" spans="2:12" ht="15.75" customHeight="1" x14ac:dyDescent="0.15">
      <c r="B32" s="89"/>
      <c r="C32" s="63" t="s">
        <v>34</v>
      </c>
      <c r="D32" s="66">
        <v>15168</v>
      </c>
      <c r="E32" s="66">
        <v>1305</v>
      </c>
      <c r="F32" s="66">
        <v>6754</v>
      </c>
      <c r="G32" s="70">
        <v>7109</v>
      </c>
      <c r="H32" s="40">
        <f t="shared" si="0"/>
        <v>0.4686840717299578</v>
      </c>
      <c r="I32" s="71">
        <v>4201</v>
      </c>
      <c r="J32" s="40">
        <f t="shared" si="1"/>
        <v>0.27696466244725737</v>
      </c>
      <c r="K32" s="72">
        <v>2082</v>
      </c>
      <c r="L32" s="40">
        <f t="shared" si="2"/>
        <v>0.13726265822784811</v>
      </c>
    </row>
    <row r="33" spans="2:12" ht="15.75" customHeight="1" x14ac:dyDescent="0.15">
      <c r="B33" s="63" t="s">
        <v>35</v>
      </c>
      <c r="C33" s="63" t="s">
        <v>36</v>
      </c>
      <c r="D33" s="66">
        <v>37496</v>
      </c>
      <c r="E33" s="66">
        <v>2939</v>
      </c>
      <c r="F33" s="66">
        <v>15755</v>
      </c>
      <c r="G33" s="70">
        <v>18802</v>
      </c>
      <c r="H33" s="40">
        <f t="shared" si="0"/>
        <v>0.50144015361638572</v>
      </c>
      <c r="I33" s="71">
        <v>12118</v>
      </c>
      <c r="J33" s="40">
        <f t="shared" si="1"/>
        <v>0.32318113932152764</v>
      </c>
      <c r="K33" s="72">
        <v>6255</v>
      </c>
      <c r="L33" s="40">
        <f t="shared" si="2"/>
        <v>0.16681779389801579</v>
      </c>
    </row>
    <row r="34" spans="2:12" ht="15.75" customHeight="1" x14ac:dyDescent="0.15">
      <c r="B34" s="89" t="s">
        <v>37</v>
      </c>
      <c r="C34" s="63" t="s">
        <v>38</v>
      </c>
      <c r="D34" s="66">
        <v>86697</v>
      </c>
      <c r="E34" s="66">
        <v>7309</v>
      </c>
      <c r="F34" s="66">
        <v>42297</v>
      </c>
      <c r="G34" s="70">
        <v>37091</v>
      </c>
      <c r="H34" s="40">
        <f t="shared" si="0"/>
        <v>0.42782333875451284</v>
      </c>
      <c r="I34" s="71">
        <v>21818</v>
      </c>
      <c r="J34" s="40">
        <f t="shared" si="1"/>
        <v>0.25165807352042169</v>
      </c>
      <c r="K34" s="72">
        <v>9496</v>
      </c>
      <c r="L34" s="40">
        <f t="shared" si="2"/>
        <v>0.10953089495599617</v>
      </c>
    </row>
    <row r="35" spans="2:12" ht="15.75" customHeight="1" x14ac:dyDescent="0.15">
      <c r="B35" s="89"/>
      <c r="C35" s="63" t="s">
        <v>39</v>
      </c>
      <c r="D35" s="66">
        <v>29655</v>
      </c>
      <c r="E35" s="66">
        <v>3230</v>
      </c>
      <c r="F35" s="66">
        <v>14817</v>
      </c>
      <c r="G35" s="70">
        <v>11608</v>
      </c>
      <c r="H35" s="40">
        <f t="shared" si="0"/>
        <v>0.39143483392345302</v>
      </c>
      <c r="I35" s="71">
        <v>6626</v>
      </c>
      <c r="J35" s="40">
        <f t="shared" si="1"/>
        <v>0.22343618276850447</v>
      </c>
      <c r="K35" s="72">
        <v>2997</v>
      </c>
      <c r="L35" s="40">
        <f t="shared" si="2"/>
        <v>0.10106221547799696</v>
      </c>
    </row>
    <row r="36" spans="2:12" ht="15.75" customHeight="1" x14ac:dyDescent="0.15">
      <c r="B36" s="89"/>
      <c r="C36" s="63" t="s">
        <v>40</v>
      </c>
      <c r="D36" s="66">
        <v>3025</v>
      </c>
      <c r="E36" s="66">
        <v>203</v>
      </c>
      <c r="F36" s="66">
        <v>1282</v>
      </c>
      <c r="G36" s="70">
        <v>1540</v>
      </c>
      <c r="H36" s="40">
        <f t="shared" si="0"/>
        <v>0.50909090909090904</v>
      </c>
      <c r="I36" s="71">
        <v>961</v>
      </c>
      <c r="J36" s="40">
        <f t="shared" si="1"/>
        <v>0.31768595041322312</v>
      </c>
      <c r="K36" s="72">
        <v>463</v>
      </c>
      <c r="L36" s="40">
        <f t="shared" si="2"/>
        <v>0.15305785123966942</v>
      </c>
    </row>
    <row r="37" spans="2:12" ht="15.75" customHeight="1" x14ac:dyDescent="0.15">
      <c r="B37" s="63" t="s">
        <v>41</v>
      </c>
      <c r="C37" s="63" t="s">
        <v>42</v>
      </c>
      <c r="D37" s="66">
        <v>52047</v>
      </c>
      <c r="E37" s="66">
        <v>4738</v>
      </c>
      <c r="F37" s="66">
        <v>23986</v>
      </c>
      <c r="G37" s="70">
        <v>23323</v>
      </c>
      <c r="H37" s="40">
        <f t="shared" si="0"/>
        <v>0.4481142044690376</v>
      </c>
      <c r="I37" s="71">
        <v>13916</v>
      </c>
      <c r="J37" s="40">
        <f t="shared" si="1"/>
        <v>0.26737371990700715</v>
      </c>
      <c r="K37" s="72">
        <v>6355</v>
      </c>
      <c r="L37" s="40">
        <f t="shared" si="2"/>
        <v>0.12210117778162045</v>
      </c>
    </row>
    <row r="38" spans="2:12" ht="15.75" customHeight="1" x14ac:dyDescent="0.15">
      <c r="B38" s="89" t="s">
        <v>43</v>
      </c>
      <c r="C38" s="63" t="s">
        <v>44</v>
      </c>
      <c r="D38" s="66">
        <v>33396</v>
      </c>
      <c r="E38" s="66">
        <v>2279</v>
      </c>
      <c r="F38" s="66">
        <v>13102</v>
      </c>
      <c r="G38" s="70">
        <v>18015</v>
      </c>
      <c r="H38" s="40">
        <f t="shared" si="0"/>
        <v>0.53943586058210569</v>
      </c>
      <c r="I38" s="71">
        <v>11702</v>
      </c>
      <c r="J38" s="40">
        <f t="shared" si="1"/>
        <v>0.35040124565816266</v>
      </c>
      <c r="K38" s="72">
        <v>5395</v>
      </c>
      <c r="L38" s="40">
        <f t="shared" si="2"/>
        <v>0.16154629296921788</v>
      </c>
    </row>
    <row r="39" spans="2:12" ht="15.75" customHeight="1" x14ac:dyDescent="0.15">
      <c r="B39" s="89"/>
      <c r="C39" s="63" t="s">
        <v>45</v>
      </c>
      <c r="D39" s="66">
        <v>6451</v>
      </c>
      <c r="E39" s="66">
        <v>399</v>
      </c>
      <c r="F39" s="66">
        <v>2480</v>
      </c>
      <c r="G39" s="70">
        <v>3572</v>
      </c>
      <c r="H39" s="40">
        <f t="shared" si="0"/>
        <v>0.5537126026972562</v>
      </c>
      <c r="I39" s="71">
        <v>2433</v>
      </c>
      <c r="J39" s="40">
        <f t="shared" si="1"/>
        <v>0.37715082932878624</v>
      </c>
      <c r="K39" s="72">
        <v>1143</v>
      </c>
      <c r="L39" s="40">
        <f t="shared" si="2"/>
        <v>0.17718183227406603</v>
      </c>
    </row>
    <row r="40" spans="2:12" ht="15.75" customHeight="1" x14ac:dyDescent="0.15">
      <c r="B40" s="110" t="s">
        <v>95</v>
      </c>
      <c r="C40" s="118"/>
      <c r="D40" s="15">
        <f>SUM(D5:D39)</f>
        <v>1809021</v>
      </c>
      <c r="E40" s="15">
        <f t="shared" ref="E40:F40" si="3">SUM(E5:E39)</f>
        <v>173630</v>
      </c>
      <c r="F40" s="15">
        <f t="shared" si="3"/>
        <v>905996</v>
      </c>
      <c r="G40" s="17">
        <f>SUM(G5:G39)</f>
        <v>729395</v>
      </c>
      <c r="H40" s="40">
        <f t="shared" si="0"/>
        <v>0.40319874672543876</v>
      </c>
      <c r="I40" s="17">
        <f>SUM(I5:I39)</f>
        <v>432822</v>
      </c>
      <c r="J40" s="40">
        <f t="shared" si="1"/>
        <v>0.23925758739119116</v>
      </c>
      <c r="K40" s="17">
        <f>SUM(K5:K39)</f>
        <v>193819</v>
      </c>
      <c r="L40" s="40">
        <f t="shared" si="2"/>
        <v>0.10714027089790555</v>
      </c>
    </row>
    <row r="41" spans="2:12" ht="17.25" customHeight="1" x14ac:dyDescent="0.15">
      <c r="B41" s="121" t="s">
        <v>158</v>
      </c>
      <c r="C41" s="121"/>
      <c r="D41" s="121"/>
      <c r="E41" s="121"/>
      <c r="F41" s="121"/>
      <c r="G41" s="121"/>
      <c r="H41" s="121"/>
      <c r="I41" s="121"/>
      <c r="J41" s="121"/>
      <c r="K41" s="26"/>
      <c r="L41" s="26"/>
    </row>
    <row r="42" spans="2:12" ht="17.25" customHeight="1" x14ac:dyDescent="0.15">
      <c r="B42" s="81"/>
      <c r="C42" s="81"/>
      <c r="D42" s="81"/>
      <c r="E42" s="81"/>
      <c r="F42" s="81"/>
      <c r="G42" s="81"/>
      <c r="H42" s="81"/>
      <c r="I42" s="81"/>
      <c r="J42" s="81"/>
      <c r="K42" s="62"/>
      <c r="L42" s="62"/>
    </row>
  </sheetData>
  <sheetProtection password="E9BF" sheet="1" objects="1" scenarios="1" selectLockedCells="1"/>
  <mergeCells count="13">
    <mergeCell ref="B41:J42"/>
    <mergeCell ref="B20:B23"/>
    <mergeCell ref="B24:B27"/>
    <mergeCell ref="B28:B32"/>
    <mergeCell ref="B34:B36"/>
    <mergeCell ref="B38:B39"/>
    <mergeCell ref="B40:C40"/>
    <mergeCell ref="B15:B19"/>
    <mergeCell ref="B3:B4"/>
    <mergeCell ref="C3:C4"/>
    <mergeCell ref="D3:D4"/>
    <mergeCell ref="G3:L3"/>
    <mergeCell ref="B6:B14"/>
  </mergeCells>
  <phoneticPr fontId="1"/>
  <conditionalFormatting sqref="C5:L18 C20:L39 C19 H19 J19 L19">
    <cfRule type="expression" dxfId="0" priority="1">
      <formula>MOD(ROW(),2)=1</formula>
    </cfRule>
  </conditionalFormatting>
  <pageMargins left="0.31496062992125984" right="0.11811023622047245" top="0.55118110236220474" bottom="0.35433070866141736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39"/>
  <sheetViews>
    <sheetView zoomScale="80" zoomScaleNormal="80" workbookViewId="0">
      <selection activeCell="G17" sqref="G17"/>
    </sheetView>
  </sheetViews>
  <sheetFormatPr defaultRowHeight="13.5" x14ac:dyDescent="0.15"/>
  <cols>
    <col min="1" max="2" width="9" style="1"/>
    <col min="3" max="3" width="2.625" style="1" customWidth="1"/>
    <col min="4" max="4" width="4" style="1" customWidth="1"/>
    <col min="5" max="16384" width="9" style="1"/>
  </cols>
  <sheetData>
    <row r="3" spans="2:5" x14ac:dyDescent="0.15">
      <c r="B3" s="111" t="s">
        <v>1</v>
      </c>
      <c r="D3" s="113" t="s">
        <v>121</v>
      </c>
      <c r="E3" s="114"/>
    </row>
    <row r="4" spans="2:5" x14ac:dyDescent="0.15">
      <c r="B4" s="112"/>
      <c r="D4" s="115"/>
      <c r="E4" s="116"/>
    </row>
    <row r="5" spans="2:5" x14ac:dyDescent="0.15">
      <c r="B5" s="2" t="s">
        <v>2</v>
      </c>
      <c r="D5" s="1" t="s">
        <v>117</v>
      </c>
      <c r="E5" s="1">
        <f>市町村別!C67-(市町村別!D67+市町村別!E67)</f>
        <v>0</v>
      </c>
    </row>
    <row r="6" spans="2:5" x14ac:dyDescent="0.15">
      <c r="B6" s="2" t="s">
        <v>4</v>
      </c>
      <c r="D6" s="1" t="s">
        <v>118</v>
      </c>
      <c r="E6" s="1">
        <f>市町村別!C68-(市町村別!D68+市町村別!E68)</f>
        <v>0</v>
      </c>
    </row>
    <row r="7" spans="2:5" x14ac:dyDescent="0.15">
      <c r="B7" s="2" t="s">
        <v>5</v>
      </c>
      <c r="D7" s="1" t="s">
        <v>119</v>
      </c>
      <c r="E7" s="1">
        <f>市町村別!C69-(市町村別!D69+市町村別!E69)</f>
        <v>0</v>
      </c>
    </row>
    <row r="8" spans="2:5" x14ac:dyDescent="0.15">
      <c r="B8" s="2" t="s">
        <v>6</v>
      </c>
      <c r="D8" s="1" t="s">
        <v>120</v>
      </c>
      <c r="E8" s="1">
        <f>市町村別!C70-(市町村別!D70+市町村別!E70)</f>
        <v>0</v>
      </c>
    </row>
    <row r="9" spans="2:5" x14ac:dyDescent="0.15">
      <c r="B9" s="2" t="s">
        <v>7</v>
      </c>
    </row>
    <row r="10" spans="2:5" x14ac:dyDescent="0.15">
      <c r="B10" s="2" t="s">
        <v>8</v>
      </c>
      <c r="D10" s="3" t="s">
        <v>100</v>
      </c>
    </row>
    <row r="11" spans="2:5" x14ac:dyDescent="0.15">
      <c r="B11" s="2" t="s">
        <v>9</v>
      </c>
      <c r="D11" s="3" t="s">
        <v>99</v>
      </c>
    </row>
    <row r="12" spans="2:5" x14ac:dyDescent="0.15">
      <c r="B12" s="2" t="s">
        <v>10</v>
      </c>
    </row>
    <row r="13" spans="2:5" x14ac:dyDescent="0.15">
      <c r="B13" s="2" t="s">
        <v>11</v>
      </c>
    </row>
    <row r="14" spans="2:5" x14ac:dyDescent="0.15">
      <c r="B14" s="2" t="s">
        <v>12</v>
      </c>
    </row>
    <row r="15" spans="2:5" x14ac:dyDescent="0.15">
      <c r="B15" s="2" t="s">
        <v>14</v>
      </c>
    </row>
    <row r="16" spans="2:5" x14ac:dyDescent="0.15">
      <c r="B16" s="2" t="s">
        <v>15</v>
      </c>
    </row>
    <row r="17" spans="2:2" x14ac:dyDescent="0.15">
      <c r="B17" s="2" t="s">
        <v>16</v>
      </c>
    </row>
    <row r="18" spans="2:2" x14ac:dyDescent="0.15">
      <c r="B18" s="2" t="s">
        <v>17</v>
      </c>
    </row>
    <row r="19" spans="2:2" x14ac:dyDescent="0.15">
      <c r="B19" s="2" t="s">
        <v>18</v>
      </c>
    </row>
    <row r="20" spans="2:2" x14ac:dyDescent="0.15">
      <c r="B20" s="2" t="s">
        <v>20</v>
      </c>
    </row>
    <row r="21" spans="2:2" x14ac:dyDescent="0.15">
      <c r="B21" s="2" t="s">
        <v>21</v>
      </c>
    </row>
    <row r="22" spans="2:2" x14ac:dyDescent="0.15">
      <c r="B22" s="2" t="s">
        <v>22</v>
      </c>
    </row>
    <row r="23" spans="2:2" x14ac:dyDescent="0.15">
      <c r="B23" s="2" t="s">
        <v>23</v>
      </c>
    </row>
    <row r="24" spans="2:2" x14ac:dyDescent="0.15">
      <c r="B24" s="2" t="s">
        <v>25</v>
      </c>
    </row>
    <row r="25" spans="2:2" x14ac:dyDescent="0.15">
      <c r="B25" s="2" t="s">
        <v>26</v>
      </c>
    </row>
    <row r="26" spans="2:2" x14ac:dyDescent="0.15">
      <c r="B26" s="2" t="s">
        <v>27</v>
      </c>
    </row>
    <row r="27" spans="2:2" x14ac:dyDescent="0.15">
      <c r="B27" s="2" t="s">
        <v>28</v>
      </c>
    </row>
    <row r="28" spans="2:2" x14ac:dyDescent="0.15">
      <c r="B28" s="2" t="s">
        <v>30</v>
      </c>
    </row>
    <row r="29" spans="2:2" x14ac:dyDescent="0.15">
      <c r="B29" s="2" t="s">
        <v>31</v>
      </c>
    </row>
    <row r="30" spans="2:2" x14ac:dyDescent="0.15">
      <c r="B30" s="2" t="s">
        <v>32</v>
      </c>
    </row>
    <row r="31" spans="2:2" x14ac:dyDescent="0.15">
      <c r="B31" s="2" t="s">
        <v>33</v>
      </c>
    </row>
    <row r="32" spans="2:2" x14ac:dyDescent="0.15">
      <c r="B32" s="2" t="s">
        <v>34</v>
      </c>
    </row>
    <row r="33" spans="2:2" x14ac:dyDescent="0.15">
      <c r="B33" s="2" t="s">
        <v>36</v>
      </c>
    </row>
    <row r="34" spans="2:2" x14ac:dyDescent="0.15">
      <c r="B34" s="2" t="s">
        <v>38</v>
      </c>
    </row>
    <row r="35" spans="2:2" x14ac:dyDescent="0.15">
      <c r="B35" s="2" t="s">
        <v>39</v>
      </c>
    </row>
    <row r="36" spans="2:2" x14ac:dyDescent="0.15">
      <c r="B36" s="2" t="s">
        <v>40</v>
      </c>
    </row>
    <row r="37" spans="2:2" x14ac:dyDescent="0.15">
      <c r="B37" s="2" t="s">
        <v>42</v>
      </c>
    </row>
    <row r="38" spans="2:2" x14ac:dyDescent="0.15">
      <c r="B38" s="2" t="s">
        <v>44</v>
      </c>
    </row>
    <row r="39" spans="2:2" x14ac:dyDescent="0.15">
      <c r="B39" s="2" t="s">
        <v>45</v>
      </c>
    </row>
  </sheetData>
  <sheetProtection password="E9BF" sheet="1" objects="1" scenarios="1" selectLockedCells="1"/>
  <mergeCells count="2">
    <mergeCell ref="B3:B4"/>
    <mergeCell ref="D3:E4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52"/>
  <sheetViews>
    <sheetView view="pageBreakPreview" zoomScale="60" zoomScaleNormal="70" workbookViewId="0">
      <selection activeCell="J5" sqref="J5"/>
    </sheetView>
  </sheetViews>
  <sheetFormatPr defaultRowHeight="13.5" x14ac:dyDescent="0.15"/>
  <cols>
    <col min="1" max="1" width="1.5" style="58" customWidth="1"/>
    <col min="2" max="2" width="11.375" style="58" bestFit="1" customWidth="1"/>
    <col min="3" max="3" width="9.25" style="58" bestFit="1" customWidth="1"/>
    <col min="4" max="4" width="11.125" style="58" bestFit="1" customWidth="1"/>
    <col min="5" max="15" width="11.125" style="58" customWidth="1"/>
    <col min="16" max="16" width="5.625" style="58" customWidth="1"/>
    <col min="17" max="17" width="3.375" style="58" customWidth="1"/>
    <col min="18" max="18" width="9.25" style="58" bestFit="1" customWidth="1"/>
    <col min="19" max="19" width="11.375" style="58" customWidth="1"/>
    <col min="20" max="25" width="11.125" style="58" customWidth="1"/>
    <col min="26" max="26" width="5.625" style="58" bestFit="1" customWidth="1"/>
    <col min="27" max="16384" width="9" style="58"/>
  </cols>
  <sheetData>
    <row r="2" spans="2:26" ht="17.25" x14ac:dyDescent="0.15">
      <c r="B2" s="120" t="s">
        <v>89</v>
      </c>
      <c r="C2" s="120"/>
      <c r="D2" s="120"/>
      <c r="E2" s="120"/>
      <c r="F2" s="120"/>
      <c r="G2" s="120"/>
      <c r="H2" s="120"/>
      <c r="I2" s="120"/>
    </row>
    <row r="3" spans="2:26" ht="6" customHeight="1" x14ac:dyDescent="0.15"/>
    <row r="4" spans="2:26" x14ac:dyDescent="0.15">
      <c r="B4" s="102" t="s">
        <v>0</v>
      </c>
      <c r="C4" s="78" t="s">
        <v>1</v>
      </c>
      <c r="D4" s="95" t="s">
        <v>47</v>
      </c>
      <c r="E4" s="32"/>
      <c r="F4" s="32"/>
      <c r="G4" s="117"/>
      <c r="H4" s="117"/>
      <c r="I4" s="117"/>
      <c r="J4" s="117"/>
      <c r="K4" s="117"/>
      <c r="L4" s="117"/>
      <c r="M4" s="117"/>
      <c r="N4" s="117"/>
      <c r="O4" s="118"/>
      <c r="P4" s="89" t="s">
        <v>65</v>
      </c>
      <c r="Q4" s="4"/>
      <c r="R4" s="78" t="s">
        <v>1</v>
      </c>
      <c r="S4" s="95" t="s">
        <v>57</v>
      </c>
      <c r="T4" s="117"/>
      <c r="U4" s="117"/>
      <c r="V4" s="117"/>
      <c r="W4" s="117"/>
      <c r="X4" s="117"/>
      <c r="Y4" s="118"/>
      <c r="Z4" s="89" t="s">
        <v>65</v>
      </c>
    </row>
    <row r="5" spans="2:26" ht="63" customHeight="1" x14ac:dyDescent="0.15">
      <c r="B5" s="104"/>
      <c r="C5" s="80"/>
      <c r="D5" s="101"/>
      <c r="E5" s="33" t="s">
        <v>134</v>
      </c>
      <c r="F5" s="34" t="s">
        <v>135</v>
      </c>
      <c r="G5" s="35" t="s">
        <v>48</v>
      </c>
      <c r="H5" s="36" t="s">
        <v>49</v>
      </c>
      <c r="I5" s="35" t="s">
        <v>50</v>
      </c>
      <c r="J5" s="36" t="s">
        <v>51</v>
      </c>
      <c r="K5" s="37" t="s">
        <v>112</v>
      </c>
      <c r="L5" s="36" t="s">
        <v>113</v>
      </c>
      <c r="M5" s="35" t="s">
        <v>115</v>
      </c>
      <c r="N5" s="48" t="s">
        <v>114</v>
      </c>
      <c r="O5" s="49" t="s">
        <v>116</v>
      </c>
      <c r="P5" s="89"/>
      <c r="Q5" s="4"/>
      <c r="R5" s="80"/>
      <c r="S5" s="101"/>
      <c r="T5" s="35" t="s">
        <v>53</v>
      </c>
      <c r="U5" s="36" t="s">
        <v>98</v>
      </c>
      <c r="V5" s="51" t="s">
        <v>97</v>
      </c>
      <c r="W5" s="52" t="s">
        <v>54</v>
      </c>
      <c r="X5" s="35" t="s">
        <v>55</v>
      </c>
      <c r="Y5" s="36" t="s">
        <v>56</v>
      </c>
      <c r="Z5" s="89"/>
    </row>
    <row r="6" spans="2:26" ht="16.5" customHeight="1" x14ac:dyDescent="0.15">
      <c r="B6" s="38" t="s">
        <v>46</v>
      </c>
      <c r="C6" s="38" t="s">
        <v>2</v>
      </c>
      <c r="D6" s="41">
        <v>1008130</v>
      </c>
      <c r="E6" s="41">
        <v>146825</v>
      </c>
      <c r="F6" s="41">
        <v>727783</v>
      </c>
      <c r="G6" s="17">
        <v>133020</v>
      </c>
      <c r="H6" s="40">
        <f t="shared" ref="H6:H41" si="0">(G6/D6)</f>
        <v>0.13194726870542489</v>
      </c>
      <c r="I6" s="17">
        <v>51174</v>
      </c>
      <c r="J6" s="40">
        <f t="shared" ref="J6:J41" si="1">(I6/D6)</f>
        <v>5.0761310545266981E-2</v>
      </c>
      <c r="K6" s="53">
        <v>11396</v>
      </c>
      <c r="L6" s="40">
        <f>K6/D6</f>
        <v>1.130409768581433E-2</v>
      </c>
      <c r="M6" s="17">
        <v>17645</v>
      </c>
      <c r="N6" s="54">
        <f t="shared" ref="N6:N41" si="2">M6/D6</f>
        <v>1.7502703024411533E-2</v>
      </c>
      <c r="O6" s="40">
        <f t="shared" ref="O6:O41" si="3">(M6/G6)</f>
        <v>0.13264922568034881</v>
      </c>
      <c r="P6" s="19"/>
      <c r="Q6" s="4"/>
      <c r="R6" s="38" t="s">
        <v>2</v>
      </c>
      <c r="S6" s="56">
        <v>420368</v>
      </c>
      <c r="T6" s="17">
        <v>17645</v>
      </c>
      <c r="U6" s="40">
        <f t="shared" ref="U6:U41" si="4">(T6/S6)</f>
        <v>4.1975126555779695E-2</v>
      </c>
      <c r="V6" s="41">
        <v>24287</v>
      </c>
      <c r="W6" s="40">
        <f t="shared" ref="W6:W41" si="5">V6/S6</f>
        <v>5.7775568073687819E-2</v>
      </c>
      <c r="X6" s="45">
        <f t="shared" ref="X6:X41" si="6">T6+V6</f>
        <v>41932</v>
      </c>
      <c r="Y6" s="40">
        <f t="shared" ref="Y6:Y41" si="7">(T6+V6)/S6</f>
        <v>9.9750694629467521E-2</v>
      </c>
      <c r="Z6" s="19"/>
    </row>
    <row r="7" spans="2:26" ht="16.5" customHeight="1" x14ac:dyDescent="0.15">
      <c r="B7" s="89" t="s">
        <v>3</v>
      </c>
      <c r="C7" s="38" t="s">
        <v>4</v>
      </c>
      <c r="D7" s="41">
        <v>40793</v>
      </c>
      <c r="E7" s="41">
        <v>5816</v>
      </c>
      <c r="F7" s="41">
        <v>25507</v>
      </c>
      <c r="G7" s="17">
        <v>9470</v>
      </c>
      <c r="H7" s="40">
        <f t="shared" si="0"/>
        <v>0.2321476723947736</v>
      </c>
      <c r="I7" s="17">
        <v>4104</v>
      </c>
      <c r="J7" s="40">
        <f t="shared" si="1"/>
        <v>0.10060549604098742</v>
      </c>
      <c r="K7" s="53">
        <v>969</v>
      </c>
      <c r="L7" s="40">
        <f t="shared" ref="L7:L41" si="8">K7/D7</f>
        <v>2.3754075454122031E-2</v>
      </c>
      <c r="M7" s="17">
        <v>764</v>
      </c>
      <c r="N7" s="54">
        <f t="shared" si="2"/>
        <v>1.8728703454023974E-2</v>
      </c>
      <c r="O7" s="40">
        <f t="shared" si="3"/>
        <v>8.0675818373812033E-2</v>
      </c>
      <c r="P7" s="19"/>
      <c r="Q7" s="4"/>
      <c r="R7" s="38" t="s">
        <v>4</v>
      </c>
      <c r="S7" s="15">
        <v>12389</v>
      </c>
      <c r="T7" s="17">
        <v>764</v>
      </c>
      <c r="U7" s="40">
        <f t="shared" si="4"/>
        <v>6.1667608362256841E-2</v>
      </c>
      <c r="V7" s="41">
        <v>1113</v>
      </c>
      <c r="W7" s="40">
        <f t="shared" si="5"/>
        <v>8.9837759302607151E-2</v>
      </c>
      <c r="X7" s="45">
        <f t="shared" si="6"/>
        <v>1877</v>
      </c>
      <c r="Y7" s="40">
        <f t="shared" si="7"/>
        <v>0.151505367664864</v>
      </c>
      <c r="Z7" s="19"/>
    </row>
    <row r="8" spans="2:26" ht="16.5" customHeight="1" x14ac:dyDescent="0.15">
      <c r="B8" s="89"/>
      <c r="C8" s="38" t="s">
        <v>5</v>
      </c>
      <c r="D8" s="41">
        <v>13545</v>
      </c>
      <c r="E8" s="41">
        <v>2093</v>
      </c>
      <c r="F8" s="41">
        <v>8233</v>
      </c>
      <c r="G8" s="17">
        <v>3219</v>
      </c>
      <c r="H8" s="40">
        <f t="shared" si="0"/>
        <v>0.23765227021040974</v>
      </c>
      <c r="I8" s="17">
        <v>1367</v>
      </c>
      <c r="J8" s="40">
        <f t="shared" si="1"/>
        <v>0.10092284976005907</v>
      </c>
      <c r="K8" s="53">
        <v>332</v>
      </c>
      <c r="L8" s="40">
        <f t="shared" si="8"/>
        <v>2.4510889627168696E-2</v>
      </c>
      <c r="M8" s="17">
        <v>202</v>
      </c>
      <c r="N8" s="54">
        <f t="shared" si="2"/>
        <v>1.4913252122554448E-2</v>
      </c>
      <c r="O8" s="40">
        <f t="shared" si="3"/>
        <v>6.2752407579993785E-2</v>
      </c>
      <c r="P8" s="19"/>
      <c r="Q8" s="4"/>
      <c r="R8" s="38" t="s">
        <v>5</v>
      </c>
      <c r="S8" s="15">
        <v>3646</v>
      </c>
      <c r="T8" s="17">
        <v>202</v>
      </c>
      <c r="U8" s="40">
        <f t="shared" si="4"/>
        <v>5.5403181568842566E-2</v>
      </c>
      <c r="V8" s="41">
        <v>245</v>
      </c>
      <c r="W8" s="40">
        <f t="shared" si="5"/>
        <v>6.7196928140427867E-2</v>
      </c>
      <c r="X8" s="45">
        <f t="shared" si="6"/>
        <v>447</v>
      </c>
      <c r="Y8" s="40">
        <f t="shared" si="7"/>
        <v>0.12260010970927043</v>
      </c>
      <c r="Z8" s="19"/>
    </row>
    <row r="9" spans="2:26" ht="16.5" customHeight="1" x14ac:dyDescent="0.15">
      <c r="B9" s="89"/>
      <c r="C9" s="38" t="s">
        <v>6</v>
      </c>
      <c r="D9" s="41">
        <v>2034</v>
      </c>
      <c r="E9" s="41">
        <v>236</v>
      </c>
      <c r="F9" s="41">
        <v>1053</v>
      </c>
      <c r="G9" s="17">
        <v>745</v>
      </c>
      <c r="H9" s="40">
        <f t="shared" si="0"/>
        <v>0.3662733529990167</v>
      </c>
      <c r="I9" s="17">
        <v>292</v>
      </c>
      <c r="J9" s="40">
        <f t="shared" si="1"/>
        <v>0.14355948869223206</v>
      </c>
      <c r="K9" s="53">
        <v>73</v>
      </c>
      <c r="L9" s="40">
        <f t="shared" si="8"/>
        <v>3.5889872173058016E-2</v>
      </c>
      <c r="M9" s="17">
        <v>62</v>
      </c>
      <c r="N9" s="54">
        <f t="shared" si="2"/>
        <v>3.0481809242871191E-2</v>
      </c>
      <c r="O9" s="40">
        <f t="shared" si="3"/>
        <v>8.3221476510067116E-2</v>
      </c>
      <c r="P9" s="19"/>
      <c r="Q9" s="4"/>
      <c r="R9" s="38" t="s">
        <v>6</v>
      </c>
      <c r="S9" s="15">
        <v>654</v>
      </c>
      <c r="T9" s="17">
        <v>62</v>
      </c>
      <c r="U9" s="40">
        <f t="shared" si="4"/>
        <v>9.480122324159021E-2</v>
      </c>
      <c r="V9" s="41">
        <v>152</v>
      </c>
      <c r="W9" s="40">
        <f t="shared" si="5"/>
        <v>0.23241590214067279</v>
      </c>
      <c r="X9" s="45">
        <f t="shared" si="6"/>
        <v>214</v>
      </c>
      <c r="Y9" s="40">
        <f t="shared" si="7"/>
        <v>0.327217125382263</v>
      </c>
      <c r="Z9" s="19"/>
    </row>
    <row r="10" spans="2:26" ht="16.5" customHeight="1" x14ac:dyDescent="0.15">
      <c r="B10" s="89"/>
      <c r="C10" s="38" t="s">
        <v>7</v>
      </c>
      <c r="D10" s="41">
        <v>22767</v>
      </c>
      <c r="E10" s="41">
        <v>3557</v>
      </c>
      <c r="F10" s="41">
        <v>15234</v>
      </c>
      <c r="G10" s="17">
        <v>3976</v>
      </c>
      <c r="H10" s="40">
        <f t="shared" si="0"/>
        <v>0.17463873149734266</v>
      </c>
      <c r="I10" s="17">
        <v>1685</v>
      </c>
      <c r="J10" s="40">
        <f t="shared" si="1"/>
        <v>7.4010629419774238E-2</v>
      </c>
      <c r="K10" s="53">
        <v>376</v>
      </c>
      <c r="L10" s="40">
        <f t="shared" si="8"/>
        <v>1.6515131550050511E-2</v>
      </c>
      <c r="M10" s="17">
        <v>323</v>
      </c>
      <c r="N10" s="54">
        <f t="shared" si="2"/>
        <v>1.4187200773048711E-2</v>
      </c>
      <c r="O10" s="40">
        <f t="shared" si="3"/>
        <v>8.1237424547283707E-2</v>
      </c>
      <c r="P10" s="19"/>
      <c r="Q10" s="4"/>
      <c r="R10" s="38" t="s">
        <v>7</v>
      </c>
      <c r="S10" s="15">
        <v>7558</v>
      </c>
      <c r="T10" s="17">
        <v>323</v>
      </c>
      <c r="U10" s="40">
        <f t="shared" si="4"/>
        <v>4.2736173590897063E-2</v>
      </c>
      <c r="V10" s="41">
        <v>546</v>
      </c>
      <c r="W10" s="40">
        <f t="shared" si="5"/>
        <v>7.2241333686160356E-2</v>
      </c>
      <c r="X10" s="45">
        <f t="shared" si="6"/>
        <v>869</v>
      </c>
      <c r="Y10" s="40">
        <f t="shared" si="7"/>
        <v>0.11497750727705743</v>
      </c>
      <c r="Z10" s="19"/>
    </row>
    <row r="11" spans="2:26" ht="16.5" customHeight="1" x14ac:dyDescent="0.15">
      <c r="B11" s="89"/>
      <c r="C11" s="38" t="s">
        <v>8</v>
      </c>
      <c r="D11" s="41">
        <v>13166</v>
      </c>
      <c r="E11" s="41">
        <v>2035</v>
      </c>
      <c r="F11" s="41">
        <v>8187</v>
      </c>
      <c r="G11" s="17">
        <v>2944</v>
      </c>
      <c r="H11" s="40">
        <f t="shared" si="0"/>
        <v>0.22360625854473645</v>
      </c>
      <c r="I11" s="17">
        <v>1310</v>
      </c>
      <c r="J11" s="40">
        <f t="shared" si="1"/>
        <v>9.9498708795382043E-2</v>
      </c>
      <c r="K11" s="53">
        <v>306</v>
      </c>
      <c r="L11" s="40">
        <f t="shared" si="8"/>
        <v>2.3241683123196112E-2</v>
      </c>
      <c r="M11" s="17">
        <v>153</v>
      </c>
      <c r="N11" s="54">
        <f t="shared" si="2"/>
        <v>1.1620841561598056E-2</v>
      </c>
      <c r="O11" s="40">
        <f t="shared" si="3"/>
        <v>5.1970108695652176E-2</v>
      </c>
      <c r="P11" s="19"/>
      <c r="Q11" s="4"/>
      <c r="R11" s="38" t="s">
        <v>8</v>
      </c>
      <c r="S11" s="15">
        <v>3486</v>
      </c>
      <c r="T11" s="17">
        <v>153</v>
      </c>
      <c r="U11" s="40">
        <f t="shared" si="4"/>
        <v>4.388984509466437E-2</v>
      </c>
      <c r="V11" s="41">
        <v>235</v>
      </c>
      <c r="W11" s="40">
        <f t="shared" si="5"/>
        <v>6.7412507171543318E-2</v>
      </c>
      <c r="X11" s="45">
        <f t="shared" si="6"/>
        <v>388</v>
      </c>
      <c r="Y11" s="40">
        <f t="shared" si="7"/>
        <v>0.11130235226620769</v>
      </c>
      <c r="Z11" s="19"/>
    </row>
    <row r="12" spans="2:26" ht="16.5" customHeight="1" x14ac:dyDescent="0.15">
      <c r="B12" s="89"/>
      <c r="C12" s="38" t="s">
        <v>9</v>
      </c>
      <c r="D12" s="41">
        <v>39485</v>
      </c>
      <c r="E12" s="41">
        <v>5830</v>
      </c>
      <c r="F12" s="41">
        <v>27349</v>
      </c>
      <c r="G12" s="17">
        <v>6306</v>
      </c>
      <c r="H12" s="40">
        <f t="shared" si="0"/>
        <v>0.15970621755096873</v>
      </c>
      <c r="I12" s="17">
        <v>2592</v>
      </c>
      <c r="J12" s="40">
        <f t="shared" si="1"/>
        <v>6.564518171457516E-2</v>
      </c>
      <c r="K12" s="53">
        <v>544</v>
      </c>
      <c r="L12" s="40">
        <f t="shared" si="8"/>
        <v>1.3777383816639231E-2</v>
      </c>
      <c r="M12" s="17">
        <v>505</v>
      </c>
      <c r="N12" s="54">
        <f t="shared" si="2"/>
        <v>1.2789666962137521E-2</v>
      </c>
      <c r="O12" s="40">
        <f t="shared" si="3"/>
        <v>8.0082461148112905E-2</v>
      </c>
      <c r="P12" s="19"/>
      <c r="Q12" s="4"/>
      <c r="R12" s="38" t="s">
        <v>9</v>
      </c>
      <c r="S12" s="15">
        <v>13226</v>
      </c>
      <c r="T12" s="17">
        <v>505</v>
      </c>
      <c r="U12" s="40">
        <f t="shared" si="4"/>
        <v>3.8182368062906397E-2</v>
      </c>
      <c r="V12" s="41">
        <v>863</v>
      </c>
      <c r="W12" s="40">
        <f t="shared" si="5"/>
        <v>6.5250264630273697E-2</v>
      </c>
      <c r="X12" s="45">
        <f t="shared" si="6"/>
        <v>1368</v>
      </c>
      <c r="Y12" s="40">
        <f t="shared" si="7"/>
        <v>0.10343263269318009</v>
      </c>
      <c r="Z12" s="19"/>
    </row>
    <row r="13" spans="2:26" ht="16.5" customHeight="1" x14ac:dyDescent="0.15">
      <c r="B13" s="89"/>
      <c r="C13" s="38" t="s">
        <v>10</v>
      </c>
      <c r="D13" s="41">
        <v>10872</v>
      </c>
      <c r="E13" s="41">
        <v>1649</v>
      </c>
      <c r="F13" s="41">
        <v>6614</v>
      </c>
      <c r="G13" s="17">
        <v>2609</v>
      </c>
      <c r="H13" s="40">
        <f t="shared" si="0"/>
        <v>0.23997424576894777</v>
      </c>
      <c r="I13" s="17">
        <v>1227</v>
      </c>
      <c r="J13" s="40">
        <f t="shared" si="1"/>
        <v>0.11285871964679911</v>
      </c>
      <c r="K13" s="53">
        <v>284</v>
      </c>
      <c r="L13" s="40">
        <f t="shared" si="8"/>
        <v>2.6122148638704931E-2</v>
      </c>
      <c r="M13" s="17">
        <v>116</v>
      </c>
      <c r="N13" s="54">
        <f t="shared" si="2"/>
        <v>1.0669610007358351E-2</v>
      </c>
      <c r="O13" s="40">
        <f t="shared" si="3"/>
        <v>4.4461479494059028E-2</v>
      </c>
      <c r="P13" s="19"/>
      <c r="Q13" s="4"/>
      <c r="R13" s="38" t="s">
        <v>10</v>
      </c>
      <c r="S13" s="15">
        <v>2803</v>
      </c>
      <c r="T13" s="17">
        <v>116</v>
      </c>
      <c r="U13" s="40">
        <f t="shared" si="4"/>
        <v>4.1384231180877633E-2</v>
      </c>
      <c r="V13" s="41">
        <v>188</v>
      </c>
      <c r="W13" s="40">
        <f t="shared" si="5"/>
        <v>6.7070995362112029E-2</v>
      </c>
      <c r="X13" s="45">
        <f t="shared" si="6"/>
        <v>304</v>
      </c>
      <c r="Y13" s="40">
        <f t="shared" si="7"/>
        <v>0.10845522654298966</v>
      </c>
      <c r="Z13" s="19"/>
    </row>
    <row r="14" spans="2:26" ht="16.5" customHeight="1" x14ac:dyDescent="0.15">
      <c r="B14" s="89"/>
      <c r="C14" s="38" t="s">
        <v>11</v>
      </c>
      <c r="D14" s="41">
        <v>34354</v>
      </c>
      <c r="E14" s="41">
        <v>4997</v>
      </c>
      <c r="F14" s="41">
        <v>21542</v>
      </c>
      <c r="G14" s="17">
        <v>7815</v>
      </c>
      <c r="H14" s="40">
        <f t="shared" si="0"/>
        <v>0.22748442684985737</v>
      </c>
      <c r="I14" s="17">
        <v>3549</v>
      </c>
      <c r="J14" s="40">
        <f t="shared" si="1"/>
        <v>0.10330674739477208</v>
      </c>
      <c r="K14" s="53">
        <v>913</v>
      </c>
      <c r="L14" s="40">
        <f t="shared" si="8"/>
        <v>2.6576235663969262E-2</v>
      </c>
      <c r="M14" s="17">
        <v>471</v>
      </c>
      <c r="N14" s="54">
        <f t="shared" si="2"/>
        <v>1.3710193863887757E-2</v>
      </c>
      <c r="O14" s="40">
        <f t="shared" si="3"/>
        <v>6.0268714011516317E-2</v>
      </c>
      <c r="P14" s="19"/>
      <c r="Q14" s="4"/>
      <c r="R14" s="38" t="s">
        <v>11</v>
      </c>
      <c r="S14" s="15">
        <v>9878</v>
      </c>
      <c r="T14" s="17">
        <v>471</v>
      </c>
      <c r="U14" s="40">
        <f t="shared" si="4"/>
        <v>4.7681716946750358E-2</v>
      </c>
      <c r="V14" s="41">
        <v>722</v>
      </c>
      <c r="W14" s="40">
        <f t="shared" si="5"/>
        <v>7.3091718971451711E-2</v>
      </c>
      <c r="X14" s="45">
        <f t="shared" si="6"/>
        <v>1193</v>
      </c>
      <c r="Y14" s="40">
        <f t="shared" si="7"/>
        <v>0.12077343591820207</v>
      </c>
      <c r="Z14" s="19"/>
    </row>
    <row r="15" spans="2:26" ht="16.5" customHeight="1" x14ac:dyDescent="0.15">
      <c r="B15" s="89"/>
      <c r="C15" s="38" t="s">
        <v>12</v>
      </c>
      <c r="D15" s="41">
        <v>17868</v>
      </c>
      <c r="E15" s="41">
        <v>2358</v>
      </c>
      <c r="F15" s="41">
        <v>10351</v>
      </c>
      <c r="G15" s="17">
        <v>5159</v>
      </c>
      <c r="H15" s="40">
        <f t="shared" si="0"/>
        <v>0.28872845310051487</v>
      </c>
      <c r="I15" s="17">
        <v>2351</v>
      </c>
      <c r="J15" s="40">
        <f t="shared" si="1"/>
        <v>0.13157600179091111</v>
      </c>
      <c r="K15" s="53">
        <v>596</v>
      </c>
      <c r="L15" s="40">
        <f t="shared" si="8"/>
        <v>3.3355719722408778E-2</v>
      </c>
      <c r="M15" s="17">
        <v>309</v>
      </c>
      <c r="N15" s="54">
        <f t="shared" si="2"/>
        <v>1.7293485560779046E-2</v>
      </c>
      <c r="O15" s="40">
        <f t="shared" si="3"/>
        <v>5.989532855204497E-2</v>
      </c>
      <c r="P15" s="19"/>
      <c r="Q15" s="4"/>
      <c r="R15" s="38" t="s">
        <v>12</v>
      </c>
      <c r="S15" s="15">
        <v>4767</v>
      </c>
      <c r="T15" s="17">
        <v>309</v>
      </c>
      <c r="U15" s="40">
        <f t="shared" si="4"/>
        <v>6.4820641913152927E-2</v>
      </c>
      <c r="V15" s="41">
        <v>451</v>
      </c>
      <c r="W15" s="40">
        <f t="shared" si="5"/>
        <v>9.4608768617579192E-2</v>
      </c>
      <c r="X15" s="45">
        <f t="shared" si="6"/>
        <v>760</v>
      </c>
      <c r="Y15" s="40">
        <f t="shared" si="7"/>
        <v>0.15942941053073212</v>
      </c>
      <c r="Z15" s="19"/>
    </row>
    <row r="16" spans="2:26" ht="16.5" customHeight="1" x14ac:dyDescent="0.15">
      <c r="B16" s="89" t="s">
        <v>13</v>
      </c>
      <c r="C16" s="38" t="s">
        <v>14</v>
      </c>
      <c r="D16" s="41">
        <v>61547</v>
      </c>
      <c r="E16" s="41">
        <v>8731</v>
      </c>
      <c r="F16" s="41">
        <v>40901</v>
      </c>
      <c r="G16" s="17">
        <v>11894</v>
      </c>
      <c r="H16" s="40">
        <f t="shared" si="0"/>
        <v>0.19325068646725266</v>
      </c>
      <c r="I16" s="17">
        <v>4468</v>
      </c>
      <c r="J16" s="40">
        <f t="shared" si="1"/>
        <v>7.259492745381578E-2</v>
      </c>
      <c r="K16" s="53">
        <v>886</v>
      </c>
      <c r="L16" s="40">
        <f t="shared" si="8"/>
        <v>1.4395502624010919E-2</v>
      </c>
      <c r="M16" s="17">
        <v>1247</v>
      </c>
      <c r="N16" s="54">
        <f t="shared" si="2"/>
        <v>2.026093879474223E-2</v>
      </c>
      <c r="O16" s="40">
        <f t="shared" si="3"/>
        <v>0.10484277787119556</v>
      </c>
      <c r="P16" s="19"/>
      <c r="Q16" s="4"/>
      <c r="R16" s="38" t="s">
        <v>14</v>
      </c>
      <c r="S16" s="15">
        <v>20540</v>
      </c>
      <c r="T16" s="17">
        <v>1247</v>
      </c>
      <c r="U16" s="40">
        <f t="shared" si="4"/>
        <v>6.0710808179162606E-2</v>
      </c>
      <c r="V16" s="41">
        <v>1886</v>
      </c>
      <c r="W16" s="40">
        <f t="shared" si="5"/>
        <v>9.1820837390457641E-2</v>
      </c>
      <c r="X16" s="45">
        <f t="shared" si="6"/>
        <v>3133</v>
      </c>
      <c r="Y16" s="40">
        <f t="shared" si="7"/>
        <v>0.15253164556962026</v>
      </c>
      <c r="Z16" s="19"/>
    </row>
    <row r="17" spans="2:26" ht="16.5" customHeight="1" x14ac:dyDescent="0.15">
      <c r="B17" s="89"/>
      <c r="C17" s="38" t="s">
        <v>15</v>
      </c>
      <c r="D17" s="41">
        <v>61457</v>
      </c>
      <c r="E17" s="41">
        <v>10031</v>
      </c>
      <c r="F17" s="41">
        <v>43779</v>
      </c>
      <c r="G17" s="17">
        <v>7631</v>
      </c>
      <c r="H17" s="40">
        <f t="shared" si="0"/>
        <v>0.12416811754560099</v>
      </c>
      <c r="I17" s="17">
        <v>2743</v>
      </c>
      <c r="J17" s="40">
        <f t="shared" si="1"/>
        <v>4.4632832712302908E-2</v>
      </c>
      <c r="K17" s="53">
        <v>593</v>
      </c>
      <c r="L17" s="40">
        <f t="shared" si="8"/>
        <v>9.6490228940560065E-3</v>
      </c>
      <c r="M17" s="17">
        <v>702</v>
      </c>
      <c r="N17" s="54">
        <f t="shared" si="2"/>
        <v>1.1422620694143872E-2</v>
      </c>
      <c r="O17" s="40">
        <f t="shared" si="3"/>
        <v>9.1993185689948895E-2</v>
      </c>
      <c r="P17" s="19"/>
      <c r="Q17" s="4"/>
      <c r="R17" s="38" t="s">
        <v>15</v>
      </c>
      <c r="S17" s="15">
        <v>22014</v>
      </c>
      <c r="T17" s="17">
        <v>702</v>
      </c>
      <c r="U17" s="40">
        <f t="shared" si="4"/>
        <v>3.188879803761243E-2</v>
      </c>
      <c r="V17" s="41">
        <v>1179</v>
      </c>
      <c r="W17" s="40">
        <f t="shared" si="5"/>
        <v>5.3556827473426001E-2</v>
      </c>
      <c r="X17" s="45">
        <f t="shared" si="6"/>
        <v>1881</v>
      </c>
      <c r="Y17" s="40">
        <f t="shared" si="7"/>
        <v>8.5445625511038431E-2</v>
      </c>
      <c r="Z17" s="19"/>
    </row>
    <row r="18" spans="2:26" ht="16.5" customHeight="1" x14ac:dyDescent="0.15">
      <c r="B18" s="89"/>
      <c r="C18" s="38" t="s">
        <v>16</v>
      </c>
      <c r="D18" s="41">
        <v>17059</v>
      </c>
      <c r="E18" s="41">
        <v>2225</v>
      </c>
      <c r="F18" s="41">
        <v>11109</v>
      </c>
      <c r="G18" s="17">
        <v>3719</v>
      </c>
      <c r="H18" s="40">
        <f t="shared" si="0"/>
        <v>0.21800808957148718</v>
      </c>
      <c r="I18" s="17">
        <v>1509</v>
      </c>
      <c r="J18" s="40">
        <f t="shared" si="1"/>
        <v>8.845770560994197E-2</v>
      </c>
      <c r="K18" s="53">
        <v>344</v>
      </c>
      <c r="L18" s="40">
        <f t="shared" si="8"/>
        <v>2.0165308634738262E-2</v>
      </c>
      <c r="M18" s="17">
        <v>296</v>
      </c>
      <c r="N18" s="54">
        <f t="shared" si="2"/>
        <v>1.7351544639193389E-2</v>
      </c>
      <c r="O18" s="40">
        <f t="shared" si="3"/>
        <v>7.9591287980639955E-2</v>
      </c>
      <c r="P18" s="19"/>
      <c r="Q18" s="4"/>
      <c r="R18" s="38" t="s">
        <v>16</v>
      </c>
      <c r="S18" s="15">
        <v>5278</v>
      </c>
      <c r="T18" s="17">
        <v>296</v>
      </c>
      <c r="U18" s="40">
        <f t="shared" si="4"/>
        <v>5.6081849185297461E-2</v>
      </c>
      <c r="V18" s="41">
        <v>466</v>
      </c>
      <c r="W18" s="40">
        <f t="shared" si="5"/>
        <v>8.8291019325502082E-2</v>
      </c>
      <c r="X18" s="45">
        <f t="shared" si="6"/>
        <v>762</v>
      </c>
      <c r="Y18" s="40">
        <f t="shared" si="7"/>
        <v>0.14437286851079956</v>
      </c>
      <c r="Z18" s="19"/>
    </row>
    <row r="19" spans="2:26" ht="16.5" customHeight="1" x14ac:dyDescent="0.15">
      <c r="B19" s="89"/>
      <c r="C19" s="38" t="s">
        <v>17</v>
      </c>
      <c r="D19" s="41">
        <v>21131</v>
      </c>
      <c r="E19" s="41">
        <v>3660</v>
      </c>
      <c r="F19" s="41">
        <v>14279</v>
      </c>
      <c r="G19" s="17">
        <v>3185</v>
      </c>
      <c r="H19" s="40">
        <f t="shared" si="0"/>
        <v>0.15072642089820643</v>
      </c>
      <c r="I19" s="17">
        <v>1199</v>
      </c>
      <c r="J19" s="40">
        <f t="shared" si="1"/>
        <v>5.6741280583029671E-2</v>
      </c>
      <c r="K19" s="53">
        <v>270</v>
      </c>
      <c r="L19" s="40">
        <f t="shared" si="8"/>
        <v>1.2777435994510434E-2</v>
      </c>
      <c r="M19" s="17">
        <v>173</v>
      </c>
      <c r="N19" s="54">
        <f t="shared" si="2"/>
        <v>8.1870238038900187E-3</v>
      </c>
      <c r="O19" s="40">
        <f t="shared" si="3"/>
        <v>5.4317111459968606E-2</v>
      </c>
      <c r="P19" s="19"/>
      <c r="Q19" s="4"/>
      <c r="R19" s="38" t="s">
        <v>17</v>
      </c>
      <c r="S19" s="15">
        <v>6128</v>
      </c>
      <c r="T19" s="17">
        <v>173</v>
      </c>
      <c r="U19" s="40">
        <f t="shared" si="4"/>
        <v>2.823107049608355E-2</v>
      </c>
      <c r="V19" s="41">
        <v>334</v>
      </c>
      <c r="W19" s="40">
        <f t="shared" si="5"/>
        <v>5.4503916449086164E-2</v>
      </c>
      <c r="X19" s="45">
        <f t="shared" si="6"/>
        <v>507</v>
      </c>
      <c r="Y19" s="40">
        <f t="shared" si="7"/>
        <v>8.2734986945169717E-2</v>
      </c>
      <c r="Z19" s="19"/>
    </row>
    <row r="20" spans="2:26" ht="16.5" customHeight="1" x14ac:dyDescent="0.15">
      <c r="B20" s="89"/>
      <c r="C20" s="38" t="s">
        <v>18</v>
      </c>
      <c r="D20" s="41">
        <v>29848</v>
      </c>
      <c r="E20" s="41">
        <v>6072</v>
      </c>
      <c r="F20" s="41">
        <v>20266</v>
      </c>
      <c r="G20" s="17">
        <v>3506</v>
      </c>
      <c r="H20" s="40">
        <f t="shared" si="0"/>
        <v>0.11746180648619672</v>
      </c>
      <c r="I20" s="17">
        <v>1330</v>
      </c>
      <c r="J20" s="40">
        <f t="shared" si="1"/>
        <v>4.4559099437148218E-2</v>
      </c>
      <c r="K20" s="53">
        <v>330</v>
      </c>
      <c r="L20" s="40">
        <f t="shared" si="8"/>
        <v>1.1056017153578129E-2</v>
      </c>
      <c r="M20" s="17">
        <v>181</v>
      </c>
      <c r="N20" s="54">
        <f t="shared" si="2"/>
        <v>6.0640578933261859E-3</v>
      </c>
      <c r="O20" s="40">
        <f t="shared" si="3"/>
        <v>5.1625784369652025E-2</v>
      </c>
      <c r="P20" s="19"/>
      <c r="Q20" s="4"/>
      <c r="R20" s="38" t="s">
        <v>18</v>
      </c>
      <c r="S20" s="15">
        <v>8607</v>
      </c>
      <c r="T20" s="17">
        <v>181</v>
      </c>
      <c r="U20" s="40">
        <f t="shared" si="4"/>
        <v>2.1029394678749855E-2</v>
      </c>
      <c r="V20" s="41">
        <v>367</v>
      </c>
      <c r="W20" s="40">
        <f t="shared" si="5"/>
        <v>4.2639711862437549E-2</v>
      </c>
      <c r="X20" s="45">
        <f t="shared" si="6"/>
        <v>548</v>
      </c>
      <c r="Y20" s="40">
        <f t="shared" si="7"/>
        <v>6.3669106541187404E-2</v>
      </c>
      <c r="Z20" s="19"/>
    </row>
    <row r="21" spans="2:26" ht="16.5" customHeight="1" x14ac:dyDescent="0.15">
      <c r="B21" s="89" t="s">
        <v>19</v>
      </c>
      <c r="C21" s="38" t="s">
        <v>20</v>
      </c>
      <c r="D21" s="41">
        <v>67216</v>
      </c>
      <c r="E21" s="41">
        <v>11774</v>
      </c>
      <c r="F21" s="41">
        <v>45613</v>
      </c>
      <c r="G21" s="17">
        <v>9803</v>
      </c>
      <c r="H21" s="40">
        <f t="shared" si="0"/>
        <v>0.14584325160676029</v>
      </c>
      <c r="I21" s="17">
        <v>3806</v>
      </c>
      <c r="J21" s="40">
        <f t="shared" si="1"/>
        <v>5.6623422994525115E-2</v>
      </c>
      <c r="K21" s="53">
        <v>897</v>
      </c>
      <c r="L21" s="40">
        <f t="shared" si="8"/>
        <v>1.3345036895977148E-2</v>
      </c>
      <c r="M21" s="17">
        <v>674</v>
      </c>
      <c r="N21" s="54">
        <f t="shared" si="2"/>
        <v>1.0027374434658416E-2</v>
      </c>
      <c r="O21" s="40">
        <f t="shared" si="3"/>
        <v>6.8754462919514439E-2</v>
      </c>
      <c r="P21" s="19"/>
      <c r="Q21" s="4"/>
      <c r="R21" s="38" t="s">
        <v>20</v>
      </c>
      <c r="S21" s="15">
        <v>20998</v>
      </c>
      <c r="T21" s="17">
        <v>674</v>
      </c>
      <c r="U21" s="40">
        <f t="shared" si="4"/>
        <v>3.2098295075721497E-2</v>
      </c>
      <c r="V21" s="41">
        <v>1171</v>
      </c>
      <c r="W21" s="40">
        <f t="shared" si="5"/>
        <v>5.576721592532622E-2</v>
      </c>
      <c r="X21" s="45">
        <f t="shared" si="6"/>
        <v>1845</v>
      </c>
      <c r="Y21" s="40">
        <f t="shared" si="7"/>
        <v>8.7865511001047725E-2</v>
      </c>
      <c r="Z21" s="19"/>
    </row>
    <row r="22" spans="2:26" ht="16.5" customHeight="1" x14ac:dyDescent="0.15">
      <c r="B22" s="89"/>
      <c r="C22" s="38" t="s">
        <v>21</v>
      </c>
      <c r="D22" s="41">
        <v>41407</v>
      </c>
      <c r="E22" s="41">
        <v>6572</v>
      </c>
      <c r="F22" s="41">
        <v>28289</v>
      </c>
      <c r="G22" s="17">
        <v>6534</v>
      </c>
      <c r="H22" s="40">
        <f t="shared" si="0"/>
        <v>0.15779940589755356</v>
      </c>
      <c r="I22" s="17">
        <v>2674</v>
      </c>
      <c r="J22" s="40">
        <f t="shared" si="1"/>
        <v>6.4578452918588644E-2</v>
      </c>
      <c r="K22" s="53">
        <v>571</v>
      </c>
      <c r="L22" s="40">
        <f t="shared" si="8"/>
        <v>1.3789938899219938E-2</v>
      </c>
      <c r="M22" s="17">
        <v>423</v>
      </c>
      <c r="N22" s="54">
        <f t="shared" si="2"/>
        <v>1.021566401816118E-2</v>
      </c>
      <c r="O22" s="40">
        <f t="shared" si="3"/>
        <v>6.4738292011019286E-2</v>
      </c>
      <c r="P22" s="19"/>
      <c r="Q22" s="4"/>
      <c r="R22" s="38" t="s">
        <v>21</v>
      </c>
      <c r="S22" s="15">
        <v>13113</v>
      </c>
      <c r="T22" s="17">
        <v>423</v>
      </c>
      <c r="U22" s="40">
        <f t="shared" si="4"/>
        <v>3.2258064516129031E-2</v>
      </c>
      <c r="V22" s="41">
        <v>769</v>
      </c>
      <c r="W22" s="40">
        <f t="shared" si="5"/>
        <v>5.8644093647525354E-2</v>
      </c>
      <c r="X22" s="45">
        <f t="shared" si="6"/>
        <v>1192</v>
      </c>
      <c r="Y22" s="40">
        <f t="shared" si="7"/>
        <v>9.0902158163654392E-2</v>
      </c>
      <c r="Z22" s="19"/>
    </row>
    <row r="23" spans="2:26" ht="16.5" customHeight="1" x14ac:dyDescent="0.15">
      <c r="B23" s="89"/>
      <c r="C23" s="38" t="s">
        <v>22</v>
      </c>
      <c r="D23" s="41">
        <v>34770</v>
      </c>
      <c r="E23" s="41">
        <v>5380</v>
      </c>
      <c r="F23" s="41">
        <v>22986</v>
      </c>
      <c r="G23" s="17">
        <v>6404</v>
      </c>
      <c r="H23" s="40">
        <f t="shared" si="0"/>
        <v>0.18418176589013519</v>
      </c>
      <c r="I23" s="17">
        <v>2593</v>
      </c>
      <c r="J23" s="40">
        <f t="shared" si="1"/>
        <v>7.4575783721599079E-2</v>
      </c>
      <c r="K23" s="53">
        <v>620</v>
      </c>
      <c r="L23" s="40">
        <f t="shared" si="8"/>
        <v>1.7831463905665805E-2</v>
      </c>
      <c r="M23" s="17">
        <v>359</v>
      </c>
      <c r="N23" s="54">
        <f t="shared" si="2"/>
        <v>1.0324992809893586E-2</v>
      </c>
      <c r="O23" s="40">
        <f t="shared" si="3"/>
        <v>5.6058713304184882E-2</v>
      </c>
      <c r="P23" s="19"/>
      <c r="Q23" s="4"/>
      <c r="R23" s="38" t="s">
        <v>22</v>
      </c>
      <c r="S23" s="15">
        <v>9741</v>
      </c>
      <c r="T23" s="17">
        <v>359</v>
      </c>
      <c r="U23" s="40">
        <f t="shared" si="4"/>
        <v>3.6854532388871777E-2</v>
      </c>
      <c r="V23" s="41">
        <v>636</v>
      </c>
      <c r="W23" s="40">
        <f t="shared" si="5"/>
        <v>6.5291037881121033E-2</v>
      </c>
      <c r="X23" s="45">
        <f t="shared" si="6"/>
        <v>995</v>
      </c>
      <c r="Y23" s="40">
        <f t="shared" si="7"/>
        <v>0.10214557026999281</v>
      </c>
      <c r="Z23" s="19"/>
    </row>
    <row r="24" spans="2:26" ht="16.5" customHeight="1" x14ac:dyDescent="0.15">
      <c r="B24" s="89"/>
      <c r="C24" s="38" t="s">
        <v>23</v>
      </c>
      <c r="D24" s="41">
        <v>18537</v>
      </c>
      <c r="E24" s="41">
        <v>2423</v>
      </c>
      <c r="F24" s="41">
        <v>11675</v>
      </c>
      <c r="G24" s="17">
        <v>4439</v>
      </c>
      <c r="H24" s="40">
        <f t="shared" si="0"/>
        <v>0.23946701192210174</v>
      </c>
      <c r="I24" s="17">
        <v>1992</v>
      </c>
      <c r="J24" s="40">
        <f t="shared" si="1"/>
        <v>0.10746075416734099</v>
      </c>
      <c r="K24" s="53">
        <v>507</v>
      </c>
      <c r="L24" s="40">
        <f t="shared" si="8"/>
        <v>2.7350703997410585E-2</v>
      </c>
      <c r="M24" s="17">
        <v>262</v>
      </c>
      <c r="N24" s="54">
        <f t="shared" si="2"/>
        <v>1.4133894373415331E-2</v>
      </c>
      <c r="O24" s="40">
        <f t="shared" si="3"/>
        <v>5.9022302320342418E-2</v>
      </c>
      <c r="P24" s="19"/>
      <c r="Q24" s="4"/>
      <c r="R24" s="38" t="s">
        <v>23</v>
      </c>
      <c r="S24" s="15">
        <v>5149</v>
      </c>
      <c r="T24" s="17">
        <v>262</v>
      </c>
      <c r="U24" s="40">
        <f t="shared" si="4"/>
        <v>5.0883666731404154E-2</v>
      </c>
      <c r="V24" s="41">
        <v>436</v>
      </c>
      <c r="W24" s="40">
        <f t="shared" si="5"/>
        <v>8.4676636240046607E-2</v>
      </c>
      <c r="X24" s="45">
        <f t="shared" si="6"/>
        <v>698</v>
      </c>
      <c r="Y24" s="40">
        <f t="shared" si="7"/>
        <v>0.13556030297145077</v>
      </c>
      <c r="Z24" s="19"/>
    </row>
    <row r="25" spans="2:26" ht="16.5" customHeight="1" x14ac:dyDescent="0.15">
      <c r="B25" s="102" t="s">
        <v>24</v>
      </c>
      <c r="C25" s="38" t="s">
        <v>25</v>
      </c>
      <c r="D25" s="41">
        <v>24410</v>
      </c>
      <c r="E25" s="41">
        <v>4179</v>
      </c>
      <c r="F25" s="41">
        <v>15857</v>
      </c>
      <c r="G25" s="17">
        <v>4374</v>
      </c>
      <c r="H25" s="40">
        <f t="shared" si="0"/>
        <v>0.17918885702580908</v>
      </c>
      <c r="I25" s="17">
        <v>1843</v>
      </c>
      <c r="J25" s="40">
        <f t="shared" si="1"/>
        <v>7.5501843506759522E-2</v>
      </c>
      <c r="K25" s="53">
        <v>456</v>
      </c>
      <c r="L25" s="40">
        <f t="shared" si="8"/>
        <v>1.868086849651782E-2</v>
      </c>
      <c r="M25" s="17">
        <v>182</v>
      </c>
      <c r="N25" s="54">
        <f t="shared" si="2"/>
        <v>7.4559606718557969E-3</v>
      </c>
      <c r="O25" s="40">
        <f t="shared" si="3"/>
        <v>4.1609510745313216E-2</v>
      </c>
      <c r="P25" s="19"/>
      <c r="Q25" s="4"/>
      <c r="R25" s="38" t="s">
        <v>25</v>
      </c>
      <c r="S25" s="15">
        <v>6939</v>
      </c>
      <c r="T25" s="17">
        <v>182</v>
      </c>
      <c r="U25" s="40">
        <f t="shared" si="4"/>
        <v>2.622856319354374E-2</v>
      </c>
      <c r="V25" s="41">
        <v>330</v>
      </c>
      <c r="W25" s="40">
        <f t="shared" si="5"/>
        <v>4.7557284911370512E-2</v>
      </c>
      <c r="X25" s="45">
        <f t="shared" si="6"/>
        <v>512</v>
      </c>
      <c r="Y25" s="40">
        <f t="shared" si="7"/>
        <v>7.3785848104914259E-2</v>
      </c>
      <c r="Z25" s="19"/>
    </row>
    <row r="26" spans="2:26" ht="16.5" customHeight="1" x14ac:dyDescent="0.15">
      <c r="B26" s="103"/>
      <c r="C26" s="38" t="s">
        <v>26</v>
      </c>
      <c r="D26" s="41">
        <v>9768</v>
      </c>
      <c r="E26" s="41">
        <v>1316</v>
      </c>
      <c r="F26" s="41">
        <v>6049</v>
      </c>
      <c r="G26" s="17">
        <v>2403</v>
      </c>
      <c r="H26" s="40">
        <f t="shared" si="0"/>
        <v>0.246007371007371</v>
      </c>
      <c r="I26" s="17">
        <v>1068</v>
      </c>
      <c r="J26" s="40">
        <f t="shared" si="1"/>
        <v>0.10933660933660934</v>
      </c>
      <c r="K26" s="53">
        <v>246</v>
      </c>
      <c r="L26" s="40">
        <f t="shared" si="8"/>
        <v>2.5184275184275184E-2</v>
      </c>
      <c r="M26" s="17">
        <v>92</v>
      </c>
      <c r="N26" s="54">
        <f t="shared" si="2"/>
        <v>9.4185094185094183E-3</v>
      </c>
      <c r="O26" s="40">
        <f t="shared" si="3"/>
        <v>3.828547648772368E-2</v>
      </c>
      <c r="P26" s="19"/>
      <c r="Q26" s="4"/>
      <c r="R26" s="38" t="s">
        <v>26</v>
      </c>
      <c r="S26" s="15">
        <v>2286</v>
      </c>
      <c r="T26" s="17">
        <v>92</v>
      </c>
      <c r="U26" s="40">
        <f t="shared" si="4"/>
        <v>4.0244969378827648E-2</v>
      </c>
      <c r="V26" s="41">
        <v>120</v>
      </c>
      <c r="W26" s="40">
        <f t="shared" si="5"/>
        <v>5.2493438320209973E-2</v>
      </c>
      <c r="X26" s="45">
        <f t="shared" si="6"/>
        <v>212</v>
      </c>
      <c r="Y26" s="40">
        <f t="shared" si="7"/>
        <v>9.2738407699037614E-2</v>
      </c>
      <c r="Z26" s="19"/>
    </row>
    <row r="27" spans="2:26" ht="16.5" customHeight="1" x14ac:dyDescent="0.15">
      <c r="B27" s="103"/>
      <c r="C27" s="38" t="s">
        <v>27</v>
      </c>
      <c r="D27" s="41">
        <v>35909</v>
      </c>
      <c r="E27" s="41">
        <v>6766</v>
      </c>
      <c r="F27" s="41">
        <v>25830</v>
      </c>
      <c r="G27" s="17">
        <v>3305</v>
      </c>
      <c r="H27" s="40">
        <f t="shared" si="0"/>
        <v>9.2038207691665042E-2</v>
      </c>
      <c r="I27" s="17">
        <v>1234</v>
      </c>
      <c r="J27" s="40">
        <f t="shared" si="1"/>
        <v>3.4364643961123952E-2</v>
      </c>
      <c r="K27" s="53">
        <v>245</v>
      </c>
      <c r="L27" s="40">
        <f t="shared" si="8"/>
        <v>6.8228020830432478E-3</v>
      </c>
      <c r="M27" s="17">
        <v>191</v>
      </c>
      <c r="N27" s="54">
        <f t="shared" si="2"/>
        <v>5.3190008075969814E-3</v>
      </c>
      <c r="O27" s="40">
        <f t="shared" si="3"/>
        <v>5.7791225416036311E-2</v>
      </c>
      <c r="P27" s="19"/>
      <c r="Q27" s="4"/>
      <c r="R27" s="38" t="s">
        <v>27</v>
      </c>
      <c r="S27" s="15">
        <v>10877</v>
      </c>
      <c r="T27" s="17">
        <v>191</v>
      </c>
      <c r="U27" s="40">
        <f t="shared" si="4"/>
        <v>1.7559988967546198E-2</v>
      </c>
      <c r="V27" s="41">
        <v>452</v>
      </c>
      <c r="W27" s="40">
        <f t="shared" si="5"/>
        <v>4.1555575986025557E-2</v>
      </c>
      <c r="X27" s="45">
        <f t="shared" si="6"/>
        <v>643</v>
      </c>
      <c r="Y27" s="40">
        <f t="shared" si="7"/>
        <v>5.9115564953571759E-2</v>
      </c>
      <c r="Z27" s="19"/>
    </row>
    <row r="28" spans="2:26" ht="16.5" customHeight="1" x14ac:dyDescent="0.15">
      <c r="B28" s="104"/>
      <c r="C28" s="38" t="s">
        <v>28</v>
      </c>
      <c r="D28" s="41">
        <v>5992</v>
      </c>
      <c r="E28" s="41">
        <v>984</v>
      </c>
      <c r="F28" s="41">
        <v>3795</v>
      </c>
      <c r="G28" s="17">
        <v>1213</v>
      </c>
      <c r="H28" s="40">
        <f t="shared" si="0"/>
        <v>0.20243658210947932</v>
      </c>
      <c r="I28" s="17">
        <v>557</v>
      </c>
      <c r="J28" s="40">
        <f t="shared" si="1"/>
        <v>9.2957276368491326E-2</v>
      </c>
      <c r="K28" s="53">
        <v>128</v>
      </c>
      <c r="L28" s="40">
        <f t="shared" si="8"/>
        <v>2.1361815754339118E-2</v>
      </c>
      <c r="M28" s="17">
        <v>46</v>
      </c>
      <c r="N28" s="54">
        <f t="shared" si="2"/>
        <v>7.6769025367156209E-3</v>
      </c>
      <c r="O28" s="40">
        <f t="shared" si="3"/>
        <v>3.7922506183017311E-2</v>
      </c>
      <c r="P28" s="19"/>
      <c r="Q28" s="4"/>
      <c r="R28" s="38" t="s">
        <v>28</v>
      </c>
      <c r="S28" s="15">
        <v>1593</v>
      </c>
      <c r="T28" s="17">
        <v>46</v>
      </c>
      <c r="U28" s="40">
        <f t="shared" si="4"/>
        <v>2.8876333961079723E-2</v>
      </c>
      <c r="V28" s="41">
        <v>70</v>
      </c>
      <c r="W28" s="40">
        <f t="shared" si="5"/>
        <v>4.3942247332077841E-2</v>
      </c>
      <c r="X28" s="45">
        <f t="shared" si="6"/>
        <v>116</v>
      </c>
      <c r="Y28" s="40">
        <f t="shared" si="7"/>
        <v>7.2818581293157561E-2</v>
      </c>
      <c r="Z28" s="19"/>
    </row>
    <row r="29" spans="2:26" ht="16.5" customHeight="1" x14ac:dyDescent="0.15">
      <c r="B29" s="89" t="s">
        <v>29</v>
      </c>
      <c r="C29" s="38" t="s">
        <v>30</v>
      </c>
      <c r="D29" s="41">
        <v>139313</v>
      </c>
      <c r="E29" s="41">
        <v>21315</v>
      </c>
      <c r="F29" s="41">
        <v>89097</v>
      </c>
      <c r="G29" s="17">
        <v>28716</v>
      </c>
      <c r="H29" s="40">
        <f t="shared" si="0"/>
        <v>0.20612577433548915</v>
      </c>
      <c r="I29" s="17">
        <v>11392</v>
      </c>
      <c r="J29" s="40">
        <f t="shared" si="1"/>
        <v>8.1772698886679637E-2</v>
      </c>
      <c r="K29" s="53">
        <v>2575</v>
      </c>
      <c r="L29" s="40">
        <f t="shared" si="8"/>
        <v>1.8483558605442423E-2</v>
      </c>
      <c r="M29" s="17">
        <v>2231</v>
      </c>
      <c r="N29" s="54">
        <f t="shared" si="2"/>
        <v>1.6014298737375549E-2</v>
      </c>
      <c r="O29" s="40">
        <f t="shared" si="3"/>
        <v>7.7691879091795521E-2</v>
      </c>
      <c r="P29" s="60" t="s">
        <v>66</v>
      </c>
      <c r="Q29" s="4"/>
      <c r="R29" s="38" t="s">
        <v>30</v>
      </c>
      <c r="S29" s="15">
        <v>42834</v>
      </c>
      <c r="T29" s="17">
        <v>2231</v>
      </c>
      <c r="U29" s="40">
        <f t="shared" si="4"/>
        <v>5.2084792454592146E-2</v>
      </c>
      <c r="V29" s="41">
        <v>2751</v>
      </c>
      <c r="W29" s="40">
        <f t="shared" si="5"/>
        <v>6.4224681327917074E-2</v>
      </c>
      <c r="X29" s="45">
        <f t="shared" si="6"/>
        <v>4982</v>
      </c>
      <c r="Y29" s="40">
        <f t="shared" si="7"/>
        <v>0.11630947378250922</v>
      </c>
      <c r="Z29" s="60" t="s">
        <v>66</v>
      </c>
    </row>
    <row r="30" spans="2:26" ht="16.5" customHeight="1" x14ac:dyDescent="0.15">
      <c r="B30" s="89"/>
      <c r="C30" s="38" t="s">
        <v>31</v>
      </c>
      <c r="D30" s="41">
        <v>8162</v>
      </c>
      <c r="E30" s="41">
        <v>1159</v>
      </c>
      <c r="F30" s="41">
        <v>5098</v>
      </c>
      <c r="G30" s="17">
        <v>1905</v>
      </c>
      <c r="H30" s="40">
        <f t="shared" si="0"/>
        <v>0.2333986767949032</v>
      </c>
      <c r="I30" s="17">
        <v>781</v>
      </c>
      <c r="J30" s="40">
        <f t="shared" si="1"/>
        <v>9.5687331536388143E-2</v>
      </c>
      <c r="K30" s="53">
        <v>192</v>
      </c>
      <c r="L30" s="40">
        <f t="shared" si="8"/>
        <v>2.35236461651556E-2</v>
      </c>
      <c r="M30" s="17">
        <v>65</v>
      </c>
      <c r="N30" s="54">
        <f t="shared" si="2"/>
        <v>7.9637343788287185E-3</v>
      </c>
      <c r="O30" s="40">
        <f t="shared" si="3"/>
        <v>3.4120734908136482E-2</v>
      </c>
      <c r="P30" s="61"/>
      <c r="Q30" s="4"/>
      <c r="R30" s="38" t="s">
        <v>31</v>
      </c>
      <c r="S30" s="15">
        <v>1920</v>
      </c>
      <c r="T30" s="17">
        <v>65</v>
      </c>
      <c r="U30" s="40">
        <f t="shared" si="4"/>
        <v>3.3854166666666664E-2</v>
      </c>
      <c r="V30" s="41">
        <v>78</v>
      </c>
      <c r="W30" s="40">
        <f t="shared" si="5"/>
        <v>4.0625000000000001E-2</v>
      </c>
      <c r="X30" s="45">
        <f t="shared" si="6"/>
        <v>143</v>
      </c>
      <c r="Y30" s="40">
        <f t="shared" si="7"/>
        <v>7.4479166666666666E-2</v>
      </c>
      <c r="Z30" s="61"/>
    </row>
    <row r="31" spans="2:26" ht="16.5" customHeight="1" x14ac:dyDescent="0.15">
      <c r="B31" s="89"/>
      <c r="C31" s="38" t="s">
        <v>32</v>
      </c>
      <c r="D31" s="41">
        <v>28330</v>
      </c>
      <c r="E31" s="41">
        <v>4044</v>
      </c>
      <c r="F31" s="41">
        <v>17059</v>
      </c>
      <c r="G31" s="17">
        <v>7221</v>
      </c>
      <c r="H31" s="40">
        <f t="shared" si="0"/>
        <v>0.25488881044828804</v>
      </c>
      <c r="I31" s="17">
        <v>2979</v>
      </c>
      <c r="J31" s="40">
        <f t="shared" si="1"/>
        <v>0.10515354747617367</v>
      </c>
      <c r="K31" s="53">
        <v>734</v>
      </c>
      <c r="L31" s="40">
        <f t="shared" si="8"/>
        <v>2.5908930462407342E-2</v>
      </c>
      <c r="M31" s="17">
        <v>392</v>
      </c>
      <c r="N31" s="54">
        <f t="shared" si="2"/>
        <v>1.383692199082245E-2</v>
      </c>
      <c r="O31" s="40">
        <f t="shared" si="3"/>
        <v>5.4286109957069659E-2</v>
      </c>
      <c r="P31" s="60" t="s">
        <v>67</v>
      </c>
      <c r="Q31" s="4"/>
      <c r="R31" s="38" t="s">
        <v>32</v>
      </c>
      <c r="S31" s="15">
        <v>7593</v>
      </c>
      <c r="T31" s="17">
        <v>392</v>
      </c>
      <c r="U31" s="40">
        <f t="shared" si="4"/>
        <v>5.1626498090346369E-2</v>
      </c>
      <c r="V31" s="41">
        <v>557</v>
      </c>
      <c r="W31" s="40">
        <f t="shared" si="5"/>
        <v>7.3357039378374816E-2</v>
      </c>
      <c r="X31" s="45">
        <f t="shared" si="6"/>
        <v>949</v>
      </c>
      <c r="Y31" s="40">
        <f t="shared" si="7"/>
        <v>0.12498353746872119</v>
      </c>
      <c r="Z31" s="60" t="s">
        <v>67</v>
      </c>
    </row>
    <row r="32" spans="2:26" ht="16.5" customHeight="1" x14ac:dyDescent="0.15">
      <c r="B32" s="89"/>
      <c r="C32" s="38" t="s">
        <v>33</v>
      </c>
      <c r="D32" s="41">
        <v>19313</v>
      </c>
      <c r="E32" s="41">
        <v>2651</v>
      </c>
      <c r="F32" s="41">
        <v>12194</v>
      </c>
      <c r="G32" s="17">
        <v>4468</v>
      </c>
      <c r="H32" s="40">
        <f t="shared" si="0"/>
        <v>0.23134676124889972</v>
      </c>
      <c r="I32" s="17">
        <v>1752</v>
      </c>
      <c r="J32" s="40">
        <f t="shared" si="1"/>
        <v>9.0716097965101231E-2</v>
      </c>
      <c r="K32" s="53">
        <v>423</v>
      </c>
      <c r="L32" s="40">
        <f t="shared" si="8"/>
        <v>2.1902345570341222E-2</v>
      </c>
      <c r="M32" s="17">
        <v>337</v>
      </c>
      <c r="N32" s="54">
        <f t="shared" si="2"/>
        <v>1.7449386423652461E-2</v>
      </c>
      <c r="O32" s="40">
        <f t="shared" si="3"/>
        <v>7.5425246195165621E-2</v>
      </c>
      <c r="P32" s="61"/>
      <c r="Q32" s="4"/>
      <c r="R32" s="38" t="s">
        <v>33</v>
      </c>
      <c r="S32" s="15">
        <v>5509</v>
      </c>
      <c r="T32" s="17">
        <v>337</v>
      </c>
      <c r="U32" s="40">
        <f t="shared" si="4"/>
        <v>6.1172626611000182E-2</v>
      </c>
      <c r="V32" s="41">
        <v>422</v>
      </c>
      <c r="W32" s="40">
        <f t="shared" si="5"/>
        <v>7.6601924124160461E-2</v>
      </c>
      <c r="X32" s="45">
        <f t="shared" si="6"/>
        <v>759</v>
      </c>
      <c r="Y32" s="40">
        <f t="shared" si="7"/>
        <v>0.13777455073516065</v>
      </c>
      <c r="Z32" s="61"/>
    </row>
    <row r="33" spans="2:26" ht="16.5" customHeight="1" x14ac:dyDescent="0.15">
      <c r="B33" s="89"/>
      <c r="C33" s="38" t="s">
        <v>34</v>
      </c>
      <c r="D33" s="41">
        <v>27395</v>
      </c>
      <c r="E33" s="41">
        <v>3744</v>
      </c>
      <c r="F33" s="41">
        <v>17291</v>
      </c>
      <c r="G33" s="17">
        <v>6360</v>
      </c>
      <c r="H33" s="40">
        <f t="shared" si="0"/>
        <v>0.23215915313013324</v>
      </c>
      <c r="I33" s="17">
        <v>2558</v>
      </c>
      <c r="J33" s="40">
        <f t="shared" si="1"/>
        <v>9.3374703413031571E-2</v>
      </c>
      <c r="K33" s="53">
        <v>576</v>
      </c>
      <c r="L33" s="40">
        <f t="shared" si="8"/>
        <v>2.1025734623106408E-2</v>
      </c>
      <c r="M33" s="17">
        <v>462</v>
      </c>
      <c r="N33" s="54">
        <f t="shared" si="2"/>
        <v>1.6864391312283265E-2</v>
      </c>
      <c r="O33" s="40">
        <f t="shared" si="3"/>
        <v>7.2641509433962262E-2</v>
      </c>
      <c r="P33" s="60" t="s">
        <v>68</v>
      </c>
      <c r="Q33" s="4"/>
      <c r="R33" s="38" t="s">
        <v>34</v>
      </c>
      <c r="S33" s="15">
        <v>7854</v>
      </c>
      <c r="T33" s="17">
        <v>462</v>
      </c>
      <c r="U33" s="40">
        <f t="shared" si="4"/>
        <v>5.8823529411764705E-2</v>
      </c>
      <c r="V33" s="41">
        <v>665</v>
      </c>
      <c r="W33" s="40">
        <f t="shared" si="5"/>
        <v>8.4670231729055259E-2</v>
      </c>
      <c r="X33" s="45">
        <f t="shared" si="6"/>
        <v>1127</v>
      </c>
      <c r="Y33" s="40">
        <f t="shared" si="7"/>
        <v>0.14349376114081996</v>
      </c>
      <c r="Z33" s="60" t="s">
        <v>68</v>
      </c>
    </row>
    <row r="34" spans="2:26" ht="16.5" customHeight="1" x14ac:dyDescent="0.15">
      <c r="B34" s="38" t="s">
        <v>35</v>
      </c>
      <c r="C34" s="38" t="s">
        <v>36</v>
      </c>
      <c r="D34" s="41">
        <v>84947</v>
      </c>
      <c r="E34" s="41">
        <v>11466</v>
      </c>
      <c r="F34" s="41">
        <v>50099</v>
      </c>
      <c r="G34" s="17">
        <v>23382</v>
      </c>
      <c r="H34" s="40">
        <f t="shared" si="0"/>
        <v>0.2752539818945931</v>
      </c>
      <c r="I34" s="17">
        <v>9720</v>
      </c>
      <c r="J34" s="40">
        <f t="shared" si="1"/>
        <v>0.11442428808551214</v>
      </c>
      <c r="K34" s="53">
        <v>2347</v>
      </c>
      <c r="L34" s="40">
        <f t="shared" si="8"/>
        <v>2.7628992195133435E-2</v>
      </c>
      <c r="M34" s="17">
        <v>1599</v>
      </c>
      <c r="N34" s="54">
        <f t="shared" si="2"/>
        <v>1.8823501712832709E-2</v>
      </c>
      <c r="O34" s="40">
        <f t="shared" si="3"/>
        <v>6.8385937900949448E-2</v>
      </c>
      <c r="P34" s="60" t="s">
        <v>69</v>
      </c>
      <c r="Q34" s="4"/>
      <c r="R34" s="38" t="s">
        <v>36</v>
      </c>
      <c r="S34" s="15">
        <v>23827</v>
      </c>
      <c r="T34" s="17">
        <v>1599</v>
      </c>
      <c r="U34" s="40">
        <f t="shared" si="4"/>
        <v>6.7108742183237508E-2</v>
      </c>
      <c r="V34" s="41">
        <v>2240</v>
      </c>
      <c r="W34" s="40">
        <f t="shared" si="5"/>
        <v>9.4010995928988123E-2</v>
      </c>
      <c r="X34" s="45">
        <f t="shared" si="6"/>
        <v>3839</v>
      </c>
      <c r="Y34" s="40">
        <f t="shared" si="7"/>
        <v>0.16111973811222563</v>
      </c>
      <c r="Z34" s="60" t="s">
        <v>69</v>
      </c>
    </row>
    <row r="35" spans="2:26" ht="16.5" customHeight="1" x14ac:dyDescent="0.15">
      <c r="B35" s="89" t="s">
        <v>37</v>
      </c>
      <c r="C35" s="38" t="s">
        <v>38</v>
      </c>
      <c r="D35" s="41">
        <v>174778</v>
      </c>
      <c r="E35" s="41">
        <v>25909</v>
      </c>
      <c r="F35" s="41">
        <v>112883</v>
      </c>
      <c r="G35" s="17">
        <v>35982</v>
      </c>
      <c r="H35" s="40">
        <f t="shared" si="0"/>
        <v>0.20587259266040348</v>
      </c>
      <c r="I35" s="17">
        <v>14472</v>
      </c>
      <c r="J35" s="40">
        <f t="shared" si="1"/>
        <v>8.2802183341152774E-2</v>
      </c>
      <c r="K35" s="53">
        <v>3258</v>
      </c>
      <c r="L35" s="40">
        <f t="shared" si="8"/>
        <v>1.8640790030781906E-2</v>
      </c>
      <c r="M35" s="17">
        <v>3374</v>
      </c>
      <c r="N35" s="54">
        <f t="shared" si="2"/>
        <v>1.9304489123345044E-2</v>
      </c>
      <c r="O35" s="40">
        <f t="shared" si="3"/>
        <v>9.3769106775610025E-2</v>
      </c>
      <c r="P35" s="60" t="s">
        <v>70</v>
      </c>
      <c r="Q35" s="4"/>
      <c r="R35" s="38" t="s">
        <v>38</v>
      </c>
      <c r="S35" s="15">
        <v>57209</v>
      </c>
      <c r="T35" s="17">
        <v>3374</v>
      </c>
      <c r="U35" s="40">
        <f t="shared" si="4"/>
        <v>5.8976734429897391E-2</v>
      </c>
      <c r="V35" s="41">
        <v>4467</v>
      </c>
      <c r="W35" s="40">
        <f t="shared" si="5"/>
        <v>7.8082119946162321E-2</v>
      </c>
      <c r="X35" s="45">
        <f t="shared" si="6"/>
        <v>7841</v>
      </c>
      <c r="Y35" s="40">
        <f t="shared" si="7"/>
        <v>0.13705885437605972</v>
      </c>
      <c r="Z35" s="60" t="s">
        <v>70</v>
      </c>
    </row>
    <row r="36" spans="2:26" ht="16.5" customHeight="1" x14ac:dyDescent="0.15">
      <c r="B36" s="89"/>
      <c r="C36" s="38" t="s">
        <v>39</v>
      </c>
      <c r="D36" s="41">
        <v>43180</v>
      </c>
      <c r="E36" s="41">
        <v>7000</v>
      </c>
      <c r="F36" s="41">
        <v>28504</v>
      </c>
      <c r="G36" s="17">
        <v>7676</v>
      </c>
      <c r="H36" s="40">
        <f t="shared" si="0"/>
        <v>0.17776748494673461</v>
      </c>
      <c r="I36" s="17">
        <v>3156</v>
      </c>
      <c r="J36" s="40">
        <f t="shared" si="1"/>
        <v>7.3089393237610004E-2</v>
      </c>
      <c r="K36" s="53">
        <v>722</v>
      </c>
      <c r="L36" s="40">
        <f t="shared" si="8"/>
        <v>1.6720704029643353E-2</v>
      </c>
      <c r="M36" s="17">
        <v>562</v>
      </c>
      <c r="N36" s="54">
        <f t="shared" si="2"/>
        <v>1.301528485409912E-2</v>
      </c>
      <c r="O36" s="40">
        <f t="shared" si="3"/>
        <v>7.3215216258467955E-2</v>
      </c>
      <c r="P36" s="60" t="s">
        <v>71</v>
      </c>
      <c r="Q36" s="4"/>
      <c r="R36" s="38" t="s">
        <v>39</v>
      </c>
      <c r="S36" s="15">
        <v>12785</v>
      </c>
      <c r="T36" s="17">
        <v>562</v>
      </c>
      <c r="U36" s="40">
        <f t="shared" si="4"/>
        <v>4.3957763003519751E-2</v>
      </c>
      <c r="V36" s="41">
        <v>804</v>
      </c>
      <c r="W36" s="40">
        <f t="shared" si="5"/>
        <v>6.2886194759483774E-2</v>
      </c>
      <c r="X36" s="45">
        <f t="shared" si="6"/>
        <v>1366</v>
      </c>
      <c r="Y36" s="40">
        <f t="shared" si="7"/>
        <v>0.10684395776300352</v>
      </c>
      <c r="Z36" s="60" t="s">
        <v>71</v>
      </c>
    </row>
    <row r="37" spans="2:26" ht="16.5" customHeight="1" x14ac:dyDescent="0.15">
      <c r="B37" s="89"/>
      <c r="C37" s="38" t="s">
        <v>40</v>
      </c>
      <c r="D37" s="41">
        <v>11814</v>
      </c>
      <c r="E37" s="41">
        <v>1538</v>
      </c>
      <c r="F37" s="41">
        <v>7357</v>
      </c>
      <c r="G37" s="17">
        <v>2919</v>
      </c>
      <c r="H37" s="40">
        <f t="shared" si="0"/>
        <v>0.24707973590655155</v>
      </c>
      <c r="I37" s="17">
        <v>1145</v>
      </c>
      <c r="J37" s="40">
        <f t="shared" si="1"/>
        <v>9.6918909768071784E-2</v>
      </c>
      <c r="K37" s="53">
        <v>247</v>
      </c>
      <c r="L37" s="40">
        <f t="shared" si="8"/>
        <v>2.090739800237007E-2</v>
      </c>
      <c r="M37" s="17">
        <v>346</v>
      </c>
      <c r="N37" s="54">
        <f t="shared" si="2"/>
        <v>2.9287286270526493E-2</v>
      </c>
      <c r="O37" s="40">
        <f t="shared" si="3"/>
        <v>0.11853374443302502</v>
      </c>
      <c r="P37" s="61"/>
      <c r="Q37" s="4"/>
      <c r="R37" s="38" t="s">
        <v>40</v>
      </c>
      <c r="S37" s="15">
        <v>4284</v>
      </c>
      <c r="T37" s="17">
        <v>346</v>
      </c>
      <c r="U37" s="40">
        <f t="shared" si="4"/>
        <v>8.0765639589169005E-2</v>
      </c>
      <c r="V37" s="41">
        <v>463</v>
      </c>
      <c r="W37" s="40">
        <f t="shared" si="5"/>
        <v>0.1080765639589169</v>
      </c>
      <c r="X37" s="45">
        <f t="shared" si="6"/>
        <v>809</v>
      </c>
      <c r="Y37" s="40">
        <f t="shared" si="7"/>
        <v>0.1888422035480859</v>
      </c>
      <c r="Z37" s="61"/>
    </row>
    <row r="38" spans="2:26" ht="16.5" customHeight="1" x14ac:dyDescent="0.15">
      <c r="B38" s="38" t="s">
        <v>41</v>
      </c>
      <c r="C38" s="38" t="s">
        <v>42</v>
      </c>
      <c r="D38" s="41">
        <v>93769</v>
      </c>
      <c r="E38" s="41">
        <v>14023</v>
      </c>
      <c r="F38" s="41">
        <v>56098</v>
      </c>
      <c r="G38" s="17">
        <v>23648</v>
      </c>
      <c r="H38" s="40">
        <f t="shared" si="0"/>
        <v>0.25219422197101388</v>
      </c>
      <c r="I38" s="17">
        <v>10104</v>
      </c>
      <c r="J38" s="40">
        <f t="shared" si="1"/>
        <v>0.10775416182320383</v>
      </c>
      <c r="K38" s="53">
        <v>2362</v>
      </c>
      <c r="L38" s="40">
        <f t="shared" si="8"/>
        <v>2.518956158218601E-2</v>
      </c>
      <c r="M38" s="17">
        <v>1378</v>
      </c>
      <c r="N38" s="54">
        <f t="shared" si="2"/>
        <v>1.4695688340496326E-2</v>
      </c>
      <c r="O38" s="40">
        <f t="shared" si="3"/>
        <v>5.8271312584573749E-2</v>
      </c>
      <c r="P38" s="60" t="s">
        <v>72</v>
      </c>
      <c r="Q38" s="4"/>
      <c r="R38" s="38" t="s">
        <v>42</v>
      </c>
      <c r="S38" s="15">
        <v>24864</v>
      </c>
      <c r="T38" s="17">
        <v>1378</v>
      </c>
      <c r="U38" s="40">
        <f t="shared" si="4"/>
        <v>5.5421492921492919E-2</v>
      </c>
      <c r="V38" s="41">
        <v>1674</v>
      </c>
      <c r="W38" s="40">
        <f t="shared" si="5"/>
        <v>6.732625482625483E-2</v>
      </c>
      <c r="X38" s="45">
        <f t="shared" si="6"/>
        <v>3052</v>
      </c>
      <c r="Y38" s="40">
        <f t="shared" si="7"/>
        <v>0.12274774774774774</v>
      </c>
      <c r="Z38" s="60" t="s">
        <v>72</v>
      </c>
    </row>
    <row r="39" spans="2:26" ht="16.5" customHeight="1" x14ac:dyDescent="0.15">
      <c r="B39" s="89" t="s">
        <v>43</v>
      </c>
      <c r="C39" s="38" t="s">
        <v>44</v>
      </c>
      <c r="D39" s="41">
        <v>82394</v>
      </c>
      <c r="E39" s="41">
        <v>11999</v>
      </c>
      <c r="F39" s="41">
        <v>51940</v>
      </c>
      <c r="G39" s="17">
        <v>18430</v>
      </c>
      <c r="H39" s="40">
        <f t="shared" si="0"/>
        <v>0.22368133601961307</v>
      </c>
      <c r="I39" s="17">
        <v>7289</v>
      </c>
      <c r="J39" s="40">
        <f t="shared" si="1"/>
        <v>8.8465179503361899E-2</v>
      </c>
      <c r="K39" s="53">
        <v>1686</v>
      </c>
      <c r="L39" s="40">
        <f t="shared" si="8"/>
        <v>2.0462655047697648E-2</v>
      </c>
      <c r="M39" s="17">
        <v>1396</v>
      </c>
      <c r="N39" s="54">
        <f t="shared" si="2"/>
        <v>1.6942981285045029E-2</v>
      </c>
      <c r="O39" s="40">
        <f t="shared" si="3"/>
        <v>7.5746066196418882E-2</v>
      </c>
      <c r="P39" s="60" t="s">
        <v>73</v>
      </c>
      <c r="Q39" s="4"/>
      <c r="R39" s="38" t="s">
        <v>44</v>
      </c>
      <c r="S39" s="15">
        <v>25599</v>
      </c>
      <c r="T39" s="17">
        <v>1396</v>
      </c>
      <c r="U39" s="40">
        <f t="shared" si="4"/>
        <v>5.4533380210164462E-2</v>
      </c>
      <c r="V39" s="41">
        <v>1881</v>
      </c>
      <c r="W39" s="40">
        <f t="shared" si="5"/>
        <v>7.3479432790343371E-2</v>
      </c>
      <c r="X39" s="45">
        <f t="shared" si="6"/>
        <v>3277</v>
      </c>
      <c r="Y39" s="40">
        <f t="shared" si="7"/>
        <v>0.12801281300050782</v>
      </c>
      <c r="Z39" s="60" t="s">
        <v>73</v>
      </c>
    </row>
    <row r="40" spans="2:26" ht="16.5" customHeight="1" x14ac:dyDescent="0.15">
      <c r="B40" s="89"/>
      <c r="C40" s="38" t="s">
        <v>45</v>
      </c>
      <c r="D40" s="41">
        <v>19860</v>
      </c>
      <c r="E40" s="41">
        <v>3159</v>
      </c>
      <c r="F40" s="41">
        <v>11925</v>
      </c>
      <c r="G40" s="17">
        <v>4776</v>
      </c>
      <c r="H40" s="40">
        <f t="shared" si="0"/>
        <v>0.24048338368580061</v>
      </c>
      <c r="I40" s="17">
        <v>2046</v>
      </c>
      <c r="J40" s="40">
        <f t="shared" si="1"/>
        <v>0.10302114803625377</v>
      </c>
      <c r="K40" s="53">
        <v>503</v>
      </c>
      <c r="L40" s="40">
        <f t="shared" si="8"/>
        <v>2.5327291037260825E-2</v>
      </c>
      <c r="M40" s="17">
        <v>259</v>
      </c>
      <c r="N40" s="54">
        <f t="shared" si="2"/>
        <v>1.3041289023162135E-2</v>
      </c>
      <c r="O40" s="40">
        <f t="shared" si="3"/>
        <v>5.4229480737018422E-2</v>
      </c>
      <c r="P40" s="60" t="s">
        <v>74</v>
      </c>
      <c r="Q40" s="4"/>
      <c r="R40" s="38" t="s">
        <v>45</v>
      </c>
      <c r="S40" s="15">
        <v>5353</v>
      </c>
      <c r="T40" s="17">
        <v>259</v>
      </c>
      <c r="U40" s="40">
        <f t="shared" si="4"/>
        <v>4.8384083691388004E-2</v>
      </c>
      <c r="V40" s="41">
        <v>356</v>
      </c>
      <c r="W40" s="40">
        <f t="shared" si="5"/>
        <v>6.6504763683915558E-2</v>
      </c>
      <c r="X40" s="45">
        <f t="shared" si="6"/>
        <v>615</v>
      </c>
      <c r="Y40" s="40">
        <f t="shared" si="7"/>
        <v>0.11488884737530357</v>
      </c>
      <c r="Z40" s="60" t="s">
        <v>74</v>
      </c>
    </row>
    <row r="41" spans="2:26" ht="16.5" customHeight="1" x14ac:dyDescent="0.15">
      <c r="B41" s="110" t="s">
        <v>95</v>
      </c>
      <c r="C41" s="118"/>
      <c r="D41" s="41">
        <f>SUM(D6:D40)</f>
        <v>2365320</v>
      </c>
      <c r="E41" s="41">
        <f t="shared" ref="E41:F41" si="9">SUM(E6:E40)</f>
        <v>353516</v>
      </c>
      <c r="F41" s="41">
        <f t="shared" si="9"/>
        <v>1601826</v>
      </c>
      <c r="G41" s="17">
        <f>SUM(G6:G40)</f>
        <v>409156</v>
      </c>
      <c r="H41" s="40">
        <f t="shared" si="0"/>
        <v>0.17298124566654829</v>
      </c>
      <c r="I41" s="17">
        <f>SUM(I6:I40)</f>
        <v>164061</v>
      </c>
      <c r="J41" s="40">
        <f t="shared" si="1"/>
        <v>6.936101669118766E-2</v>
      </c>
      <c r="K41" s="53">
        <f>SUM(K6:K40)</f>
        <v>37507</v>
      </c>
      <c r="L41" s="40">
        <f t="shared" si="8"/>
        <v>1.5857051054402788E-2</v>
      </c>
      <c r="M41" s="17">
        <f>SUM(M6:M40)</f>
        <v>37779</v>
      </c>
      <c r="N41" s="54">
        <f t="shared" si="2"/>
        <v>1.5972046065648622E-2</v>
      </c>
      <c r="O41" s="40">
        <f t="shared" si="3"/>
        <v>9.2333975305262536E-2</v>
      </c>
      <c r="P41" s="19"/>
      <c r="Q41" s="4"/>
      <c r="R41" s="38" t="s">
        <v>95</v>
      </c>
      <c r="S41" s="15">
        <f>SUM(S6:S40)</f>
        <v>831669</v>
      </c>
      <c r="T41" s="17">
        <f>SUM(T6:T40)</f>
        <v>37779</v>
      </c>
      <c r="U41" s="40">
        <f t="shared" si="4"/>
        <v>4.5425523856245695E-2</v>
      </c>
      <c r="V41" s="41">
        <f>SUM(V6:V40)</f>
        <v>53376</v>
      </c>
      <c r="W41" s="40">
        <f t="shared" si="5"/>
        <v>6.4179379055850347E-2</v>
      </c>
      <c r="X41" s="45">
        <f t="shared" si="6"/>
        <v>91155</v>
      </c>
      <c r="Y41" s="40">
        <f t="shared" si="7"/>
        <v>0.10960490291209604</v>
      </c>
      <c r="Z41" s="19"/>
    </row>
    <row r="42" spans="2:26" ht="17.25" customHeight="1" x14ac:dyDescent="0.15">
      <c r="B42" s="119" t="s">
        <v>107</v>
      </c>
      <c r="C42" s="119"/>
      <c r="D42" s="119"/>
      <c r="E42" s="119"/>
      <c r="F42" s="119"/>
      <c r="G42" s="119"/>
      <c r="H42" s="119"/>
      <c r="I42" s="119"/>
      <c r="J42" s="119"/>
      <c r="K42" s="57"/>
      <c r="L42" s="57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2:26" ht="17.25" customHeight="1" x14ac:dyDescent="0.15">
      <c r="B43" s="4" t="s">
        <v>52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2:26" ht="17.25" customHeight="1" x14ac:dyDescent="0.15">
      <c r="B44" s="4" t="s">
        <v>80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2:26" ht="17.25" customHeight="1" x14ac:dyDescent="0.15">
      <c r="B45" s="4" t="s">
        <v>81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2:26" ht="17.25" customHeight="1" x14ac:dyDescent="0.15">
      <c r="B46" s="4" t="s">
        <v>82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2:26" ht="17.25" customHeight="1" x14ac:dyDescent="0.15">
      <c r="B47" s="4" t="s">
        <v>83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2:26" ht="17.25" customHeight="1" x14ac:dyDescent="0.15">
      <c r="B48" s="4" t="s">
        <v>84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2:25" ht="17.25" customHeight="1" x14ac:dyDescent="0.15">
      <c r="B49" s="4" t="s">
        <v>85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2:25" ht="17.25" customHeight="1" x14ac:dyDescent="0.15">
      <c r="B50" s="4" t="s">
        <v>86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2:25" ht="17.25" customHeight="1" x14ac:dyDescent="0.15">
      <c r="B51" s="4" t="s">
        <v>87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2:25" ht="17.25" customHeight="1" x14ac:dyDescent="0.15">
      <c r="B52" s="4" t="s">
        <v>88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</sheetData>
  <sheetProtection password="E9BF" sheet="1" objects="1" scenarios="1" selectLockedCells="1"/>
  <mergeCells count="19">
    <mergeCell ref="B42:J42"/>
    <mergeCell ref="B2:I2"/>
    <mergeCell ref="S4:S5"/>
    <mergeCell ref="B7:B15"/>
    <mergeCell ref="P4:P5"/>
    <mergeCell ref="B21:B24"/>
    <mergeCell ref="B16:B20"/>
    <mergeCell ref="Z4:Z5"/>
    <mergeCell ref="T4:Y4"/>
    <mergeCell ref="B41:C41"/>
    <mergeCell ref="B29:B33"/>
    <mergeCell ref="B35:B37"/>
    <mergeCell ref="B39:B40"/>
    <mergeCell ref="B4:B5"/>
    <mergeCell ref="C4:C5"/>
    <mergeCell ref="D4:D5"/>
    <mergeCell ref="G4:O4"/>
    <mergeCell ref="R4:R5"/>
    <mergeCell ref="B25:B28"/>
  </mergeCells>
  <phoneticPr fontId="1"/>
  <conditionalFormatting sqref="Z6:Z40">
    <cfRule type="top10" dxfId="15" priority="4" bottom="1" rank="10"/>
  </conditionalFormatting>
  <conditionalFormatting sqref="Z6:Z40">
    <cfRule type="top10" dxfId="14" priority="3" rank="10"/>
  </conditionalFormatting>
  <conditionalFormatting sqref="C6:P40 B41:P41">
    <cfRule type="expression" dxfId="13" priority="2">
      <formula>MOD(ROW(),2)=0</formula>
    </cfRule>
  </conditionalFormatting>
  <conditionalFormatting sqref="R6:Z41">
    <cfRule type="expression" dxfId="12" priority="1">
      <formula>MOD(ROW(),2)=0</formula>
    </cfRule>
  </conditionalFormatting>
  <pageMargins left="0.31496062992125984" right="0.11811023622047245" top="0.35433070866141736" bottom="0.35433070866141736" header="0.31496062992125984" footer="0.31496062992125984"/>
  <pageSetup paperSize="8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47"/>
  <sheetViews>
    <sheetView view="pageBreakPreview" zoomScale="60" zoomScaleNormal="70" workbookViewId="0">
      <selection activeCell="K5" sqref="K5"/>
    </sheetView>
  </sheetViews>
  <sheetFormatPr defaultRowHeight="13.5" x14ac:dyDescent="0.15"/>
  <cols>
    <col min="1" max="1" width="2.125" style="58" customWidth="1"/>
    <col min="2" max="2" width="11.375" style="58" bestFit="1" customWidth="1"/>
    <col min="3" max="3" width="10.75" style="58" customWidth="1"/>
    <col min="4" max="4" width="11.125" style="58" bestFit="1" customWidth="1"/>
    <col min="5" max="15" width="11.125" style="58" customWidth="1"/>
    <col min="16" max="16" width="5.625" style="58" customWidth="1"/>
    <col min="17" max="17" width="3.375" style="58" customWidth="1"/>
    <col min="18" max="18" width="10.125" style="58" customWidth="1"/>
    <col min="19" max="19" width="11.375" style="58" customWidth="1"/>
    <col min="20" max="25" width="11.125" style="58" customWidth="1"/>
    <col min="26" max="26" width="5.625" style="58" bestFit="1" customWidth="1"/>
    <col min="27" max="16384" width="9" style="58"/>
  </cols>
  <sheetData>
    <row r="2" spans="2:26" ht="17.25" x14ac:dyDescent="0.15">
      <c r="B2" s="46" t="s">
        <v>91</v>
      </c>
    </row>
    <row r="3" spans="2:26" ht="6" customHeight="1" x14ac:dyDescent="0.15"/>
    <row r="4" spans="2:26" x14ac:dyDescent="0.15">
      <c r="B4" s="102" t="s">
        <v>0</v>
      </c>
      <c r="C4" s="102" t="s">
        <v>1</v>
      </c>
      <c r="D4" s="95" t="s">
        <v>47</v>
      </c>
      <c r="E4" s="32"/>
      <c r="F4" s="32"/>
      <c r="G4" s="117"/>
      <c r="H4" s="117"/>
      <c r="I4" s="117"/>
      <c r="J4" s="117"/>
      <c r="K4" s="117"/>
      <c r="L4" s="117"/>
      <c r="M4" s="117"/>
      <c r="N4" s="117"/>
      <c r="O4" s="118"/>
      <c r="P4" s="89" t="s">
        <v>65</v>
      </c>
      <c r="Q4" s="4"/>
      <c r="R4" s="78" t="s">
        <v>1</v>
      </c>
      <c r="S4" s="95" t="s">
        <v>57</v>
      </c>
      <c r="T4" s="117"/>
      <c r="U4" s="117"/>
      <c r="V4" s="117"/>
      <c r="W4" s="117"/>
      <c r="X4" s="117"/>
      <c r="Y4" s="118"/>
      <c r="Z4" s="89" t="s">
        <v>65</v>
      </c>
    </row>
    <row r="5" spans="2:26" ht="60.75" customHeight="1" x14ac:dyDescent="0.15">
      <c r="B5" s="104"/>
      <c r="C5" s="104"/>
      <c r="D5" s="101"/>
      <c r="E5" s="33" t="s">
        <v>134</v>
      </c>
      <c r="F5" s="34" t="s">
        <v>135</v>
      </c>
      <c r="G5" s="35" t="s">
        <v>48</v>
      </c>
      <c r="H5" s="36" t="s">
        <v>49</v>
      </c>
      <c r="I5" s="35" t="s">
        <v>50</v>
      </c>
      <c r="J5" s="36" t="s">
        <v>51</v>
      </c>
      <c r="K5" s="37" t="s">
        <v>112</v>
      </c>
      <c r="L5" s="36" t="s">
        <v>113</v>
      </c>
      <c r="M5" s="35" t="s">
        <v>115</v>
      </c>
      <c r="N5" s="48" t="s">
        <v>114</v>
      </c>
      <c r="O5" s="49" t="s">
        <v>116</v>
      </c>
      <c r="P5" s="89"/>
      <c r="Q5" s="4"/>
      <c r="R5" s="80"/>
      <c r="S5" s="101"/>
      <c r="T5" s="35" t="s">
        <v>53</v>
      </c>
      <c r="U5" s="36" t="s">
        <v>98</v>
      </c>
      <c r="V5" s="51" t="s">
        <v>97</v>
      </c>
      <c r="W5" s="52" t="s">
        <v>54</v>
      </c>
      <c r="X5" s="35" t="s">
        <v>55</v>
      </c>
      <c r="Y5" s="36" t="s">
        <v>56</v>
      </c>
      <c r="Z5" s="89"/>
    </row>
    <row r="6" spans="2:26" ht="16.5" customHeight="1" x14ac:dyDescent="0.15">
      <c r="B6" s="38" t="s">
        <v>46</v>
      </c>
      <c r="C6" s="38" t="s">
        <v>2</v>
      </c>
      <c r="D6" s="41">
        <v>1025098</v>
      </c>
      <c r="E6" s="41">
        <v>140051</v>
      </c>
      <c r="F6" s="41">
        <v>718314</v>
      </c>
      <c r="G6" s="17">
        <v>161795</v>
      </c>
      <c r="H6" s="40">
        <f t="shared" ref="H6:H41" si="0">(G6/D6)</f>
        <v>0.1578336900471955</v>
      </c>
      <c r="I6" s="17">
        <v>70522</v>
      </c>
      <c r="J6" s="40">
        <f t="shared" ref="J6:J41" si="1">(I6/D6)</f>
        <v>6.8795373710611077E-2</v>
      </c>
      <c r="K6" s="53">
        <v>16210</v>
      </c>
      <c r="L6" s="40">
        <f>K6/D6</f>
        <v>1.5813122257579276E-2</v>
      </c>
      <c r="M6" s="17">
        <v>24243</v>
      </c>
      <c r="N6" s="54">
        <f t="shared" ref="N6:N41" si="2">M6/D6</f>
        <v>2.3649446199290214E-2</v>
      </c>
      <c r="O6" s="40">
        <f t="shared" ref="O6:O41" si="3">(M6/G6)</f>
        <v>0.14983775765629345</v>
      </c>
      <c r="P6" s="19"/>
      <c r="Q6" s="4"/>
      <c r="R6" s="38" t="s">
        <v>2</v>
      </c>
      <c r="S6" s="56">
        <v>434539</v>
      </c>
      <c r="T6" s="17">
        <v>24243</v>
      </c>
      <c r="U6" s="40">
        <f t="shared" ref="U6:U41" si="4">(T6/S6)</f>
        <v>5.5790159226214449E-2</v>
      </c>
      <c r="V6" s="41">
        <v>29729</v>
      </c>
      <c r="W6" s="40">
        <f t="shared" ref="W6:W41" si="5">V6/S6</f>
        <v>6.8415032942957935E-2</v>
      </c>
      <c r="X6" s="45">
        <f t="shared" ref="X6:X41" si="6">T6+V6</f>
        <v>53972</v>
      </c>
      <c r="Y6" s="40">
        <f t="shared" ref="Y6:Y41" si="7">(T6+V6)/S6</f>
        <v>0.12420519216917239</v>
      </c>
      <c r="Z6" s="19"/>
    </row>
    <row r="7" spans="2:26" ht="16.5" customHeight="1" x14ac:dyDescent="0.15">
      <c r="B7" s="89" t="s">
        <v>3</v>
      </c>
      <c r="C7" s="38" t="s">
        <v>4</v>
      </c>
      <c r="D7" s="41">
        <v>39492</v>
      </c>
      <c r="E7" s="41">
        <v>4946</v>
      </c>
      <c r="F7" s="41">
        <v>24328</v>
      </c>
      <c r="G7" s="17">
        <v>10218</v>
      </c>
      <c r="H7" s="40">
        <f t="shared" si="0"/>
        <v>0.25873594652081433</v>
      </c>
      <c r="I7" s="17">
        <v>5289</v>
      </c>
      <c r="J7" s="40">
        <f t="shared" si="1"/>
        <v>0.1339258584017016</v>
      </c>
      <c r="K7" s="53">
        <v>1290</v>
      </c>
      <c r="L7" s="40">
        <f t="shared" ref="L7:L41" si="8">K7/D7</f>
        <v>3.2664843512610148E-2</v>
      </c>
      <c r="M7" s="17">
        <v>925</v>
      </c>
      <c r="N7" s="54">
        <f t="shared" si="2"/>
        <v>2.342246530942976E-2</v>
      </c>
      <c r="O7" s="40">
        <f t="shared" si="3"/>
        <v>9.0526521824231751E-2</v>
      </c>
      <c r="P7" s="19"/>
      <c r="Q7" s="4"/>
      <c r="R7" s="38" t="s">
        <v>4</v>
      </c>
      <c r="S7" s="15">
        <v>12549</v>
      </c>
      <c r="T7" s="17">
        <v>925</v>
      </c>
      <c r="U7" s="40">
        <f t="shared" si="4"/>
        <v>7.3711052673519808E-2</v>
      </c>
      <c r="V7" s="41">
        <v>1234</v>
      </c>
      <c r="W7" s="40">
        <f t="shared" si="5"/>
        <v>9.8334528647701008E-2</v>
      </c>
      <c r="X7" s="45">
        <f t="shared" si="6"/>
        <v>2159</v>
      </c>
      <c r="Y7" s="40">
        <f t="shared" si="7"/>
        <v>0.1720455813212208</v>
      </c>
      <c r="Z7" s="19"/>
    </row>
    <row r="8" spans="2:26" ht="16.5" customHeight="1" x14ac:dyDescent="0.15">
      <c r="B8" s="89"/>
      <c r="C8" s="38" t="s">
        <v>5</v>
      </c>
      <c r="D8" s="41">
        <v>13318</v>
      </c>
      <c r="E8" s="41">
        <v>1828</v>
      </c>
      <c r="F8" s="41">
        <v>7919</v>
      </c>
      <c r="G8" s="17">
        <v>3567</v>
      </c>
      <c r="H8" s="40">
        <f t="shared" si="0"/>
        <v>0.26783300795915305</v>
      </c>
      <c r="I8" s="17">
        <v>1855</v>
      </c>
      <c r="J8" s="40">
        <f t="shared" si="1"/>
        <v>0.13928517795464784</v>
      </c>
      <c r="K8" s="53">
        <v>501</v>
      </c>
      <c r="L8" s="40">
        <f t="shared" si="8"/>
        <v>3.7618261000150172E-2</v>
      </c>
      <c r="M8" s="17">
        <v>248</v>
      </c>
      <c r="N8" s="54">
        <f t="shared" si="2"/>
        <v>1.8621414626820845E-2</v>
      </c>
      <c r="O8" s="40">
        <f t="shared" si="3"/>
        <v>6.9526212503504339E-2</v>
      </c>
      <c r="P8" s="19"/>
      <c r="Q8" s="4"/>
      <c r="R8" s="38" t="s">
        <v>5</v>
      </c>
      <c r="S8" s="15">
        <v>3786</v>
      </c>
      <c r="T8" s="17">
        <v>248</v>
      </c>
      <c r="U8" s="40">
        <f t="shared" si="4"/>
        <v>6.550449022715267E-2</v>
      </c>
      <c r="V8" s="41">
        <v>326</v>
      </c>
      <c r="W8" s="40">
        <f t="shared" si="5"/>
        <v>8.6106708927628103E-2</v>
      </c>
      <c r="X8" s="45">
        <f t="shared" si="6"/>
        <v>574</v>
      </c>
      <c r="Y8" s="40">
        <f t="shared" si="7"/>
        <v>0.15161119915478077</v>
      </c>
      <c r="Z8" s="19"/>
    </row>
    <row r="9" spans="2:26" ht="16.5" customHeight="1" x14ac:dyDescent="0.15">
      <c r="B9" s="89"/>
      <c r="C9" s="38" t="s">
        <v>6</v>
      </c>
      <c r="D9" s="41">
        <v>1871</v>
      </c>
      <c r="E9" s="41">
        <v>194</v>
      </c>
      <c r="F9" s="41">
        <v>885</v>
      </c>
      <c r="G9" s="17">
        <v>792</v>
      </c>
      <c r="H9" s="40">
        <f t="shared" si="0"/>
        <v>0.42330304649919831</v>
      </c>
      <c r="I9" s="17">
        <v>453</v>
      </c>
      <c r="J9" s="40">
        <f t="shared" si="1"/>
        <v>0.242116515232496</v>
      </c>
      <c r="K9" s="53">
        <v>94</v>
      </c>
      <c r="L9" s="40">
        <f t="shared" si="8"/>
        <v>5.024051309460182E-2</v>
      </c>
      <c r="M9" s="17">
        <v>86</v>
      </c>
      <c r="N9" s="54">
        <f t="shared" si="2"/>
        <v>4.596472474612507E-2</v>
      </c>
      <c r="O9" s="40">
        <f t="shared" si="3"/>
        <v>0.10858585858585859</v>
      </c>
      <c r="P9" s="19"/>
      <c r="Q9" s="4"/>
      <c r="R9" s="38" t="s">
        <v>6</v>
      </c>
      <c r="S9" s="15">
        <v>644</v>
      </c>
      <c r="T9" s="17">
        <v>86</v>
      </c>
      <c r="U9" s="40">
        <f t="shared" si="4"/>
        <v>0.13354037267080746</v>
      </c>
      <c r="V9" s="41">
        <v>152</v>
      </c>
      <c r="W9" s="40">
        <f t="shared" si="5"/>
        <v>0.2360248447204969</v>
      </c>
      <c r="X9" s="45">
        <f t="shared" si="6"/>
        <v>238</v>
      </c>
      <c r="Y9" s="40">
        <f t="shared" si="7"/>
        <v>0.36956521739130432</v>
      </c>
      <c r="Z9" s="19"/>
    </row>
    <row r="10" spans="2:26" ht="16.5" customHeight="1" x14ac:dyDescent="0.15">
      <c r="B10" s="89"/>
      <c r="C10" s="38" t="s">
        <v>7</v>
      </c>
      <c r="D10" s="41">
        <v>23335</v>
      </c>
      <c r="E10" s="41">
        <v>3446</v>
      </c>
      <c r="F10" s="41">
        <v>15255</v>
      </c>
      <c r="G10" s="17">
        <v>4634</v>
      </c>
      <c r="H10" s="40">
        <f t="shared" si="0"/>
        <v>0.19858581529890723</v>
      </c>
      <c r="I10" s="17">
        <v>2172</v>
      </c>
      <c r="J10" s="40">
        <f t="shared" si="1"/>
        <v>9.3079065781015644E-2</v>
      </c>
      <c r="K10" s="53">
        <v>535</v>
      </c>
      <c r="L10" s="40">
        <f t="shared" si="8"/>
        <v>2.2926933790443541E-2</v>
      </c>
      <c r="M10" s="17">
        <v>441</v>
      </c>
      <c r="N10" s="54">
        <f t="shared" si="2"/>
        <v>1.8898650096421683E-2</v>
      </c>
      <c r="O10" s="40">
        <f t="shared" si="3"/>
        <v>9.5166163141993956E-2</v>
      </c>
      <c r="P10" s="19"/>
      <c r="Q10" s="4"/>
      <c r="R10" s="38" t="s">
        <v>7</v>
      </c>
      <c r="S10" s="15">
        <v>8218</v>
      </c>
      <c r="T10" s="17">
        <v>441</v>
      </c>
      <c r="U10" s="40">
        <f t="shared" si="4"/>
        <v>5.3662691652470187E-2</v>
      </c>
      <c r="V10" s="41">
        <v>712</v>
      </c>
      <c r="W10" s="40">
        <f t="shared" si="5"/>
        <v>8.6639084935507427E-2</v>
      </c>
      <c r="X10" s="45">
        <f t="shared" si="6"/>
        <v>1153</v>
      </c>
      <c r="Y10" s="40">
        <f t="shared" si="7"/>
        <v>0.1403017765879776</v>
      </c>
      <c r="Z10" s="19"/>
    </row>
    <row r="11" spans="2:26" ht="16.5" customHeight="1" x14ac:dyDescent="0.15">
      <c r="B11" s="89"/>
      <c r="C11" s="38" t="s">
        <v>8</v>
      </c>
      <c r="D11" s="41">
        <v>12740</v>
      </c>
      <c r="E11" s="41">
        <v>1668</v>
      </c>
      <c r="F11" s="41">
        <v>7923</v>
      </c>
      <c r="G11" s="17">
        <v>3149</v>
      </c>
      <c r="H11" s="40">
        <f t="shared" si="0"/>
        <v>0.24717425431711146</v>
      </c>
      <c r="I11" s="17">
        <v>1630</v>
      </c>
      <c r="J11" s="40">
        <f t="shared" si="1"/>
        <v>0.12794348508634223</v>
      </c>
      <c r="K11" s="53">
        <v>429</v>
      </c>
      <c r="L11" s="40">
        <f t="shared" si="8"/>
        <v>3.3673469387755103E-2</v>
      </c>
      <c r="M11" s="17">
        <v>184</v>
      </c>
      <c r="N11" s="54">
        <f t="shared" si="2"/>
        <v>1.4442700156985872E-2</v>
      </c>
      <c r="O11" s="40">
        <f t="shared" si="3"/>
        <v>5.8431248015242937E-2</v>
      </c>
      <c r="P11" s="19"/>
      <c r="Q11" s="4"/>
      <c r="R11" s="38" t="s">
        <v>8</v>
      </c>
      <c r="S11" s="15">
        <v>3600</v>
      </c>
      <c r="T11" s="17">
        <v>184</v>
      </c>
      <c r="U11" s="40">
        <f t="shared" si="4"/>
        <v>5.1111111111111114E-2</v>
      </c>
      <c r="V11" s="41">
        <v>275</v>
      </c>
      <c r="W11" s="40">
        <f t="shared" si="5"/>
        <v>7.6388888888888895E-2</v>
      </c>
      <c r="X11" s="45">
        <f t="shared" si="6"/>
        <v>459</v>
      </c>
      <c r="Y11" s="40">
        <f t="shared" si="7"/>
        <v>0.1275</v>
      </c>
      <c r="Z11" s="19"/>
    </row>
    <row r="12" spans="2:26" ht="16.5" customHeight="1" x14ac:dyDescent="0.15">
      <c r="B12" s="89"/>
      <c r="C12" s="38" t="s">
        <v>9</v>
      </c>
      <c r="D12" s="41">
        <v>39809</v>
      </c>
      <c r="E12" s="41">
        <v>5408</v>
      </c>
      <c r="F12" s="41">
        <v>26984</v>
      </c>
      <c r="G12" s="17">
        <v>7417</v>
      </c>
      <c r="H12" s="40">
        <f t="shared" si="0"/>
        <v>0.18631465246552287</v>
      </c>
      <c r="I12" s="17">
        <v>3431</v>
      </c>
      <c r="J12" s="40">
        <f t="shared" si="1"/>
        <v>8.6186540731995276E-2</v>
      </c>
      <c r="K12" s="53">
        <v>810</v>
      </c>
      <c r="L12" s="40">
        <f t="shared" si="8"/>
        <v>2.034715767791203E-2</v>
      </c>
      <c r="M12" s="17">
        <v>669</v>
      </c>
      <c r="N12" s="54">
        <f t="shared" si="2"/>
        <v>1.6805245045090306E-2</v>
      </c>
      <c r="O12" s="40">
        <f t="shared" si="3"/>
        <v>9.0198193339625185E-2</v>
      </c>
      <c r="P12" s="19"/>
      <c r="Q12" s="4"/>
      <c r="R12" s="38" t="s">
        <v>9</v>
      </c>
      <c r="S12" s="15">
        <v>14023</v>
      </c>
      <c r="T12" s="17">
        <v>669</v>
      </c>
      <c r="U12" s="40">
        <f t="shared" si="4"/>
        <v>4.7707337944804966E-2</v>
      </c>
      <c r="V12" s="41">
        <v>1090</v>
      </c>
      <c r="W12" s="40">
        <f t="shared" si="5"/>
        <v>7.7729444484061896E-2</v>
      </c>
      <c r="X12" s="45">
        <f t="shared" si="6"/>
        <v>1759</v>
      </c>
      <c r="Y12" s="40">
        <f t="shared" si="7"/>
        <v>0.12543678242886686</v>
      </c>
      <c r="Z12" s="19"/>
    </row>
    <row r="13" spans="2:26" ht="16.5" customHeight="1" x14ac:dyDescent="0.15">
      <c r="B13" s="89"/>
      <c r="C13" s="38" t="s">
        <v>10</v>
      </c>
      <c r="D13" s="41">
        <v>10583</v>
      </c>
      <c r="E13" s="41">
        <v>1278</v>
      </c>
      <c r="F13" s="41">
        <v>6385</v>
      </c>
      <c r="G13" s="17">
        <v>2920</v>
      </c>
      <c r="H13" s="40">
        <f t="shared" si="0"/>
        <v>0.27591420202211092</v>
      </c>
      <c r="I13" s="17">
        <v>1626</v>
      </c>
      <c r="J13" s="40">
        <f t="shared" si="1"/>
        <v>0.15364263441368231</v>
      </c>
      <c r="K13" s="53">
        <v>433</v>
      </c>
      <c r="L13" s="40">
        <f t="shared" si="8"/>
        <v>4.0914674477936314E-2</v>
      </c>
      <c r="M13" s="17">
        <v>165</v>
      </c>
      <c r="N13" s="54">
        <f t="shared" si="2"/>
        <v>1.5591042237550789E-2</v>
      </c>
      <c r="O13" s="40">
        <f t="shared" si="3"/>
        <v>5.650684931506849E-2</v>
      </c>
      <c r="P13" s="19"/>
      <c r="Q13" s="4"/>
      <c r="R13" s="38" t="s">
        <v>10</v>
      </c>
      <c r="S13" s="15">
        <v>2896</v>
      </c>
      <c r="T13" s="17">
        <v>165</v>
      </c>
      <c r="U13" s="40">
        <f t="shared" si="4"/>
        <v>5.6975138121546962E-2</v>
      </c>
      <c r="V13" s="41">
        <v>233</v>
      </c>
      <c r="W13" s="40">
        <f t="shared" si="5"/>
        <v>8.0455801104972371E-2</v>
      </c>
      <c r="X13" s="45">
        <f t="shared" si="6"/>
        <v>398</v>
      </c>
      <c r="Y13" s="40">
        <f t="shared" si="7"/>
        <v>0.13743093922651933</v>
      </c>
      <c r="Z13" s="19"/>
    </row>
    <row r="14" spans="2:26" ht="16.5" customHeight="1" x14ac:dyDescent="0.15">
      <c r="B14" s="89"/>
      <c r="C14" s="38" t="s">
        <v>11</v>
      </c>
      <c r="D14" s="41">
        <v>33199</v>
      </c>
      <c r="E14" s="41">
        <v>4262</v>
      </c>
      <c r="F14" s="41">
        <v>20734</v>
      </c>
      <c r="G14" s="17">
        <v>8203</v>
      </c>
      <c r="H14" s="40">
        <f t="shared" si="0"/>
        <v>0.24708575559504806</v>
      </c>
      <c r="I14" s="17">
        <v>4333</v>
      </c>
      <c r="J14" s="40">
        <f t="shared" si="1"/>
        <v>0.13051597939696979</v>
      </c>
      <c r="K14" s="53">
        <v>1083</v>
      </c>
      <c r="L14" s="40">
        <f t="shared" si="8"/>
        <v>3.262146450194283E-2</v>
      </c>
      <c r="M14" s="17">
        <v>602</v>
      </c>
      <c r="N14" s="54">
        <f t="shared" si="2"/>
        <v>1.8133076297478838E-2</v>
      </c>
      <c r="O14" s="40">
        <f t="shared" si="3"/>
        <v>7.3387784956723157E-2</v>
      </c>
      <c r="P14" s="19"/>
      <c r="Q14" s="4"/>
      <c r="R14" s="38" t="s">
        <v>11</v>
      </c>
      <c r="S14" s="15">
        <v>10267</v>
      </c>
      <c r="T14" s="17">
        <v>602</v>
      </c>
      <c r="U14" s="40">
        <f t="shared" si="4"/>
        <v>5.8634459920132463E-2</v>
      </c>
      <c r="V14" s="41">
        <v>845</v>
      </c>
      <c r="W14" s="40">
        <f t="shared" si="5"/>
        <v>8.230252264536865E-2</v>
      </c>
      <c r="X14" s="45">
        <f t="shared" si="6"/>
        <v>1447</v>
      </c>
      <c r="Y14" s="40">
        <f t="shared" si="7"/>
        <v>0.14093698256550111</v>
      </c>
      <c r="Z14" s="19"/>
    </row>
    <row r="15" spans="2:26" ht="16.5" customHeight="1" x14ac:dyDescent="0.15">
      <c r="B15" s="89"/>
      <c r="C15" s="38" t="s">
        <v>12</v>
      </c>
      <c r="D15" s="41">
        <v>16792</v>
      </c>
      <c r="E15" s="41">
        <v>1946</v>
      </c>
      <c r="F15" s="41">
        <v>9493</v>
      </c>
      <c r="G15" s="17">
        <v>5353</v>
      </c>
      <c r="H15" s="40">
        <f t="shared" si="0"/>
        <v>0.31878275369223441</v>
      </c>
      <c r="I15" s="17">
        <v>2955</v>
      </c>
      <c r="J15" s="40">
        <f t="shared" si="1"/>
        <v>0.17597665555026204</v>
      </c>
      <c r="K15" s="53">
        <v>772</v>
      </c>
      <c r="L15" s="40">
        <f t="shared" si="8"/>
        <v>4.5974273463554073E-2</v>
      </c>
      <c r="M15" s="17">
        <v>396</v>
      </c>
      <c r="N15" s="54">
        <f t="shared" si="2"/>
        <v>2.3582658408766079E-2</v>
      </c>
      <c r="O15" s="40">
        <f t="shared" si="3"/>
        <v>7.3977209041658887E-2</v>
      </c>
      <c r="P15" s="19"/>
      <c r="Q15" s="4"/>
      <c r="R15" s="38" t="s">
        <v>12</v>
      </c>
      <c r="S15" s="15">
        <v>4741</v>
      </c>
      <c r="T15" s="17">
        <v>396</v>
      </c>
      <c r="U15" s="40">
        <f t="shared" si="4"/>
        <v>8.3526682134570762E-2</v>
      </c>
      <c r="V15" s="41">
        <v>493</v>
      </c>
      <c r="W15" s="40">
        <f t="shared" si="5"/>
        <v>0.10398650073824088</v>
      </c>
      <c r="X15" s="45">
        <f t="shared" si="6"/>
        <v>889</v>
      </c>
      <c r="Y15" s="40">
        <f t="shared" si="7"/>
        <v>0.18751318287281166</v>
      </c>
      <c r="Z15" s="19"/>
    </row>
    <row r="16" spans="2:26" ht="16.5" customHeight="1" x14ac:dyDescent="0.15">
      <c r="B16" s="89" t="s">
        <v>13</v>
      </c>
      <c r="C16" s="38" t="s">
        <v>14</v>
      </c>
      <c r="D16" s="41">
        <v>59357</v>
      </c>
      <c r="E16" s="41">
        <v>7487</v>
      </c>
      <c r="F16" s="41">
        <v>37857</v>
      </c>
      <c r="G16" s="17">
        <v>13943</v>
      </c>
      <c r="H16" s="40">
        <f t="shared" si="0"/>
        <v>0.23490068568155398</v>
      </c>
      <c r="I16" s="17">
        <v>6092</v>
      </c>
      <c r="J16" s="40">
        <f t="shared" si="1"/>
        <v>0.10263321933386121</v>
      </c>
      <c r="K16" s="53">
        <v>1257</v>
      </c>
      <c r="L16" s="40">
        <f t="shared" si="8"/>
        <v>2.1176946274238929E-2</v>
      </c>
      <c r="M16" s="17">
        <v>1612</v>
      </c>
      <c r="N16" s="54">
        <f t="shared" si="2"/>
        <v>2.7157706757416987E-2</v>
      </c>
      <c r="O16" s="40">
        <f t="shared" si="3"/>
        <v>0.11561356953309905</v>
      </c>
      <c r="P16" s="19"/>
      <c r="Q16" s="4"/>
      <c r="R16" s="38" t="s">
        <v>14</v>
      </c>
      <c r="S16" s="15">
        <v>20486</v>
      </c>
      <c r="T16" s="17">
        <v>1612</v>
      </c>
      <c r="U16" s="40">
        <f t="shared" si="4"/>
        <v>7.8687884408864595E-2</v>
      </c>
      <c r="V16" s="41">
        <v>2247</v>
      </c>
      <c r="W16" s="40">
        <f t="shared" si="5"/>
        <v>0.10968466269647564</v>
      </c>
      <c r="X16" s="45">
        <f t="shared" si="6"/>
        <v>3859</v>
      </c>
      <c r="Y16" s="40">
        <f t="shared" si="7"/>
        <v>0.18837254710534024</v>
      </c>
      <c r="Z16" s="19"/>
    </row>
    <row r="17" spans="2:26" ht="16.5" customHeight="1" x14ac:dyDescent="0.15">
      <c r="B17" s="89"/>
      <c r="C17" s="38" t="s">
        <v>15</v>
      </c>
      <c r="D17" s="41">
        <v>62745</v>
      </c>
      <c r="E17" s="41">
        <v>9816</v>
      </c>
      <c r="F17" s="41">
        <v>43320</v>
      </c>
      <c r="G17" s="17">
        <v>9600</v>
      </c>
      <c r="H17" s="40">
        <f t="shared" si="0"/>
        <v>0.15300023906287352</v>
      </c>
      <c r="I17" s="17">
        <v>3853</v>
      </c>
      <c r="J17" s="40">
        <f t="shared" si="1"/>
        <v>6.1407283448880391E-2</v>
      </c>
      <c r="K17" s="53">
        <v>873</v>
      </c>
      <c r="L17" s="40">
        <f t="shared" si="8"/>
        <v>1.3913459239780062E-2</v>
      </c>
      <c r="M17" s="17">
        <v>991</v>
      </c>
      <c r="N17" s="54">
        <f t="shared" si="2"/>
        <v>1.5794087178261217E-2</v>
      </c>
      <c r="O17" s="40">
        <f t="shared" si="3"/>
        <v>0.10322916666666666</v>
      </c>
      <c r="P17" s="19"/>
      <c r="Q17" s="4"/>
      <c r="R17" s="38" t="s">
        <v>15</v>
      </c>
      <c r="S17" s="15">
        <v>22881</v>
      </c>
      <c r="T17" s="17">
        <v>991</v>
      </c>
      <c r="U17" s="40">
        <f t="shared" si="4"/>
        <v>4.3311044097723003E-2</v>
      </c>
      <c r="V17" s="41">
        <v>1576</v>
      </c>
      <c r="W17" s="40">
        <f t="shared" si="5"/>
        <v>6.887810847427997E-2</v>
      </c>
      <c r="X17" s="45">
        <f t="shared" si="6"/>
        <v>2567</v>
      </c>
      <c r="Y17" s="40">
        <f t="shared" si="7"/>
        <v>0.11218915257200297</v>
      </c>
      <c r="Z17" s="19"/>
    </row>
    <row r="18" spans="2:26" ht="16.5" customHeight="1" x14ac:dyDescent="0.15">
      <c r="B18" s="89"/>
      <c r="C18" s="38" t="s">
        <v>16</v>
      </c>
      <c r="D18" s="41">
        <v>16193</v>
      </c>
      <c r="E18" s="41">
        <v>1836</v>
      </c>
      <c r="F18" s="41">
        <v>9992</v>
      </c>
      <c r="G18" s="17">
        <v>4320</v>
      </c>
      <c r="H18" s="40">
        <f t="shared" si="0"/>
        <v>0.2667819428147965</v>
      </c>
      <c r="I18" s="17">
        <v>1992</v>
      </c>
      <c r="J18" s="40">
        <f t="shared" si="1"/>
        <v>0.12301611807571172</v>
      </c>
      <c r="K18" s="53">
        <v>460</v>
      </c>
      <c r="L18" s="40">
        <f t="shared" si="8"/>
        <v>2.8407336503427406E-2</v>
      </c>
      <c r="M18" s="17">
        <v>385</v>
      </c>
      <c r="N18" s="54">
        <f t="shared" si="2"/>
        <v>2.3775705551781635E-2</v>
      </c>
      <c r="O18" s="40">
        <f t="shared" si="3"/>
        <v>8.9120370370370364E-2</v>
      </c>
      <c r="P18" s="19"/>
      <c r="Q18" s="4"/>
      <c r="R18" s="38" t="s">
        <v>16</v>
      </c>
      <c r="S18" s="15">
        <v>5232</v>
      </c>
      <c r="T18" s="17">
        <v>385</v>
      </c>
      <c r="U18" s="40">
        <f t="shared" si="4"/>
        <v>7.3585626911314983E-2</v>
      </c>
      <c r="V18" s="41">
        <v>566</v>
      </c>
      <c r="W18" s="40">
        <f t="shared" si="5"/>
        <v>0.10818042813455657</v>
      </c>
      <c r="X18" s="45">
        <f t="shared" si="6"/>
        <v>951</v>
      </c>
      <c r="Y18" s="40">
        <f t="shared" si="7"/>
        <v>0.18176605504587157</v>
      </c>
      <c r="Z18" s="19"/>
    </row>
    <row r="19" spans="2:26" ht="16.5" customHeight="1" x14ac:dyDescent="0.15">
      <c r="B19" s="89"/>
      <c r="C19" s="38" t="s">
        <v>17</v>
      </c>
      <c r="D19" s="41">
        <v>21068</v>
      </c>
      <c r="E19" s="41">
        <v>3293</v>
      </c>
      <c r="F19" s="41">
        <v>13928</v>
      </c>
      <c r="G19" s="17">
        <v>3847</v>
      </c>
      <c r="H19" s="40">
        <f t="shared" si="0"/>
        <v>0.18259920258211507</v>
      </c>
      <c r="I19" s="17">
        <v>1574</v>
      </c>
      <c r="J19" s="40">
        <f t="shared" si="1"/>
        <v>7.4710461363204861E-2</v>
      </c>
      <c r="K19" s="53">
        <v>350</v>
      </c>
      <c r="L19" s="40">
        <f t="shared" si="8"/>
        <v>1.6612872602999811E-2</v>
      </c>
      <c r="M19" s="17">
        <v>243</v>
      </c>
      <c r="N19" s="54">
        <f t="shared" si="2"/>
        <v>1.1534080121511296E-2</v>
      </c>
      <c r="O19" s="40">
        <f t="shared" si="3"/>
        <v>6.3166103457239414E-2</v>
      </c>
      <c r="P19" s="19"/>
      <c r="Q19" s="4"/>
      <c r="R19" s="38" t="s">
        <v>17</v>
      </c>
      <c r="S19" s="15">
        <v>6332</v>
      </c>
      <c r="T19" s="17">
        <v>243</v>
      </c>
      <c r="U19" s="40">
        <f t="shared" si="4"/>
        <v>3.8376500315855967E-2</v>
      </c>
      <c r="V19" s="41">
        <v>461</v>
      </c>
      <c r="W19" s="40">
        <f t="shared" si="5"/>
        <v>7.2804801010739106E-2</v>
      </c>
      <c r="X19" s="45">
        <f t="shared" si="6"/>
        <v>704</v>
      </c>
      <c r="Y19" s="40">
        <f t="shared" si="7"/>
        <v>0.11118130132659507</v>
      </c>
      <c r="Z19" s="19"/>
    </row>
    <row r="20" spans="2:26" ht="16.5" customHeight="1" x14ac:dyDescent="0.15">
      <c r="B20" s="89"/>
      <c r="C20" s="38" t="s">
        <v>18</v>
      </c>
      <c r="D20" s="41">
        <v>32257</v>
      </c>
      <c r="E20" s="41">
        <v>5686</v>
      </c>
      <c r="F20" s="41">
        <v>22093</v>
      </c>
      <c r="G20" s="17">
        <v>4456</v>
      </c>
      <c r="H20" s="40">
        <f t="shared" si="0"/>
        <v>0.13814055863843508</v>
      </c>
      <c r="I20" s="17">
        <v>1974</v>
      </c>
      <c r="J20" s="40">
        <f t="shared" si="1"/>
        <v>6.1196019468642462E-2</v>
      </c>
      <c r="K20" s="53">
        <v>516</v>
      </c>
      <c r="L20" s="40">
        <f t="shared" si="8"/>
        <v>1.599652788542022E-2</v>
      </c>
      <c r="M20" s="17">
        <v>265</v>
      </c>
      <c r="N20" s="54">
        <f t="shared" si="2"/>
        <v>8.215271103946431E-3</v>
      </c>
      <c r="O20" s="40">
        <f t="shared" si="3"/>
        <v>5.9470377019748652E-2</v>
      </c>
      <c r="P20" s="19"/>
      <c r="Q20" s="4"/>
      <c r="R20" s="38" t="s">
        <v>18</v>
      </c>
      <c r="S20" s="15">
        <v>9738</v>
      </c>
      <c r="T20" s="17">
        <v>265</v>
      </c>
      <c r="U20" s="40">
        <f t="shared" si="4"/>
        <v>2.7212980078044773E-2</v>
      </c>
      <c r="V20" s="41">
        <v>568</v>
      </c>
      <c r="W20" s="40">
        <f t="shared" si="5"/>
        <v>5.8328198808790303E-2</v>
      </c>
      <c r="X20" s="45">
        <f t="shared" si="6"/>
        <v>833</v>
      </c>
      <c r="Y20" s="40">
        <f t="shared" si="7"/>
        <v>8.5541178886835073E-2</v>
      </c>
      <c r="Z20" s="19"/>
    </row>
    <row r="21" spans="2:26" ht="16.5" customHeight="1" x14ac:dyDescent="0.15">
      <c r="B21" s="89" t="s">
        <v>19</v>
      </c>
      <c r="C21" s="38" t="s">
        <v>20</v>
      </c>
      <c r="D21" s="41">
        <v>68662</v>
      </c>
      <c r="E21" s="41">
        <v>10991</v>
      </c>
      <c r="F21" s="41">
        <v>45647</v>
      </c>
      <c r="G21" s="17">
        <v>11876</v>
      </c>
      <c r="H21" s="40">
        <f t="shared" si="0"/>
        <v>0.17296321109201596</v>
      </c>
      <c r="I21" s="17">
        <v>5130</v>
      </c>
      <c r="J21" s="40">
        <f t="shared" si="1"/>
        <v>7.4713815502024411E-2</v>
      </c>
      <c r="K21" s="53">
        <v>1248</v>
      </c>
      <c r="L21" s="40">
        <f t="shared" si="8"/>
        <v>1.8175992543182546E-2</v>
      </c>
      <c r="M21" s="17">
        <v>911</v>
      </c>
      <c r="N21" s="54">
        <f t="shared" si="2"/>
        <v>1.3267891992659696E-2</v>
      </c>
      <c r="O21" s="40">
        <f t="shared" si="3"/>
        <v>7.670932974065342E-2</v>
      </c>
      <c r="P21" s="19"/>
      <c r="Q21" s="4"/>
      <c r="R21" s="38" t="s">
        <v>20</v>
      </c>
      <c r="S21" s="15">
        <v>22408</v>
      </c>
      <c r="T21" s="17">
        <v>911</v>
      </c>
      <c r="U21" s="40">
        <f t="shared" si="4"/>
        <v>4.065512317029632E-2</v>
      </c>
      <c r="V21" s="41">
        <v>1648</v>
      </c>
      <c r="W21" s="40">
        <f t="shared" si="5"/>
        <v>7.3545162441985001E-2</v>
      </c>
      <c r="X21" s="45">
        <f t="shared" si="6"/>
        <v>2559</v>
      </c>
      <c r="Y21" s="40">
        <f t="shared" si="7"/>
        <v>0.11420028561228132</v>
      </c>
      <c r="Z21" s="19"/>
    </row>
    <row r="22" spans="2:26" ht="16.5" customHeight="1" x14ac:dyDescent="0.15">
      <c r="B22" s="89"/>
      <c r="C22" s="38" t="s">
        <v>21</v>
      </c>
      <c r="D22" s="41">
        <v>43921</v>
      </c>
      <c r="E22" s="41">
        <v>6739</v>
      </c>
      <c r="F22" s="41">
        <v>29443</v>
      </c>
      <c r="G22" s="17">
        <v>7703</v>
      </c>
      <c r="H22" s="40">
        <f t="shared" si="0"/>
        <v>0.17538307415587076</v>
      </c>
      <c r="I22" s="17">
        <v>3574</v>
      </c>
      <c r="J22" s="40">
        <f t="shared" si="1"/>
        <v>8.1373374923157493E-2</v>
      </c>
      <c r="K22" s="53">
        <v>889</v>
      </c>
      <c r="L22" s="40">
        <f t="shared" si="8"/>
        <v>2.024088704719838E-2</v>
      </c>
      <c r="M22" s="17">
        <v>624</v>
      </c>
      <c r="N22" s="54">
        <f t="shared" si="2"/>
        <v>1.4207326791284352E-2</v>
      </c>
      <c r="O22" s="40">
        <f t="shared" si="3"/>
        <v>8.1007399714396994E-2</v>
      </c>
      <c r="P22" s="19"/>
      <c r="Q22" s="4"/>
      <c r="R22" s="38" t="s">
        <v>21</v>
      </c>
      <c r="S22" s="15">
        <v>14817</v>
      </c>
      <c r="T22" s="17">
        <v>624</v>
      </c>
      <c r="U22" s="40">
        <f t="shared" si="4"/>
        <v>4.2113788216238103E-2</v>
      </c>
      <c r="V22" s="41">
        <v>1077</v>
      </c>
      <c r="W22" s="40">
        <f t="shared" si="5"/>
        <v>7.268677870014173E-2</v>
      </c>
      <c r="X22" s="45">
        <f t="shared" si="6"/>
        <v>1701</v>
      </c>
      <c r="Y22" s="40">
        <f t="shared" si="7"/>
        <v>0.11480056691637984</v>
      </c>
      <c r="Z22" s="19"/>
    </row>
    <row r="23" spans="2:26" ht="16.5" customHeight="1" x14ac:dyDescent="0.15">
      <c r="B23" s="89"/>
      <c r="C23" s="38" t="s">
        <v>22</v>
      </c>
      <c r="D23" s="41">
        <v>35132</v>
      </c>
      <c r="E23" s="41">
        <v>4976</v>
      </c>
      <c r="F23" s="41">
        <v>22930</v>
      </c>
      <c r="G23" s="17">
        <v>7226</v>
      </c>
      <c r="H23" s="40">
        <f t="shared" si="0"/>
        <v>0.20568143003529546</v>
      </c>
      <c r="I23" s="17">
        <v>3361</v>
      </c>
      <c r="J23" s="40">
        <f t="shared" si="1"/>
        <v>9.5667767277695548E-2</v>
      </c>
      <c r="K23" s="53">
        <v>766</v>
      </c>
      <c r="L23" s="40">
        <f t="shared" si="8"/>
        <v>2.1803484003187976E-2</v>
      </c>
      <c r="M23" s="17">
        <v>495</v>
      </c>
      <c r="N23" s="54">
        <f t="shared" si="2"/>
        <v>1.4089718774906069E-2</v>
      </c>
      <c r="O23" s="40">
        <f t="shared" si="3"/>
        <v>6.8502629393855527E-2</v>
      </c>
      <c r="P23" s="19"/>
      <c r="Q23" s="4"/>
      <c r="R23" s="38" t="s">
        <v>22</v>
      </c>
      <c r="S23" s="15">
        <v>10391</v>
      </c>
      <c r="T23" s="17">
        <v>495</v>
      </c>
      <c r="U23" s="40">
        <f t="shared" si="4"/>
        <v>4.7637378500625542E-2</v>
      </c>
      <c r="V23" s="41">
        <v>856</v>
      </c>
      <c r="W23" s="40">
        <f t="shared" si="5"/>
        <v>8.237898181118275E-2</v>
      </c>
      <c r="X23" s="45">
        <f t="shared" si="6"/>
        <v>1351</v>
      </c>
      <c r="Y23" s="40">
        <f t="shared" si="7"/>
        <v>0.1300163603118083</v>
      </c>
      <c r="Z23" s="19"/>
    </row>
    <row r="24" spans="2:26" ht="16.5" customHeight="1" x14ac:dyDescent="0.15">
      <c r="B24" s="89"/>
      <c r="C24" s="38" t="s">
        <v>23</v>
      </c>
      <c r="D24" s="41">
        <v>17713</v>
      </c>
      <c r="E24" s="41">
        <v>1972</v>
      </c>
      <c r="F24" s="41">
        <v>10823</v>
      </c>
      <c r="G24" s="17">
        <v>4918</v>
      </c>
      <c r="H24" s="40">
        <f t="shared" si="0"/>
        <v>0.27764918421498336</v>
      </c>
      <c r="I24" s="17">
        <v>2528</v>
      </c>
      <c r="J24" s="40">
        <f t="shared" si="1"/>
        <v>0.14272003613165471</v>
      </c>
      <c r="K24" s="53">
        <v>669</v>
      </c>
      <c r="L24" s="40">
        <f t="shared" si="8"/>
        <v>3.7768870321232995E-2</v>
      </c>
      <c r="M24" s="17">
        <v>356</v>
      </c>
      <c r="N24" s="54">
        <f t="shared" si="2"/>
        <v>2.0098232936261503E-2</v>
      </c>
      <c r="O24" s="40">
        <f t="shared" si="3"/>
        <v>7.2387149247661653E-2</v>
      </c>
      <c r="P24" s="19"/>
      <c r="Q24" s="4"/>
      <c r="R24" s="38" t="s">
        <v>23</v>
      </c>
      <c r="S24" s="15">
        <v>5232</v>
      </c>
      <c r="T24" s="17">
        <v>356</v>
      </c>
      <c r="U24" s="40">
        <f t="shared" si="4"/>
        <v>6.8042813455657492E-2</v>
      </c>
      <c r="V24" s="41">
        <v>543</v>
      </c>
      <c r="W24" s="40">
        <f t="shared" si="5"/>
        <v>0.10378440366972477</v>
      </c>
      <c r="X24" s="45">
        <f t="shared" si="6"/>
        <v>899</v>
      </c>
      <c r="Y24" s="40">
        <f t="shared" si="7"/>
        <v>0.17182721712538226</v>
      </c>
      <c r="Z24" s="19"/>
    </row>
    <row r="25" spans="2:26" ht="16.5" customHeight="1" x14ac:dyDescent="0.15">
      <c r="B25" s="102" t="s">
        <v>24</v>
      </c>
      <c r="C25" s="38" t="s">
        <v>25</v>
      </c>
      <c r="D25" s="41">
        <v>24509</v>
      </c>
      <c r="E25" s="41">
        <v>3724</v>
      </c>
      <c r="F25" s="41">
        <v>15949</v>
      </c>
      <c r="G25" s="17">
        <v>4836</v>
      </c>
      <c r="H25" s="40">
        <f t="shared" si="0"/>
        <v>0.19731527194091966</v>
      </c>
      <c r="I25" s="17">
        <v>2387</v>
      </c>
      <c r="J25" s="40">
        <f t="shared" si="1"/>
        <v>9.7392794483659062E-2</v>
      </c>
      <c r="K25" s="53">
        <v>610</v>
      </c>
      <c r="L25" s="40">
        <f t="shared" si="8"/>
        <v>2.4888816353176385E-2</v>
      </c>
      <c r="M25" s="17">
        <v>248</v>
      </c>
      <c r="N25" s="54">
        <f t="shared" si="2"/>
        <v>1.0118731894406137E-2</v>
      </c>
      <c r="O25" s="40">
        <f t="shared" si="3"/>
        <v>5.128205128205128E-2</v>
      </c>
      <c r="P25" s="19"/>
      <c r="Q25" s="4"/>
      <c r="R25" s="38" t="s">
        <v>25</v>
      </c>
      <c r="S25" s="15">
        <v>7458</v>
      </c>
      <c r="T25" s="17">
        <v>248</v>
      </c>
      <c r="U25" s="40">
        <f t="shared" si="4"/>
        <v>3.3252882810404935E-2</v>
      </c>
      <c r="V25" s="41">
        <v>401</v>
      </c>
      <c r="W25" s="40">
        <f t="shared" si="5"/>
        <v>5.3767766157146686E-2</v>
      </c>
      <c r="X25" s="45">
        <f t="shared" si="6"/>
        <v>649</v>
      </c>
      <c r="Y25" s="40">
        <f t="shared" si="7"/>
        <v>8.7020648967551628E-2</v>
      </c>
      <c r="Z25" s="19"/>
    </row>
    <row r="26" spans="2:26" ht="16.5" customHeight="1" x14ac:dyDescent="0.15">
      <c r="B26" s="103"/>
      <c r="C26" s="38" t="s">
        <v>26</v>
      </c>
      <c r="D26" s="41">
        <v>9424</v>
      </c>
      <c r="E26" s="41">
        <v>1074</v>
      </c>
      <c r="F26" s="41">
        <v>5802</v>
      </c>
      <c r="G26" s="17">
        <v>2548</v>
      </c>
      <c r="H26" s="40">
        <f t="shared" si="0"/>
        <v>0.27037351443123941</v>
      </c>
      <c r="I26" s="17">
        <v>1377</v>
      </c>
      <c r="J26" s="40">
        <f t="shared" si="1"/>
        <v>0.146116298811545</v>
      </c>
      <c r="K26" s="53">
        <v>360</v>
      </c>
      <c r="L26" s="40">
        <f t="shared" si="8"/>
        <v>3.8200339558573854E-2</v>
      </c>
      <c r="M26" s="17">
        <v>115</v>
      </c>
      <c r="N26" s="54">
        <f t="shared" si="2"/>
        <v>1.220288624787776E-2</v>
      </c>
      <c r="O26" s="40">
        <f t="shared" si="3"/>
        <v>4.5133437990580845E-2</v>
      </c>
      <c r="P26" s="19"/>
      <c r="Q26" s="4"/>
      <c r="R26" s="38" t="s">
        <v>26</v>
      </c>
      <c r="S26" s="15">
        <v>2379</v>
      </c>
      <c r="T26" s="17">
        <v>115</v>
      </c>
      <c r="U26" s="40">
        <f t="shared" si="4"/>
        <v>4.8339638503572931E-2</v>
      </c>
      <c r="V26" s="41">
        <v>146</v>
      </c>
      <c r="W26" s="40">
        <f t="shared" si="5"/>
        <v>6.1370323665405631E-2</v>
      </c>
      <c r="X26" s="45">
        <f t="shared" si="6"/>
        <v>261</v>
      </c>
      <c r="Y26" s="40">
        <f t="shared" si="7"/>
        <v>0.10970996216897856</v>
      </c>
      <c r="Z26" s="19"/>
    </row>
    <row r="27" spans="2:26" ht="16.5" customHeight="1" x14ac:dyDescent="0.15">
      <c r="B27" s="103"/>
      <c r="C27" s="38" t="s">
        <v>27</v>
      </c>
      <c r="D27" s="41">
        <v>41593</v>
      </c>
      <c r="E27" s="41">
        <v>7879</v>
      </c>
      <c r="F27" s="41">
        <v>28940</v>
      </c>
      <c r="G27" s="17">
        <v>4725</v>
      </c>
      <c r="H27" s="40">
        <f t="shared" si="0"/>
        <v>0.11360084629625178</v>
      </c>
      <c r="I27" s="17">
        <v>1827</v>
      </c>
      <c r="J27" s="40">
        <f t="shared" si="1"/>
        <v>4.3925660567884016E-2</v>
      </c>
      <c r="K27" s="53">
        <v>403</v>
      </c>
      <c r="L27" s="40">
        <f t="shared" si="8"/>
        <v>9.6891303825162884E-3</v>
      </c>
      <c r="M27" s="17">
        <v>286</v>
      </c>
      <c r="N27" s="54">
        <f t="shared" si="2"/>
        <v>6.8761570456567214E-3</v>
      </c>
      <c r="O27" s="40">
        <f t="shared" si="3"/>
        <v>6.052910052910053E-2</v>
      </c>
      <c r="P27" s="19"/>
      <c r="Q27" s="4"/>
      <c r="R27" s="38" t="s">
        <v>27</v>
      </c>
      <c r="S27" s="15">
        <v>13148</v>
      </c>
      <c r="T27" s="17">
        <v>286</v>
      </c>
      <c r="U27" s="40">
        <f t="shared" si="4"/>
        <v>2.1752357773045329E-2</v>
      </c>
      <c r="V27" s="41">
        <v>744</v>
      </c>
      <c r="W27" s="40">
        <f t="shared" si="5"/>
        <v>5.6586553087922119E-2</v>
      </c>
      <c r="X27" s="45">
        <f t="shared" si="6"/>
        <v>1030</v>
      </c>
      <c r="Y27" s="40">
        <f t="shared" si="7"/>
        <v>7.8338910860967448E-2</v>
      </c>
      <c r="Z27" s="19"/>
    </row>
    <row r="28" spans="2:26" ht="16.5" customHeight="1" x14ac:dyDescent="0.15">
      <c r="B28" s="104"/>
      <c r="C28" s="38" t="s">
        <v>28</v>
      </c>
      <c r="D28" s="41">
        <v>5607</v>
      </c>
      <c r="E28" s="41">
        <v>845</v>
      </c>
      <c r="F28" s="41">
        <v>3474</v>
      </c>
      <c r="G28" s="17">
        <v>1288</v>
      </c>
      <c r="H28" s="40">
        <f t="shared" si="0"/>
        <v>0.22971285892634208</v>
      </c>
      <c r="I28" s="17">
        <v>663</v>
      </c>
      <c r="J28" s="40">
        <f t="shared" si="1"/>
        <v>0.11824505082932049</v>
      </c>
      <c r="K28" s="53">
        <v>159</v>
      </c>
      <c r="L28" s="40">
        <f t="shared" si="8"/>
        <v>2.8357410379882288E-2</v>
      </c>
      <c r="M28" s="17">
        <v>60</v>
      </c>
      <c r="N28" s="54">
        <f t="shared" si="2"/>
        <v>1.0700909577314071E-2</v>
      </c>
      <c r="O28" s="40">
        <f t="shared" si="3"/>
        <v>4.6583850931677016E-2</v>
      </c>
      <c r="P28" s="19"/>
      <c r="Q28" s="4"/>
      <c r="R28" s="38" t="s">
        <v>28</v>
      </c>
      <c r="S28" s="15">
        <v>1500</v>
      </c>
      <c r="T28" s="17">
        <v>60</v>
      </c>
      <c r="U28" s="40">
        <f t="shared" si="4"/>
        <v>0.04</v>
      </c>
      <c r="V28" s="41">
        <v>97</v>
      </c>
      <c r="W28" s="40">
        <f t="shared" si="5"/>
        <v>6.4666666666666664E-2</v>
      </c>
      <c r="X28" s="45">
        <f t="shared" si="6"/>
        <v>157</v>
      </c>
      <c r="Y28" s="40">
        <f t="shared" si="7"/>
        <v>0.10466666666666667</v>
      </c>
      <c r="Z28" s="19"/>
    </row>
    <row r="29" spans="2:26" ht="16.5" customHeight="1" x14ac:dyDescent="0.15">
      <c r="B29" s="89" t="s">
        <v>29</v>
      </c>
      <c r="C29" s="38" t="s">
        <v>30</v>
      </c>
      <c r="D29" s="41">
        <v>138491</v>
      </c>
      <c r="E29" s="41">
        <v>19378</v>
      </c>
      <c r="F29" s="41">
        <v>86970</v>
      </c>
      <c r="G29" s="17">
        <v>31793</v>
      </c>
      <c r="H29" s="40">
        <f t="shared" si="0"/>
        <v>0.22956726429876309</v>
      </c>
      <c r="I29" s="17">
        <v>15387</v>
      </c>
      <c r="J29" s="40">
        <f t="shared" si="1"/>
        <v>0.1111046927237149</v>
      </c>
      <c r="K29" s="53">
        <v>3527</v>
      </c>
      <c r="L29" s="40">
        <f t="shared" si="8"/>
        <v>2.5467358889747348E-2</v>
      </c>
      <c r="M29" s="17">
        <v>2810</v>
      </c>
      <c r="N29" s="54">
        <f t="shared" si="2"/>
        <v>2.0290127156277302E-2</v>
      </c>
      <c r="O29" s="40">
        <f t="shared" si="3"/>
        <v>8.8384235523542923E-2</v>
      </c>
      <c r="P29" s="59" t="s">
        <v>75</v>
      </c>
      <c r="Q29" s="4"/>
      <c r="R29" s="38" t="s">
        <v>30</v>
      </c>
      <c r="S29" s="15">
        <v>44615</v>
      </c>
      <c r="T29" s="17">
        <v>2810</v>
      </c>
      <c r="U29" s="40">
        <f t="shared" si="4"/>
        <v>6.298330158018603E-2</v>
      </c>
      <c r="V29" s="41">
        <v>3155</v>
      </c>
      <c r="W29" s="40">
        <f t="shared" si="5"/>
        <v>7.0716126863162615E-2</v>
      </c>
      <c r="X29" s="45">
        <f t="shared" si="6"/>
        <v>5965</v>
      </c>
      <c r="Y29" s="40">
        <f t="shared" si="7"/>
        <v>0.13369942844334864</v>
      </c>
      <c r="Z29" s="59" t="s">
        <v>75</v>
      </c>
    </row>
    <row r="30" spans="2:26" ht="16.5" customHeight="1" x14ac:dyDescent="0.15">
      <c r="B30" s="89"/>
      <c r="C30" s="38" t="s">
        <v>31</v>
      </c>
      <c r="D30" s="41">
        <v>7856</v>
      </c>
      <c r="E30" s="41">
        <v>1005</v>
      </c>
      <c r="F30" s="41">
        <v>4807</v>
      </c>
      <c r="G30" s="17">
        <v>2044</v>
      </c>
      <c r="H30" s="40">
        <f t="shared" si="0"/>
        <v>0.26018329938900203</v>
      </c>
      <c r="I30" s="17">
        <v>1052</v>
      </c>
      <c r="J30" s="40">
        <f t="shared" si="1"/>
        <v>0.13391038696537677</v>
      </c>
      <c r="K30" s="53">
        <v>247</v>
      </c>
      <c r="L30" s="40">
        <f t="shared" si="8"/>
        <v>3.1440936863543788E-2</v>
      </c>
      <c r="M30" s="17">
        <v>67</v>
      </c>
      <c r="N30" s="54">
        <f t="shared" si="2"/>
        <v>8.5285132382892058E-3</v>
      </c>
      <c r="O30" s="40">
        <f t="shared" si="3"/>
        <v>3.2778864970645791E-2</v>
      </c>
      <c r="P30" s="19"/>
      <c r="Q30" s="4"/>
      <c r="R30" s="38" t="s">
        <v>31</v>
      </c>
      <c r="S30" s="15">
        <v>1881</v>
      </c>
      <c r="T30" s="17">
        <v>67</v>
      </c>
      <c r="U30" s="40">
        <f t="shared" si="4"/>
        <v>3.5619351408825092E-2</v>
      </c>
      <c r="V30" s="41">
        <v>89</v>
      </c>
      <c r="W30" s="40">
        <f t="shared" si="5"/>
        <v>4.731525784157363E-2</v>
      </c>
      <c r="X30" s="45">
        <f t="shared" si="6"/>
        <v>156</v>
      </c>
      <c r="Y30" s="40">
        <f t="shared" si="7"/>
        <v>8.2934609250398722E-2</v>
      </c>
      <c r="Z30" s="19"/>
    </row>
    <row r="31" spans="2:26" ht="16.5" customHeight="1" x14ac:dyDescent="0.15">
      <c r="B31" s="89"/>
      <c r="C31" s="38" t="s">
        <v>32</v>
      </c>
      <c r="D31" s="41">
        <v>27212</v>
      </c>
      <c r="E31" s="41">
        <v>3471</v>
      </c>
      <c r="F31" s="41">
        <v>16078</v>
      </c>
      <c r="G31" s="17">
        <v>7663</v>
      </c>
      <c r="H31" s="40">
        <f t="shared" si="0"/>
        <v>0.28160370424812581</v>
      </c>
      <c r="I31" s="17">
        <v>3824</v>
      </c>
      <c r="J31" s="40">
        <f t="shared" si="1"/>
        <v>0.1405262384242246</v>
      </c>
      <c r="K31" s="53">
        <v>915</v>
      </c>
      <c r="L31" s="40">
        <f t="shared" si="8"/>
        <v>3.3624871380273411E-2</v>
      </c>
      <c r="M31" s="17">
        <v>483</v>
      </c>
      <c r="N31" s="54">
        <f t="shared" si="2"/>
        <v>1.7749522269586947E-2</v>
      </c>
      <c r="O31" s="40">
        <f t="shared" si="3"/>
        <v>6.3030144851885683E-2</v>
      </c>
      <c r="P31" s="19"/>
      <c r="Q31" s="4"/>
      <c r="R31" s="38" t="s">
        <v>32</v>
      </c>
      <c r="S31" s="15">
        <v>7765</v>
      </c>
      <c r="T31" s="17">
        <v>483</v>
      </c>
      <c r="U31" s="40">
        <f t="shared" si="4"/>
        <v>6.2202189311010944E-2</v>
      </c>
      <c r="V31" s="41">
        <v>651</v>
      </c>
      <c r="W31" s="40">
        <f t="shared" si="5"/>
        <v>8.3837733419188668E-2</v>
      </c>
      <c r="X31" s="45">
        <f t="shared" si="6"/>
        <v>1134</v>
      </c>
      <c r="Y31" s="40">
        <f t="shared" si="7"/>
        <v>0.14603992273019961</v>
      </c>
      <c r="Z31" s="19"/>
    </row>
    <row r="32" spans="2:26" ht="16.5" customHeight="1" x14ac:dyDescent="0.15">
      <c r="B32" s="89"/>
      <c r="C32" s="38" t="s">
        <v>33</v>
      </c>
      <c r="D32" s="41">
        <v>18410</v>
      </c>
      <c r="E32" s="41">
        <v>2242</v>
      </c>
      <c r="F32" s="41">
        <v>11331</v>
      </c>
      <c r="G32" s="17">
        <v>4835</v>
      </c>
      <c r="H32" s="40">
        <f t="shared" si="0"/>
        <v>0.2626290059750136</v>
      </c>
      <c r="I32" s="17">
        <v>2294</v>
      </c>
      <c r="J32" s="40">
        <f t="shared" si="1"/>
        <v>0.12460619228680066</v>
      </c>
      <c r="K32" s="53">
        <v>504</v>
      </c>
      <c r="L32" s="40">
        <f t="shared" si="8"/>
        <v>2.7376425855513309E-2</v>
      </c>
      <c r="M32" s="17">
        <v>435</v>
      </c>
      <c r="N32" s="54">
        <f t="shared" si="2"/>
        <v>2.3628462791960892E-2</v>
      </c>
      <c r="O32" s="40">
        <f t="shared" si="3"/>
        <v>8.9968976215098237E-2</v>
      </c>
      <c r="P32" s="19"/>
      <c r="Q32" s="4"/>
      <c r="R32" s="38" t="s">
        <v>33</v>
      </c>
      <c r="S32" s="15">
        <v>5495</v>
      </c>
      <c r="T32" s="17">
        <v>435</v>
      </c>
      <c r="U32" s="40">
        <f t="shared" si="4"/>
        <v>7.9162875341219296E-2</v>
      </c>
      <c r="V32" s="41">
        <v>495</v>
      </c>
      <c r="W32" s="40">
        <f t="shared" si="5"/>
        <v>9.0081892629663332E-2</v>
      </c>
      <c r="X32" s="45">
        <f t="shared" si="6"/>
        <v>930</v>
      </c>
      <c r="Y32" s="40">
        <f t="shared" si="7"/>
        <v>0.16924476797088261</v>
      </c>
      <c r="Z32" s="19"/>
    </row>
    <row r="33" spans="2:26" ht="16.5" customHeight="1" x14ac:dyDescent="0.15">
      <c r="B33" s="89"/>
      <c r="C33" s="38" t="s">
        <v>34</v>
      </c>
      <c r="D33" s="41">
        <v>26329</v>
      </c>
      <c r="E33" s="41">
        <v>3258</v>
      </c>
      <c r="F33" s="41">
        <v>16190</v>
      </c>
      <c r="G33" s="17">
        <v>6881</v>
      </c>
      <c r="H33" s="40">
        <f t="shared" si="0"/>
        <v>0.26134680390443998</v>
      </c>
      <c r="I33" s="17">
        <v>3401</v>
      </c>
      <c r="J33" s="40">
        <f t="shared" si="1"/>
        <v>0.12917315507615176</v>
      </c>
      <c r="K33" s="53">
        <v>779</v>
      </c>
      <c r="L33" s="40">
        <f t="shared" si="8"/>
        <v>2.9587147252079456E-2</v>
      </c>
      <c r="M33" s="17">
        <v>574</v>
      </c>
      <c r="N33" s="54">
        <f t="shared" si="2"/>
        <v>2.1801055869953283E-2</v>
      </c>
      <c r="O33" s="40">
        <f t="shared" si="3"/>
        <v>8.3418107833163779E-2</v>
      </c>
      <c r="P33" s="59" t="s">
        <v>76</v>
      </c>
      <c r="Q33" s="4"/>
      <c r="R33" s="38" t="s">
        <v>34</v>
      </c>
      <c r="S33" s="15">
        <v>7963</v>
      </c>
      <c r="T33" s="17">
        <v>574</v>
      </c>
      <c r="U33" s="40">
        <f t="shared" si="4"/>
        <v>7.2083385658671353E-2</v>
      </c>
      <c r="V33" s="41">
        <v>753</v>
      </c>
      <c r="W33" s="40">
        <f t="shared" si="5"/>
        <v>9.4562350872786638E-2</v>
      </c>
      <c r="X33" s="45">
        <f t="shared" si="6"/>
        <v>1327</v>
      </c>
      <c r="Y33" s="40">
        <f t="shared" si="7"/>
        <v>0.16664573653145801</v>
      </c>
      <c r="Z33" s="59" t="s">
        <v>76</v>
      </c>
    </row>
    <row r="34" spans="2:26" ht="16.5" customHeight="1" x14ac:dyDescent="0.15">
      <c r="B34" s="38" t="s">
        <v>35</v>
      </c>
      <c r="C34" s="38" t="s">
        <v>36</v>
      </c>
      <c r="D34" s="41">
        <v>80248</v>
      </c>
      <c r="E34" s="41">
        <v>9576</v>
      </c>
      <c r="F34" s="41">
        <v>45866</v>
      </c>
      <c r="G34" s="17">
        <v>24804</v>
      </c>
      <c r="H34" s="40">
        <f t="shared" si="0"/>
        <v>0.3090918153723457</v>
      </c>
      <c r="I34" s="17">
        <v>12549</v>
      </c>
      <c r="J34" s="40">
        <f t="shared" si="1"/>
        <v>0.15637772903997607</v>
      </c>
      <c r="K34" s="53">
        <v>3022</v>
      </c>
      <c r="L34" s="40">
        <f t="shared" si="8"/>
        <v>3.7658259395872792E-2</v>
      </c>
      <c r="M34" s="17">
        <v>1954</v>
      </c>
      <c r="N34" s="54">
        <f t="shared" si="2"/>
        <v>2.4349516498853554E-2</v>
      </c>
      <c r="O34" s="40">
        <f t="shared" si="3"/>
        <v>7.877761651346557E-2</v>
      </c>
      <c r="P34" s="19"/>
      <c r="Q34" s="4"/>
      <c r="R34" s="38" t="s">
        <v>36</v>
      </c>
      <c r="S34" s="15">
        <v>23679</v>
      </c>
      <c r="T34" s="17">
        <v>1954</v>
      </c>
      <c r="U34" s="40">
        <f t="shared" si="4"/>
        <v>8.2520376705097348E-2</v>
      </c>
      <c r="V34" s="41">
        <v>2479</v>
      </c>
      <c r="W34" s="40">
        <f t="shared" si="5"/>
        <v>0.10469192111153343</v>
      </c>
      <c r="X34" s="45">
        <f t="shared" si="6"/>
        <v>4433</v>
      </c>
      <c r="Y34" s="40">
        <f t="shared" si="7"/>
        <v>0.18721229781663076</v>
      </c>
      <c r="Z34" s="19"/>
    </row>
    <row r="35" spans="2:26" ht="16.5" customHeight="1" x14ac:dyDescent="0.15">
      <c r="B35" s="89" t="s">
        <v>37</v>
      </c>
      <c r="C35" s="38" t="s">
        <v>38</v>
      </c>
      <c r="D35" s="41">
        <v>167324</v>
      </c>
      <c r="E35" s="41">
        <v>22851</v>
      </c>
      <c r="F35" s="41">
        <v>104025</v>
      </c>
      <c r="G35" s="17">
        <v>40435</v>
      </c>
      <c r="H35" s="40">
        <f t="shared" si="0"/>
        <v>0.2416569051660252</v>
      </c>
      <c r="I35" s="17">
        <v>18585</v>
      </c>
      <c r="J35" s="40">
        <f t="shared" si="1"/>
        <v>0.11107193229901269</v>
      </c>
      <c r="K35" s="53">
        <v>4245</v>
      </c>
      <c r="L35" s="40">
        <f t="shared" si="8"/>
        <v>2.5369940952881833E-2</v>
      </c>
      <c r="M35" s="17">
        <v>4330</v>
      </c>
      <c r="N35" s="54">
        <f t="shared" si="2"/>
        <v>2.5877937414835888E-2</v>
      </c>
      <c r="O35" s="40">
        <f t="shared" si="3"/>
        <v>0.10708544577717324</v>
      </c>
      <c r="P35" s="19"/>
      <c r="Q35" s="4"/>
      <c r="R35" s="38" t="s">
        <v>38</v>
      </c>
      <c r="S35" s="15">
        <v>56770</v>
      </c>
      <c r="T35" s="17">
        <v>4330</v>
      </c>
      <c r="U35" s="40">
        <f t="shared" si="4"/>
        <v>7.627267923198873E-2</v>
      </c>
      <c r="V35" s="41">
        <v>5483</v>
      </c>
      <c r="W35" s="40">
        <f t="shared" si="5"/>
        <v>9.6582702131407433E-2</v>
      </c>
      <c r="X35" s="45">
        <f t="shared" si="6"/>
        <v>9813</v>
      </c>
      <c r="Y35" s="40">
        <f t="shared" si="7"/>
        <v>0.17285538136339615</v>
      </c>
      <c r="Z35" s="19"/>
    </row>
    <row r="36" spans="2:26" ht="16.5" customHeight="1" x14ac:dyDescent="0.15">
      <c r="B36" s="89"/>
      <c r="C36" s="38" t="s">
        <v>39</v>
      </c>
      <c r="D36" s="41">
        <v>43235</v>
      </c>
      <c r="E36" s="41">
        <v>6572</v>
      </c>
      <c r="F36" s="41">
        <v>27792</v>
      </c>
      <c r="G36" s="17">
        <v>8849</v>
      </c>
      <c r="H36" s="40">
        <f t="shared" si="0"/>
        <v>0.204672140626807</v>
      </c>
      <c r="I36" s="17">
        <v>4067</v>
      </c>
      <c r="J36" s="40">
        <f t="shared" si="1"/>
        <v>9.4067306580316867E-2</v>
      </c>
      <c r="K36" s="53">
        <v>964</v>
      </c>
      <c r="L36" s="40">
        <f t="shared" si="8"/>
        <v>2.2296750318029374E-2</v>
      </c>
      <c r="M36" s="17">
        <v>779</v>
      </c>
      <c r="N36" s="54">
        <f t="shared" si="2"/>
        <v>1.8017809644963571E-2</v>
      </c>
      <c r="O36" s="40">
        <f t="shared" si="3"/>
        <v>8.8032546050401173E-2</v>
      </c>
      <c r="P36" s="19"/>
      <c r="Q36" s="4"/>
      <c r="R36" s="38" t="s">
        <v>39</v>
      </c>
      <c r="S36" s="15">
        <v>13539</v>
      </c>
      <c r="T36" s="17">
        <v>779</v>
      </c>
      <c r="U36" s="40">
        <f t="shared" si="4"/>
        <v>5.7537484304601524E-2</v>
      </c>
      <c r="V36" s="41">
        <v>1047</v>
      </c>
      <c r="W36" s="40">
        <f t="shared" si="5"/>
        <v>7.7332151562153784E-2</v>
      </c>
      <c r="X36" s="45">
        <f t="shared" si="6"/>
        <v>1826</v>
      </c>
      <c r="Y36" s="40">
        <f t="shared" si="7"/>
        <v>0.13486963586675529</v>
      </c>
      <c r="Z36" s="19"/>
    </row>
    <row r="37" spans="2:26" ht="16.5" customHeight="1" x14ac:dyDescent="0.15">
      <c r="B37" s="89"/>
      <c r="C37" s="38" t="s">
        <v>40</v>
      </c>
      <c r="D37" s="41">
        <v>10723</v>
      </c>
      <c r="E37" s="41">
        <v>1279</v>
      </c>
      <c r="F37" s="41">
        <v>6227</v>
      </c>
      <c r="G37" s="17">
        <v>3217</v>
      </c>
      <c r="H37" s="40">
        <f t="shared" si="0"/>
        <v>0.30000932574839129</v>
      </c>
      <c r="I37" s="17">
        <v>1473</v>
      </c>
      <c r="J37" s="40">
        <f t="shared" si="1"/>
        <v>0.13736827380397276</v>
      </c>
      <c r="K37" s="53">
        <v>348</v>
      </c>
      <c r="L37" s="40">
        <f t="shared" si="8"/>
        <v>3.2453604401753239E-2</v>
      </c>
      <c r="M37" s="17">
        <v>431</v>
      </c>
      <c r="N37" s="54">
        <f t="shared" si="2"/>
        <v>4.0193975566539218E-2</v>
      </c>
      <c r="O37" s="40">
        <f t="shared" si="3"/>
        <v>0.13397575380789556</v>
      </c>
      <c r="P37" s="19"/>
      <c r="Q37" s="4"/>
      <c r="R37" s="38" t="s">
        <v>40</v>
      </c>
      <c r="S37" s="15">
        <v>3937</v>
      </c>
      <c r="T37" s="17">
        <v>431</v>
      </c>
      <c r="U37" s="40">
        <f t="shared" si="4"/>
        <v>0.1094742189484379</v>
      </c>
      <c r="V37" s="41">
        <v>559</v>
      </c>
      <c r="W37" s="40">
        <f t="shared" si="5"/>
        <v>0.14198628397256793</v>
      </c>
      <c r="X37" s="45">
        <f t="shared" si="6"/>
        <v>990</v>
      </c>
      <c r="Y37" s="40">
        <f t="shared" si="7"/>
        <v>0.25146050292100586</v>
      </c>
      <c r="Z37" s="19"/>
    </row>
    <row r="38" spans="2:26" ht="16.5" customHeight="1" x14ac:dyDescent="0.15">
      <c r="B38" s="38" t="s">
        <v>41</v>
      </c>
      <c r="C38" s="38" t="s">
        <v>42</v>
      </c>
      <c r="D38" s="41">
        <v>89316</v>
      </c>
      <c r="E38" s="41">
        <v>11797</v>
      </c>
      <c r="F38" s="41">
        <v>52937</v>
      </c>
      <c r="G38" s="17">
        <v>24579</v>
      </c>
      <c r="H38" s="40">
        <f t="shared" si="0"/>
        <v>0.27519145505844417</v>
      </c>
      <c r="I38" s="17">
        <v>12670</v>
      </c>
      <c r="J38" s="40">
        <f t="shared" si="1"/>
        <v>0.14185588248466122</v>
      </c>
      <c r="K38" s="53">
        <v>2924</v>
      </c>
      <c r="L38" s="40">
        <f t="shared" si="8"/>
        <v>3.2737695373729232E-2</v>
      </c>
      <c r="M38" s="17">
        <v>1669</v>
      </c>
      <c r="N38" s="54">
        <f t="shared" si="2"/>
        <v>1.868646155224148E-2</v>
      </c>
      <c r="O38" s="40">
        <f t="shared" si="3"/>
        <v>6.7903494853330082E-2</v>
      </c>
      <c r="P38" s="19"/>
      <c r="Q38" s="4"/>
      <c r="R38" s="38" t="s">
        <v>42</v>
      </c>
      <c r="S38" s="15">
        <v>24989</v>
      </c>
      <c r="T38" s="17">
        <v>1669</v>
      </c>
      <c r="U38" s="40">
        <f t="shared" si="4"/>
        <v>6.6789387330425387E-2</v>
      </c>
      <c r="V38" s="41">
        <v>1873</v>
      </c>
      <c r="W38" s="40">
        <f t="shared" si="5"/>
        <v>7.4952979310896797E-2</v>
      </c>
      <c r="X38" s="45">
        <f t="shared" si="6"/>
        <v>3542</v>
      </c>
      <c r="Y38" s="40">
        <f t="shared" si="7"/>
        <v>0.14174236664132217</v>
      </c>
      <c r="Z38" s="19"/>
    </row>
    <row r="39" spans="2:26" ht="16.5" customHeight="1" x14ac:dyDescent="0.15">
      <c r="B39" s="89" t="s">
        <v>43</v>
      </c>
      <c r="C39" s="38" t="s">
        <v>44</v>
      </c>
      <c r="D39" s="41">
        <v>78011</v>
      </c>
      <c r="E39" s="41">
        <v>10440</v>
      </c>
      <c r="F39" s="41">
        <v>46563</v>
      </c>
      <c r="G39" s="17">
        <v>20931</v>
      </c>
      <c r="H39" s="40">
        <f t="shared" si="0"/>
        <v>0.26830831549396877</v>
      </c>
      <c r="I39" s="17">
        <v>9456</v>
      </c>
      <c r="J39" s="40">
        <f t="shared" si="1"/>
        <v>0.12121367499455205</v>
      </c>
      <c r="K39" s="53">
        <v>2177</v>
      </c>
      <c r="L39" s="40">
        <f t="shared" si="8"/>
        <v>2.7906320903462331E-2</v>
      </c>
      <c r="M39" s="17">
        <v>1898</v>
      </c>
      <c r="N39" s="54">
        <f t="shared" si="2"/>
        <v>2.4329902193280434E-2</v>
      </c>
      <c r="O39" s="40">
        <f t="shared" si="3"/>
        <v>9.0678897329320149E-2</v>
      </c>
      <c r="P39" s="59" t="s">
        <v>77</v>
      </c>
      <c r="Q39" s="4"/>
      <c r="R39" s="38" t="s">
        <v>44</v>
      </c>
      <c r="S39" s="15">
        <v>25399</v>
      </c>
      <c r="T39" s="17">
        <v>1898</v>
      </c>
      <c r="U39" s="40">
        <f t="shared" si="4"/>
        <v>7.4727351470530334E-2</v>
      </c>
      <c r="V39" s="41">
        <v>2423</v>
      </c>
      <c r="W39" s="40">
        <f t="shared" si="5"/>
        <v>9.5397456592779248E-2</v>
      </c>
      <c r="X39" s="45">
        <f t="shared" si="6"/>
        <v>4321</v>
      </c>
      <c r="Y39" s="40">
        <f t="shared" si="7"/>
        <v>0.17012480806330957</v>
      </c>
      <c r="Z39" s="59" t="s">
        <v>77</v>
      </c>
    </row>
    <row r="40" spans="2:26" ht="16.5" customHeight="1" x14ac:dyDescent="0.15">
      <c r="B40" s="89"/>
      <c r="C40" s="38" t="s">
        <v>45</v>
      </c>
      <c r="D40" s="41">
        <v>18645</v>
      </c>
      <c r="E40" s="41">
        <v>2615</v>
      </c>
      <c r="F40" s="41">
        <v>10883</v>
      </c>
      <c r="G40" s="17">
        <v>5147</v>
      </c>
      <c r="H40" s="40">
        <f t="shared" si="0"/>
        <v>0.27605256100831321</v>
      </c>
      <c r="I40" s="17">
        <v>2532</v>
      </c>
      <c r="J40" s="40">
        <f t="shared" si="1"/>
        <v>0.13580048270313758</v>
      </c>
      <c r="K40" s="53">
        <v>625</v>
      </c>
      <c r="L40" s="40">
        <f t="shared" si="8"/>
        <v>3.3521051220166263E-2</v>
      </c>
      <c r="M40" s="17">
        <v>343</v>
      </c>
      <c r="N40" s="54">
        <f t="shared" si="2"/>
        <v>1.8396352909627246E-2</v>
      </c>
      <c r="O40" s="40">
        <f t="shared" si="3"/>
        <v>6.6640761608704094E-2</v>
      </c>
      <c r="P40" s="19"/>
      <c r="Q40" s="4"/>
      <c r="R40" s="38" t="s">
        <v>45</v>
      </c>
      <c r="S40" s="15">
        <v>5331</v>
      </c>
      <c r="T40" s="17">
        <v>343</v>
      </c>
      <c r="U40" s="40">
        <f t="shared" si="4"/>
        <v>6.4340649033952355E-2</v>
      </c>
      <c r="V40" s="41">
        <v>410</v>
      </c>
      <c r="W40" s="40">
        <f t="shared" si="5"/>
        <v>7.6908647533295821E-2</v>
      </c>
      <c r="X40" s="45">
        <f t="shared" si="6"/>
        <v>753</v>
      </c>
      <c r="Y40" s="40">
        <f t="shared" si="7"/>
        <v>0.14124929656724816</v>
      </c>
      <c r="Z40" s="19"/>
    </row>
    <row r="41" spans="2:26" ht="16.5" customHeight="1" x14ac:dyDescent="0.15">
      <c r="B41" s="110" t="s">
        <v>95</v>
      </c>
      <c r="C41" s="118"/>
      <c r="D41" s="41">
        <f>SUM(D6:D40)</f>
        <v>2360218</v>
      </c>
      <c r="E41" s="41">
        <f t="shared" ref="E41:F41" si="9">SUM(E6:E40)</f>
        <v>325829</v>
      </c>
      <c r="F41" s="41">
        <f t="shared" si="9"/>
        <v>1558087</v>
      </c>
      <c r="G41" s="17">
        <f>SUM(G6:G40)</f>
        <v>470512</v>
      </c>
      <c r="H41" s="40">
        <f t="shared" si="0"/>
        <v>0.19935107689204981</v>
      </c>
      <c r="I41" s="17">
        <f>SUM(I6:I40)</f>
        <v>217888</v>
      </c>
      <c r="J41" s="40">
        <f t="shared" si="1"/>
        <v>9.2316896151118238E-2</v>
      </c>
      <c r="K41" s="53">
        <f>SUM(K6:K40)</f>
        <v>50994</v>
      </c>
      <c r="L41" s="40">
        <f t="shared" si="8"/>
        <v>2.1605631344223289E-2</v>
      </c>
      <c r="M41" s="17">
        <f>SUM(M6:M40)</f>
        <v>50323</v>
      </c>
      <c r="N41" s="54">
        <f t="shared" si="2"/>
        <v>2.1321335571544663E-2</v>
      </c>
      <c r="O41" s="40">
        <f t="shared" si="3"/>
        <v>0.10695370149964294</v>
      </c>
      <c r="P41" s="19"/>
      <c r="Q41" s="4"/>
      <c r="R41" s="38" t="s">
        <v>95</v>
      </c>
      <c r="S41" s="15">
        <f>SUM(S6:S40)</f>
        <v>858628</v>
      </c>
      <c r="T41" s="17">
        <f>SUM(T6:T40)</f>
        <v>50323</v>
      </c>
      <c r="U41" s="40">
        <f t="shared" si="4"/>
        <v>5.8608617468799064E-2</v>
      </c>
      <c r="V41" s="41">
        <f>SUM(V6:V40)</f>
        <v>65436</v>
      </c>
      <c r="W41" s="40">
        <f t="shared" si="5"/>
        <v>7.6209953553809107E-2</v>
      </c>
      <c r="X41" s="45">
        <f t="shared" si="6"/>
        <v>115759</v>
      </c>
      <c r="Y41" s="40">
        <f t="shared" si="7"/>
        <v>0.13481857102260816</v>
      </c>
      <c r="Z41" s="19"/>
    </row>
    <row r="42" spans="2:26" ht="17.25" customHeight="1" x14ac:dyDescent="0.15">
      <c r="B42" s="119" t="s">
        <v>108</v>
      </c>
      <c r="C42" s="119"/>
      <c r="D42" s="119"/>
      <c r="E42" s="119"/>
      <c r="F42" s="119"/>
      <c r="G42" s="119"/>
      <c r="H42" s="119"/>
      <c r="I42" s="119"/>
      <c r="J42" s="119"/>
      <c r="K42" s="57"/>
      <c r="L42" s="57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2:26" ht="17.25" customHeight="1" x14ac:dyDescent="0.15">
      <c r="B43" s="4" t="s">
        <v>52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2:26" ht="17.25" customHeight="1" x14ac:dyDescent="0.15">
      <c r="B44" s="4" t="s">
        <v>92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2:26" ht="17.25" customHeight="1" x14ac:dyDescent="0.15">
      <c r="B45" s="4" t="s">
        <v>93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2:26" ht="17.25" customHeight="1" x14ac:dyDescent="0.15">
      <c r="B46" s="4" t="s">
        <v>94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2:26" x14ac:dyDescent="0.1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</sheetData>
  <sheetProtection password="E9BF" sheet="1" objects="1" scenarios="1" selectLockedCells="1"/>
  <mergeCells count="18">
    <mergeCell ref="Z4:Z5"/>
    <mergeCell ref="S4:S5"/>
    <mergeCell ref="T4:Y4"/>
    <mergeCell ref="B35:B37"/>
    <mergeCell ref="B39:B40"/>
    <mergeCell ref="B7:B15"/>
    <mergeCell ref="B4:B5"/>
    <mergeCell ref="C4:C5"/>
    <mergeCell ref="D4:D5"/>
    <mergeCell ref="G4:O4"/>
    <mergeCell ref="R4:R5"/>
    <mergeCell ref="P4:P5"/>
    <mergeCell ref="B16:B20"/>
    <mergeCell ref="B21:B24"/>
    <mergeCell ref="B25:B28"/>
    <mergeCell ref="B29:B33"/>
    <mergeCell ref="B41:C41"/>
    <mergeCell ref="B42:J42"/>
  </mergeCells>
  <phoneticPr fontId="1"/>
  <conditionalFormatting sqref="C6:P40">
    <cfRule type="expression" dxfId="11" priority="2">
      <formula>MOD(ROW(),2)=0</formula>
    </cfRule>
  </conditionalFormatting>
  <conditionalFormatting sqref="R6:Z41">
    <cfRule type="expression" dxfId="10" priority="1">
      <formula>MOD(ROW(),2)=0</formula>
    </cfRule>
  </conditionalFormatting>
  <pageMargins left="0.31496062992125984" right="0.11811023622047245" top="0.35433070866141736" bottom="0.35433070866141736" header="0.31496062992125984" footer="0.31496062992125984"/>
  <pageSetup paperSize="8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Y44"/>
  <sheetViews>
    <sheetView view="pageBreakPreview" zoomScale="60" zoomScaleNormal="60" workbookViewId="0">
      <selection activeCell="L19" sqref="L19"/>
    </sheetView>
  </sheetViews>
  <sheetFormatPr defaultRowHeight="13.5" x14ac:dyDescent="0.15"/>
  <cols>
    <col min="1" max="1" width="1.875" style="58" customWidth="1"/>
    <col min="2" max="2" width="11.5" style="58" customWidth="1"/>
    <col min="3" max="3" width="10.625" style="58" customWidth="1"/>
    <col min="4" max="6" width="11" style="58" customWidth="1"/>
    <col min="7" max="15" width="11.125" style="58" customWidth="1"/>
    <col min="16" max="16" width="2.625" style="58" customWidth="1"/>
    <col min="17" max="17" width="2.875" style="58" customWidth="1"/>
    <col min="18" max="18" width="10.125" style="58" customWidth="1"/>
    <col min="19" max="19" width="11.5" style="58" customWidth="1"/>
    <col min="20" max="25" width="11.125" style="58" customWidth="1"/>
    <col min="26" max="16384" width="9" style="58"/>
  </cols>
  <sheetData>
    <row r="2" spans="2:25" ht="17.25" x14ac:dyDescent="0.15">
      <c r="B2" s="46" t="s">
        <v>96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2:25" ht="7.5" customHeight="1" x14ac:dyDescent="0.15">
      <c r="B3" s="47"/>
      <c r="C3" s="47"/>
      <c r="D3" s="47"/>
      <c r="E3" s="47"/>
      <c r="F3" s="47"/>
      <c r="G3" s="47"/>
      <c r="H3" s="47"/>
      <c r="I3" s="47"/>
      <c r="J3" s="47"/>
      <c r="K3" s="23"/>
      <c r="L3" s="23"/>
      <c r="M3" s="22"/>
      <c r="N3" s="22"/>
      <c r="O3" s="22"/>
      <c r="P3" s="22"/>
      <c r="Q3" s="4"/>
      <c r="R3" s="4"/>
      <c r="S3" s="4"/>
      <c r="T3" s="4"/>
      <c r="U3" s="4"/>
      <c r="V3" s="4"/>
      <c r="W3" s="4"/>
      <c r="X3" s="4"/>
      <c r="Y3" s="4"/>
    </row>
    <row r="4" spans="2:25" ht="13.5" customHeight="1" x14ac:dyDescent="0.15">
      <c r="B4" s="102" t="s">
        <v>0</v>
      </c>
      <c r="C4" s="78" t="s">
        <v>1</v>
      </c>
      <c r="D4" s="95" t="s">
        <v>47</v>
      </c>
      <c r="E4" s="32"/>
      <c r="F4" s="32"/>
      <c r="G4" s="117"/>
      <c r="H4" s="117"/>
      <c r="I4" s="117"/>
      <c r="J4" s="117"/>
      <c r="K4" s="117"/>
      <c r="L4" s="117"/>
      <c r="M4" s="117"/>
      <c r="N4" s="117"/>
      <c r="O4" s="118"/>
      <c r="P4" s="79"/>
      <c r="Q4" s="4"/>
      <c r="R4" s="78" t="s">
        <v>1</v>
      </c>
      <c r="S4" s="95" t="s">
        <v>57</v>
      </c>
      <c r="T4" s="117"/>
      <c r="U4" s="117"/>
      <c r="V4" s="117"/>
      <c r="W4" s="117"/>
      <c r="X4" s="117"/>
      <c r="Y4" s="118"/>
    </row>
    <row r="5" spans="2:25" ht="65.25" customHeight="1" x14ac:dyDescent="0.15">
      <c r="B5" s="104"/>
      <c r="C5" s="80"/>
      <c r="D5" s="101"/>
      <c r="E5" s="33" t="s">
        <v>134</v>
      </c>
      <c r="F5" s="34" t="s">
        <v>135</v>
      </c>
      <c r="G5" s="35" t="s">
        <v>48</v>
      </c>
      <c r="H5" s="36" t="s">
        <v>49</v>
      </c>
      <c r="I5" s="35" t="s">
        <v>50</v>
      </c>
      <c r="J5" s="36" t="s">
        <v>51</v>
      </c>
      <c r="K5" s="37" t="s">
        <v>112</v>
      </c>
      <c r="L5" s="36" t="s">
        <v>113</v>
      </c>
      <c r="M5" s="35" t="s">
        <v>115</v>
      </c>
      <c r="N5" s="48" t="s">
        <v>114</v>
      </c>
      <c r="O5" s="49" t="s">
        <v>116</v>
      </c>
      <c r="P5" s="79"/>
      <c r="Q5" s="4"/>
      <c r="R5" s="80"/>
      <c r="S5" s="101"/>
      <c r="T5" s="35" t="s">
        <v>53</v>
      </c>
      <c r="U5" s="36" t="s">
        <v>98</v>
      </c>
      <c r="V5" s="51" t="s">
        <v>97</v>
      </c>
      <c r="W5" s="52" t="s">
        <v>54</v>
      </c>
      <c r="X5" s="35" t="s">
        <v>55</v>
      </c>
      <c r="Y5" s="36" t="s">
        <v>56</v>
      </c>
    </row>
    <row r="6" spans="2:25" ht="16.5" customHeight="1" x14ac:dyDescent="0.15">
      <c r="B6" s="38" t="s">
        <v>46</v>
      </c>
      <c r="C6" s="38" t="s">
        <v>2</v>
      </c>
      <c r="D6" s="41">
        <v>1045986</v>
      </c>
      <c r="E6" s="41">
        <v>136832</v>
      </c>
      <c r="F6" s="41">
        <v>703379</v>
      </c>
      <c r="G6" s="17">
        <v>191722</v>
      </c>
      <c r="H6" s="40">
        <f t="shared" ref="H6:H41" si="0">(G6/D6)</f>
        <v>0.18329308422866081</v>
      </c>
      <c r="I6" s="17">
        <v>90061</v>
      </c>
      <c r="J6" s="40">
        <f t="shared" ref="J6:J41" si="1">(I6/D6)</f>
        <v>8.6101534819777698E-2</v>
      </c>
      <c r="K6" s="53">
        <v>23485</v>
      </c>
      <c r="L6" s="40">
        <f>K6/D6</f>
        <v>2.2452499364236232E-2</v>
      </c>
      <c r="M6" s="17">
        <v>30467</v>
      </c>
      <c r="N6" s="54">
        <f t="shared" ref="N6:N41" si="2">M6/D6</f>
        <v>2.9127540903989155E-2</v>
      </c>
      <c r="O6" s="40">
        <f t="shared" ref="O6:O41" si="3">M6/G6</f>
        <v>0.1589123835553562</v>
      </c>
      <c r="P6" s="55"/>
      <c r="Q6" s="4"/>
      <c r="R6" s="38" t="s">
        <v>2</v>
      </c>
      <c r="S6" s="56">
        <v>464640</v>
      </c>
      <c r="T6" s="17">
        <v>30467</v>
      </c>
      <c r="U6" s="40">
        <f t="shared" ref="U6:U41" si="4">(T6/S6)</f>
        <v>6.5571194903581265E-2</v>
      </c>
      <c r="V6" s="41">
        <v>35680</v>
      </c>
      <c r="W6" s="40">
        <f t="shared" ref="W6:W41" si="5">V6/S6</f>
        <v>7.6790633608815426E-2</v>
      </c>
      <c r="X6" s="45">
        <f t="shared" ref="X6:X41" si="6">T6+V6</f>
        <v>66147</v>
      </c>
      <c r="Y6" s="40">
        <f t="shared" ref="Y6:Y41" si="7">(T6+V6)/S6</f>
        <v>0.1423618285123967</v>
      </c>
    </row>
    <row r="7" spans="2:25" ht="16.5" customHeight="1" x14ac:dyDescent="0.15">
      <c r="B7" s="89" t="s">
        <v>3</v>
      </c>
      <c r="C7" s="38" t="s">
        <v>4</v>
      </c>
      <c r="D7" s="15">
        <v>37422</v>
      </c>
      <c r="E7" s="41">
        <v>4324</v>
      </c>
      <c r="F7" s="41">
        <v>22453</v>
      </c>
      <c r="G7" s="17">
        <v>10514</v>
      </c>
      <c r="H7" s="40">
        <f t="shared" si="0"/>
        <v>0.28095772540216984</v>
      </c>
      <c r="I7" s="17">
        <v>5922</v>
      </c>
      <c r="J7" s="40">
        <f t="shared" si="1"/>
        <v>0.15824915824915825</v>
      </c>
      <c r="K7" s="53">
        <v>1705</v>
      </c>
      <c r="L7" s="40">
        <f t="shared" ref="L7:L41" si="8">K7/D7</f>
        <v>4.5561434450323339E-2</v>
      </c>
      <c r="M7" s="17">
        <v>1080</v>
      </c>
      <c r="N7" s="54">
        <f t="shared" si="2"/>
        <v>2.886002886002886E-2</v>
      </c>
      <c r="O7" s="40">
        <f t="shared" si="3"/>
        <v>0.10272018261365798</v>
      </c>
      <c r="P7" s="55"/>
      <c r="Q7" s="4"/>
      <c r="R7" s="38" t="s">
        <v>4</v>
      </c>
      <c r="S7" s="15">
        <v>12483</v>
      </c>
      <c r="T7" s="17">
        <v>1080</v>
      </c>
      <c r="U7" s="40">
        <f t="shared" si="4"/>
        <v>8.6517664023071372E-2</v>
      </c>
      <c r="V7" s="41">
        <v>1362</v>
      </c>
      <c r="W7" s="40">
        <f t="shared" si="5"/>
        <v>0.10910838740687334</v>
      </c>
      <c r="X7" s="45">
        <f t="shared" si="6"/>
        <v>2442</v>
      </c>
      <c r="Y7" s="40">
        <f t="shared" si="7"/>
        <v>0.19562605142994471</v>
      </c>
    </row>
    <row r="8" spans="2:25" ht="16.5" customHeight="1" x14ac:dyDescent="0.15">
      <c r="B8" s="89"/>
      <c r="C8" s="38" t="s">
        <v>5</v>
      </c>
      <c r="D8" s="15">
        <v>12882</v>
      </c>
      <c r="E8" s="41">
        <v>1530</v>
      </c>
      <c r="F8" s="41">
        <v>7618</v>
      </c>
      <c r="G8" s="17">
        <v>3734</v>
      </c>
      <c r="H8" s="40">
        <f t="shared" si="0"/>
        <v>0.28986182269833877</v>
      </c>
      <c r="I8" s="17">
        <v>2152</v>
      </c>
      <c r="J8" s="40">
        <f t="shared" si="1"/>
        <v>0.16705480515447912</v>
      </c>
      <c r="K8" s="53">
        <v>641</v>
      </c>
      <c r="L8" s="40">
        <f t="shared" si="8"/>
        <v>4.9759354137556278E-2</v>
      </c>
      <c r="M8" s="17">
        <v>301</v>
      </c>
      <c r="N8" s="54">
        <f t="shared" si="2"/>
        <v>2.3365936966309578E-2</v>
      </c>
      <c r="O8" s="40">
        <f t="shared" si="3"/>
        <v>8.0610605249062661E-2</v>
      </c>
      <c r="P8" s="55"/>
      <c r="Q8" s="4"/>
      <c r="R8" s="38" t="s">
        <v>5</v>
      </c>
      <c r="S8" s="15">
        <v>3879</v>
      </c>
      <c r="T8" s="17">
        <v>301</v>
      </c>
      <c r="U8" s="40">
        <f t="shared" si="4"/>
        <v>7.7597318896622844E-2</v>
      </c>
      <c r="V8" s="41">
        <v>400</v>
      </c>
      <c r="W8" s="40">
        <f t="shared" si="5"/>
        <v>0.10311936065996391</v>
      </c>
      <c r="X8" s="45">
        <f t="shared" si="6"/>
        <v>701</v>
      </c>
      <c r="Y8" s="40">
        <f t="shared" si="7"/>
        <v>0.18071667955658674</v>
      </c>
    </row>
    <row r="9" spans="2:25" ht="16.5" customHeight="1" x14ac:dyDescent="0.15">
      <c r="B9" s="89"/>
      <c r="C9" s="38" t="s">
        <v>6</v>
      </c>
      <c r="D9" s="15">
        <v>1694</v>
      </c>
      <c r="E9" s="41">
        <v>152</v>
      </c>
      <c r="F9" s="41">
        <v>794</v>
      </c>
      <c r="G9" s="17">
        <v>748</v>
      </c>
      <c r="H9" s="40">
        <f t="shared" si="0"/>
        <v>0.44155844155844154</v>
      </c>
      <c r="I9" s="17">
        <v>517</v>
      </c>
      <c r="J9" s="40">
        <f t="shared" si="1"/>
        <v>0.30519480519480519</v>
      </c>
      <c r="K9" s="53">
        <v>129</v>
      </c>
      <c r="L9" s="40">
        <f t="shared" si="8"/>
        <v>7.615112160566706E-2</v>
      </c>
      <c r="M9" s="17">
        <v>111</v>
      </c>
      <c r="N9" s="54">
        <f t="shared" si="2"/>
        <v>6.5525383707201887E-2</v>
      </c>
      <c r="O9" s="40">
        <f t="shared" si="3"/>
        <v>0.1483957219251337</v>
      </c>
      <c r="P9" s="55"/>
      <c r="Q9" s="4"/>
      <c r="R9" s="38" t="s">
        <v>6</v>
      </c>
      <c r="S9" s="15">
        <v>619</v>
      </c>
      <c r="T9" s="17">
        <v>111</v>
      </c>
      <c r="U9" s="40">
        <f t="shared" si="4"/>
        <v>0.17932148626817448</v>
      </c>
      <c r="V9" s="41">
        <v>135</v>
      </c>
      <c r="W9" s="40">
        <f t="shared" si="5"/>
        <v>0.21809369951534732</v>
      </c>
      <c r="X9" s="45">
        <f t="shared" si="6"/>
        <v>246</v>
      </c>
      <c r="Y9" s="40">
        <f t="shared" si="7"/>
        <v>0.39741518578352181</v>
      </c>
    </row>
    <row r="10" spans="2:25" ht="16.5" customHeight="1" x14ac:dyDescent="0.15">
      <c r="B10" s="89"/>
      <c r="C10" s="38" t="s">
        <v>7</v>
      </c>
      <c r="D10" s="15">
        <v>23530</v>
      </c>
      <c r="E10" s="41">
        <v>3397</v>
      </c>
      <c r="F10" s="41">
        <v>14866</v>
      </c>
      <c r="G10" s="17">
        <v>5201</v>
      </c>
      <c r="H10" s="40">
        <f t="shared" si="0"/>
        <v>0.2210369740756481</v>
      </c>
      <c r="I10" s="17">
        <v>2624</v>
      </c>
      <c r="J10" s="40">
        <f t="shared" si="1"/>
        <v>0.11151721206969825</v>
      </c>
      <c r="K10" s="53">
        <v>731</v>
      </c>
      <c r="L10" s="40">
        <f t="shared" si="8"/>
        <v>3.1066723331916703E-2</v>
      </c>
      <c r="M10" s="17">
        <v>599</v>
      </c>
      <c r="N10" s="54">
        <f t="shared" si="2"/>
        <v>2.5456863578410541E-2</v>
      </c>
      <c r="O10" s="40">
        <f t="shared" si="3"/>
        <v>0.11517015958469524</v>
      </c>
      <c r="P10" s="55"/>
      <c r="Q10" s="4"/>
      <c r="R10" s="38" t="s">
        <v>7</v>
      </c>
      <c r="S10" s="15">
        <v>8630</v>
      </c>
      <c r="T10" s="17">
        <v>599</v>
      </c>
      <c r="U10" s="40">
        <f t="shared" si="4"/>
        <v>6.9409038238702203E-2</v>
      </c>
      <c r="V10" s="41">
        <v>796</v>
      </c>
      <c r="W10" s="40">
        <f t="shared" si="5"/>
        <v>9.2236384704519114E-2</v>
      </c>
      <c r="X10" s="45">
        <f t="shared" si="6"/>
        <v>1395</v>
      </c>
      <c r="Y10" s="40">
        <f t="shared" si="7"/>
        <v>0.16164542294322132</v>
      </c>
    </row>
    <row r="11" spans="2:25" ht="16.5" customHeight="1" x14ac:dyDescent="0.15">
      <c r="B11" s="89"/>
      <c r="C11" s="38" t="s">
        <v>8</v>
      </c>
      <c r="D11" s="15">
        <v>11995</v>
      </c>
      <c r="E11" s="41">
        <v>1452</v>
      </c>
      <c r="F11" s="41">
        <v>7278</v>
      </c>
      <c r="G11" s="17">
        <v>3260</v>
      </c>
      <c r="H11" s="40">
        <f t="shared" si="0"/>
        <v>0.27177990829512294</v>
      </c>
      <c r="I11" s="17">
        <v>1871</v>
      </c>
      <c r="J11" s="40">
        <f t="shared" si="1"/>
        <v>0.15598165902459357</v>
      </c>
      <c r="K11" s="53">
        <v>545</v>
      </c>
      <c r="L11" s="40">
        <f t="shared" si="8"/>
        <v>4.5435598165902459E-2</v>
      </c>
      <c r="M11" s="17">
        <v>252</v>
      </c>
      <c r="N11" s="54">
        <f>M11/D11</f>
        <v>2.1008753647353065E-2</v>
      </c>
      <c r="O11" s="40">
        <f t="shared" si="3"/>
        <v>7.7300613496932513E-2</v>
      </c>
      <c r="P11" s="55"/>
      <c r="Q11" s="4"/>
      <c r="R11" s="38" t="s">
        <v>8</v>
      </c>
      <c r="S11" s="15">
        <v>3624</v>
      </c>
      <c r="T11" s="17">
        <v>252</v>
      </c>
      <c r="U11" s="40">
        <f t="shared" si="4"/>
        <v>6.9536423841059597E-2</v>
      </c>
      <c r="V11" s="41">
        <v>333</v>
      </c>
      <c r="W11" s="40">
        <f t="shared" si="5"/>
        <v>9.1887417218543044E-2</v>
      </c>
      <c r="X11" s="45">
        <f t="shared" si="6"/>
        <v>585</v>
      </c>
      <c r="Y11" s="40">
        <f t="shared" si="7"/>
        <v>0.16142384105960264</v>
      </c>
    </row>
    <row r="12" spans="2:25" ht="16.5" customHeight="1" x14ac:dyDescent="0.15">
      <c r="B12" s="89"/>
      <c r="C12" s="38" t="s">
        <v>9</v>
      </c>
      <c r="D12" s="15">
        <v>39341</v>
      </c>
      <c r="E12" s="41">
        <v>5000</v>
      </c>
      <c r="F12" s="41">
        <v>25535</v>
      </c>
      <c r="G12" s="17">
        <v>8482</v>
      </c>
      <c r="H12" s="40">
        <f t="shared" si="0"/>
        <v>0.21560204366945426</v>
      </c>
      <c r="I12" s="17">
        <v>4042</v>
      </c>
      <c r="J12" s="40">
        <f t="shared" si="1"/>
        <v>0.10274268574769324</v>
      </c>
      <c r="K12" s="53">
        <v>1096</v>
      </c>
      <c r="L12" s="40">
        <f t="shared" si="8"/>
        <v>2.7858976640146412E-2</v>
      </c>
      <c r="M12" s="17">
        <v>873</v>
      </c>
      <c r="N12" s="54">
        <f t="shared" si="2"/>
        <v>2.2190589969751658E-2</v>
      </c>
      <c r="O12" s="40">
        <f t="shared" si="3"/>
        <v>0.10292383871728365</v>
      </c>
      <c r="P12" s="55"/>
      <c r="Q12" s="4"/>
      <c r="R12" s="38" t="s">
        <v>9</v>
      </c>
      <c r="S12" s="15">
        <v>14439</v>
      </c>
      <c r="T12" s="17">
        <v>873</v>
      </c>
      <c r="U12" s="40">
        <f t="shared" si="4"/>
        <v>6.046125077913983E-2</v>
      </c>
      <c r="V12" s="41">
        <v>1385</v>
      </c>
      <c r="W12" s="40">
        <f t="shared" si="5"/>
        <v>9.5920770136436045E-2</v>
      </c>
      <c r="X12" s="45">
        <f t="shared" si="6"/>
        <v>2258</v>
      </c>
      <c r="Y12" s="40">
        <f t="shared" si="7"/>
        <v>0.15638202091557588</v>
      </c>
    </row>
    <row r="13" spans="2:25" ht="16.5" customHeight="1" x14ac:dyDescent="0.15">
      <c r="B13" s="89"/>
      <c r="C13" s="38" t="s">
        <v>10</v>
      </c>
      <c r="D13" s="15">
        <v>9978</v>
      </c>
      <c r="E13" s="41">
        <v>1115</v>
      </c>
      <c r="F13" s="41">
        <v>5959</v>
      </c>
      <c r="G13" s="17">
        <v>2904</v>
      </c>
      <c r="H13" s="40">
        <f t="shared" si="0"/>
        <v>0.29104028863499698</v>
      </c>
      <c r="I13" s="17">
        <v>1729</v>
      </c>
      <c r="J13" s="40">
        <f t="shared" si="1"/>
        <v>0.17328121868109841</v>
      </c>
      <c r="K13" s="53">
        <v>573</v>
      </c>
      <c r="L13" s="40">
        <f t="shared" si="8"/>
        <v>5.7426337943475646E-2</v>
      </c>
      <c r="M13" s="17">
        <v>189</v>
      </c>
      <c r="N13" s="54">
        <f t="shared" si="2"/>
        <v>1.8941671677690921E-2</v>
      </c>
      <c r="O13" s="40">
        <f t="shared" si="3"/>
        <v>6.5082644628099179E-2</v>
      </c>
      <c r="P13" s="55"/>
      <c r="Q13" s="4"/>
      <c r="R13" s="38" t="s">
        <v>10</v>
      </c>
      <c r="S13" s="15">
        <v>2877</v>
      </c>
      <c r="T13" s="17">
        <v>189</v>
      </c>
      <c r="U13" s="40">
        <f t="shared" si="4"/>
        <v>6.569343065693431E-2</v>
      </c>
      <c r="V13" s="41">
        <v>263</v>
      </c>
      <c r="W13" s="40">
        <f t="shared" si="5"/>
        <v>9.1414668057003823E-2</v>
      </c>
      <c r="X13" s="45">
        <f t="shared" si="6"/>
        <v>452</v>
      </c>
      <c r="Y13" s="40">
        <f t="shared" si="7"/>
        <v>0.15710809871393813</v>
      </c>
    </row>
    <row r="14" spans="2:25" ht="16.5" customHeight="1" x14ac:dyDescent="0.15">
      <c r="B14" s="89"/>
      <c r="C14" s="38" t="s">
        <v>11</v>
      </c>
      <c r="D14" s="15">
        <v>31336</v>
      </c>
      <c r="E14" s="41">
        <v>3819</v>
      </c>
      <c r="F14" s="41">
        <v>18979</v>
      </c>
      <c r="G14" s="17">
        <v>8507</v>
      </c>
      <c r="H14" s="40">
        <f t="shared" si="0"/>
        <v>0.27147689558335458</v>
      </c>
      <c r="I14" s="17">
        <v>4907</v>
      </c>
      <c r="J14" s="40">
        <f t="shared" si="1"/>
        <v>0.15659305591013531</v>
      </c>
      <c r="K14" s="53">
        <v>1499</v>
      </c>
      <c r="L14" s="40">
        <f t="shared" si="8"/>
        <v>4.7836354352821034E-2</v>
      </c>
      <c r="M14" s="17">
        <v>723</v>
      </c>
      <c r="N14" s="54">
        <f t="shared" si="2"/>
        <v>2.3072504467704875E-2</v>
      </c>
      <c r="O14" s="40">
        <f t="shared" si="3"/>
        <v>8.4988832725990365E-2</v>
      </c>
      <c r="P14" s="55"/>
      <c r="Q14" s="4"/>
      <c r="R14" s="38" t="s">
        <v>11</v>
      </c>
      <c r="S14" s="15">
        <v>10067</v>
      </c>
      <c r="T14" s="17">
        <v>723</v>
      </c>
      <c r="U14" s="40">
        <f t="shared" si="4"/>
        <v>7.1818813946558063E-2</v>
      </c>
      <c r="V14" s="41">
        <v>971</v>
      </c>
      <c r="W14" s="40">
        <f t="shared" si="5"/>
        <v>9.6453759809277839E-2</v>
      </c>
      <c r="X14" s="45">
        <f t="shared" si="6"/>
        <v>1694</v>
      </c>
      <c r="Y14" s="40">
        <f t="shared" si="7"/>
        <v>0.1682725737558359</v>
      </c>
    </row>
    <row r="15" spans="2:25" ht="16.5" customHeight="1" x14ac:dyDescent="0.15">
      <c r="B15" s="89"/>
      <c r="C15" s="38" t="s">
        <v>12</v>
      </c>
      <c r="D15" s="15">
        <v>15501</v>
      </c>
      <c r="E15" s="41">
        <v>1678</v>
      </c>
      <c r="F15" s="41">
        <v>8619</v>
      </c>
      <c r="G15" s="17">
        <v>5202</v>
      </c>
      <c r="H15" s="40">
        <f t="shared" si="0"/>
        <v>0.33559125217727886</v>
      </c>
      <c r="I15" s="17">
        <v>3212</v>
      </c>
      <c r="J15" s="40">
        <f t="shared" si="1"/>
        <v>0.20721243790723179</v>
      </c>
      <c r="K15" s="53">
        <v>1007</v>
      </c>
      <c r="L15" s="40">
        <f t="shared" si="8"/>
        <v>6.4963550738662015E-2</v>
      </c>
      <c r="M15" s="17">
        <v>458</v>
      </c>
      <c r="N15" s="54">
        <f t="shared" si="2"/>
        <v>2.9546480872201793E-2</v>
      </c>
      <c r="O15" s="40">
        <f t="shared" si="3"/>
        <v>8.8043060361399458E-2</v>
      </c>
      <c r="P15" s="55"/>
      <c r="Q15" s="4"/>
      <c r="R15" s="38" t="s">
        <v>12</v>
      </c>
      <c r="S15" s="15">
        <v>4645</v>
      </c>
      <c r="T15" s="17">
        <v>458</v>
      </c>
      <c r="U15" s="40">
        <f t="shared" si="4"/>
        <v>9.8600645855758881E-2</v>
      </c>
      <c r="V15" s="41">
        <v>507</v>
      </c>
      <c r="W15" s="40">
        <f t="shared" si="5"/>
        <v>0.10914962325080732</v>
      </c>
      <c r="X15" s="45">
        <f t="shared" si="6"/>
        <v>965</v>
      </c>
      <c r="Y15" s="40">
        <f t="shared" si="7"/>
        <v>0.20775026910656619</v>
      </c>
    </row>
    <row r="16" spans="2:25" ht="16.5" customHeight="1" x14ac:dyDescent="0.15">
      <c r="B16" s="89" t="s">
        <v>13</v>
      </c>
      <c r="C16" s="38" t="s">
        <v>14</v>
      </c>
      <c r="D16" s="15">
        <v>56490</v>
      </c>
      <c r="E16" s="41">
        <v>6437</v>
      </c>
      <c r="F16" s="41">
        <v>34476</v>
      </c>
      <c r="G16" s="17">
        <v>15493</v>
      </c>
      <c r="H16" s="40">
        <f t="shared" si="0"/>
        <v>0.27426093113825456</v>
      </c>
      <c r="I16" s="17">
        <v>7621</v>
      </c>
      <c r="J16" s="40">
        <f t="shared" si="1"/>
        <v>0.13490883342184457</v>
      </c>
      <c r="K16" s="53">
        <v>1894</v>
      </c>
      <c r="L16" s="40">
        <f t="shared" si="8"/>
        <v>3.3528058063374049E-2</v>
      </c>
      <c r="M16" s="17">
        <v>1998</v>
      </c>
      <c r="N16" s="54">
        <f t="shared" si="2"/>
        <v>3.5369091874668086E-2</v>
      </c>
      <c r="O16" s="40">
        <f t="shared" si="3"/>
        <v>0.1289614664687278</v>
      </c>
      <c r="P16" s="55"/>
      <c r="Q16" s="4"/>
      <c r="R16" s="38" t="s">
        <v>14</v>
      </c>
      <c r="S16" s="15">
        <v>20363</v>
      </c>
      <c r="T16" s="17">
        <v>1998</v>
      </c>
      <c r="U16" s="40">
        <f t="shared" si="4"/>
        <v>9.8119137651623042E-2</v>
      </c>
      <c r="V16" s="41">
        <v>2429</v>
      </c>
      <c r="W16" s="40">
        <f t="shared" si="5"/>
        <v>0.11928497765555174</v>
      </c>
      <c r="X16" s="45">
        <f t="shared" si="6"/>
        <v>4427</v>
      </c>
      <c r="Y16" s="40">
        <f t="shared" si="7"/>
        <v>0.21740411530717477</v>
      </c>
    </row>
    <row r="17" spans="2:25" ht="16.5" customHeight="1" x14ac:dyDescent="0.15">
      <c r="B17" s="89"/>
      <c r="C17" s="38" t="s">
        <v>15</v>
      </c>
      <c r="D17" s="15">
        <v>63060</v>
      </c>
      <c r="E17" s="41">
        <v>9453</v>
      </c>
      <c r="F17" s="41">
        <v>41769</v>
      </c>
      <c r="G17" s="17">
        <v>11531</v>
      </c>
      <c r="H17" s="40">
        <f t="shared" si="0"/>
        <v>0.18285759594037423</v>
      </c>
      <c r="I17" s="17">
        <v>5128</v>
      </c>
      <c r="J17" s="40">
        <f t="shared" si="1"/>
        <v>8.131937836980653E-2</v>
      </c>
      <c r="K17" s="53">
        <v>1213</v>
      </c>
      <c r="L17" s="40">
        <f t="shared" si="8"/>
        <v>1.9235648588645734E-2</v>
      </c>
      <c r="M17" s="17">
        <v>1445</v>
      </c>
      <c r="N17" s="54">
        <f t="shared" si="2"/>
        <v>2.2914684427529336E-2</v>
      </c>
      <c r="O17" s="40">
        <f t="shared" si="3"/>
        <v>0.12531436995924031</v>
      </c>
      <c r="P17" s="55"/>
      <c r="Q17" s="4"/>
      <c r="R17" s="38" t="s">
        <v>15</v>
      </c>
      <c r="S17" s="15">
        <v>24047</v>
      </c>
      <c r="T17" s="17">
        <v>1445</v>
      </c>
      <c r="U17" s="40">
        <f t="shared" si="4"/>
        <v>6.0090655799060172E-2</v>
      </c>
      <c r="V17" s="41">
        <v>1898</v>
      </c>
      <c r="W17" s="40">
        <f t="shared" si="5"/>
        <v>7.8928764502848595E-2</v>
      </c>
      <c r="X17" s="45">
        <f t="shared" si="6"/>
        <v>3343</v>
      </c>
      <c r="Y17" s="40">
        <f t="shared" si="7"/>
        <v>0.13901942030190875</v>
      </c>
    </row>
    <row r="18" spans="2:25" ht="16.5" customHeight="1" x14ac:dyDescent="0.15">
      <c r="B18" s="89"/>
      <c r="C18" s="38" t="s">
        <v>16</v>
      </c>
      <c r="D18" s="15">
        <v>15085</v>
      </c>
      <c r="E18" s="41">
        <v>1510</v>
      </c>
      <c r="F18" s="41">
        <v>8920</v>
      </c>
      <c r="G18" s="17">
        <v>4654</v>
      </c>
      <c r="H18" s="40">
        <f t="shared" si="0"/>
        <v>0.30851839575737489</v>
      </c>
      <c r="I18" s="17">
        <v>2435</v>
      </c>
      <c r="J18" s="40">
        <f t="shared" si="1"/>
        <v>0.16141862777593635</v>
      </c>
      <c r="K18" s="53">
        <v>678</v>
      </c>
      <c r="L18" s="40">
        <f t="shared" si="8"/>
        <v>4.4945309910507124E-2</v>
      </c>
      <c r="M18" s="17">
        <v>474</v>
      </c>
      <c r="N18" s="54">
        <f t="shared" si="2"/>
        <v>3.1421942326814715E-2</v>
      </c>
      <c r="O18" s="40">
        <f t="shared" si="3"/>
        <v>0.10184787279759347</v>
      </c>
      <c r="P18" s="55"/>
      <c r="Q18" s="4"/>
      <c r="R18" s="38" t="s">
        <v>16</v>
      </c>
      <c r="S18" s="15">
        <v>5126</v>
      </c>
      <c r="T18" s="17">
        <v>474</v>
      </c>
      <c r="U18" s="40">
        <f t="shared" si="4"/>
        <v>9.2469761997658995E-2</v>
      </c>
      <c r="V18" s="41">
        <v>622</v>
      </c>
      <c r="W18" s="40">
        <f t="shared" si="5"/>
        <v>0.12134217713616856</v>
      </c>
      <c r="X18" s="45">
        <f t="shared" si="6"/>
        <v>1096</v>
      </c>
      <c r="Y18" s="40">
        <f t="shared" si="7"/>
        <v>0.21381193913382754</v>
      </c>
    </row>
    <row r="19" spans="2:25" ht="16.5" customHeight="1" x14ac:dyDescent="0.15">
      <c r="B19" s="89"/>
      <c r="C19" s="38" t="s">
        <v>17</v>
      </c>
      <c r="D19" s="15">
        <v>20416</v>
      </c>
      <c r="E19" s="41">
        <v>2880</v>
      </c>
      <c r="F19" s="41">
        <v>13132</v>
      </c>
      <c r="G19" s="17">
        <v>4400</v>
      </c>
      <c r="H19" s="40">
        <f t="shared" si="0"/>
        <v>0.21551724137931033</v>
      </c>
      <c r="I19" s="17">
        <v>1963</v>
      </c>
      <c r="J19" s="40">
        <f t="shared" si="1"/>
        <v>9.6150078369905953E-2</v>
      </c>
      <c r="K19" s="53">
        <v>477</v>
      </c>
      <c r="L19" s="40">
        <f t="shared" si="8"/>
        <v>2.3364028213166143E-2</v>
      </c>
      <c r="M19" s="17">
        <v>331</v>
      </c>
      <c r="N19" s="54">
        <f t="shared" si="2"/>
        <v>1.6212774294670846E-2</v>
      </c>
      <c r="O19" s="40">
        <f t="shared" si="3"/>
        <v>7.5227272727272726E-2</v>
      </c>
      <c r="P19" s="55"/>
      <c r="Q19" s="4"/>
      <c r="R19" s="38" t="s">
        <v>17</v>
      </c>
      <c r="S19" s="15">
        <v>6413</v>
      </c>
      <c r="T19" s="17">
        <v>331</v>
      </c>
      <c r="U19" s="40">
        <f t="shared" si="4"/>
        <v>5.1613909246842352E-2</v>
      </c>
      <c r="V19" s="41">
        <v>587</v>
      </c>
      <c r="W19" s="40">
        <f t="shared" si="5"/>
        <v>9.1532823951348818E-2</v>
      </c>
      <c r="X19" s="45">
        <f t="shared" si="6"/>
        <v>918</v>
      </c>
      <c r="Y19" s="40">
        <f t="shared" si="7"/>
        <v>0.14314673319819118</v>
      </c>
    </row>
    <row r="20" spans="2:25" ht="16.5" customHeight="1" x14ac:dyDescent="0.15">
      <c r="B20" s="89"/>
      <c r="C20" s="38" t="s">
        <v>18</v>
      </c>
      <c r="D20" s="15">
        <v>33994</v>
      </c>
      <c r="E20" s="41">
        <v>5483</v>
      </c>
      <c r="F20" s="41">
        <v>22934</v>
      </c>
      <c r="G20" s="17">
        <v>5526</v>
      </c>
      <c r="H20" s="40">
        <f t="shared" si="0"/>
        <v>0.16255809848796846</v>
      </c>
      <c r="I20" s="17">
        <v>2628</v>
      </c>
      <c r="J20" s="40">
        <f t="shared" si="1"/>
        <v>7.7307760192975236E-2</v>
      </c>
      <c r="K20" s="53">
        <v>685</v>
      </c>
      <c r="L20" s="40">
        <f t="shared" si="8"/>
        <v>2.0150614814379009E-2</v>
      </c>
      <c r="M20" s="17">
        <v>389</v>
      </c>
      <c r="N20" s="54">
        <f t="shared" si="2"/>
        <v>1.1443195858092605E-2</v>
      </c>
      <c r="O20" s="40">
        <f t="shared" si="3"/>
        <v>7.0394498733260952E-2</v>
      </c>
      <c r="P20" s="55"/>
      <c r="Q20" s="4"/>
      <c r="R20" s="38" t="s">
        <v>18</v>
      </c>
      <c r="S20" s="15">
        <v>10808</v>
      </c>
      <c r="T20" s="17">
        <v>389</v>
      </c>
      <c r="U20" s="40">
        <f t="shared" si="4"/>
        <v>3.5991857883049594E-2</v>
      </c>
      <c r="V20" s="41">
        <v>775</v>
      </c>
      <c r="W20" s="40">
        <f t="shared" si="5"/>
        <v>7.1706143597335306E-2</v>
      </c>
      <c r="X20" s="45">
        <f t="shared" si="6"/>
        <v>1164</v>
      </c>
      <c r="Y20" s="40">
        <f t="shared" si="7"/>
        <v>0.1076980014803849</v>
      </c>
    </row>
    <row r="21" spans="2:25" ht="16.5" customHeight="1" x14ac:dyDescent="0.15">
      <c r="B21" s="89" t="s">
        <v>19</v>
      </c>
      <c r="C21" s="38" t="s">
        <v>20</v>
      </c>
      <c r="D21" s="15">
        <v>73134</v>
      </c>
      <c r="E21" s="41">
        <v>11147</v>
      </c>
      <c r="F21" s="41">
        <v>47815</v>
      </c>
      <c r="G21" s="17">
        <v>13945</v>
      </c>
      <c r="H21" s="40">
        <f t="shared" si="0"/>
        <v>0.1906773867147975</v>
      </c>
      <c r="I21" s="17">
        <v>6594</v>
      </c>
      <c r="J21" s="40">
        <f t="shared" si="1"/>
        <v>9.0163261957502669E-2</v>
      </c>
      <c r="K21" s="53">
        <v>1700</v>
      </c>
      <c r="L21" s="40">
        <f t="shared" si="8"/>
        <v>2.3245002324500233E-2</v>
      </c>
      <c r="M21" s="17">
        <v>1310</v>
      </c>
      <c r="N21" s="54">
        <f t="shared" si="2"/>
        <v>1.7912325320644296E-2</v>
      </c>
      <c r="O21" s="40">
        <f t="shared" si="3"/>
        <v>9.394048045894586E-2</v>
      </c>
      <c r="P21" s="55"/>
      <c r="Q21" s="4"/>
      <c r="R21" s="38" t="s">
        <v>20</v>
      </c>
      <c r="S21" s="15">
        <v>25092</v>
      </c>
      <c r="T21" s="17">
        <v>1310</v>
      </c>
      <c r="U21" s="40">
        <f t="shared" si="4"/>
        <v>5.2207875019926672E-2</v>
      </c>
      <c r="V21" s="41">
        <v>2098</v>
      </c>
      <c r="W21" s="40">
        <f t="shared" si="5"/>
        <v>8.3612306711302403E-2</v>
      </c>
      <c r="X21" s="45">
        <f t="shared" si="6"/>
        <v>3408</v>
      </c>
      <c r="Y21" s="40">
        <f t="shared" si="7"/>
        <v>0.13582018173122909</v>
      </c>
    </row>
    <row r="22" spans="2:25" ht="16.5" customHeight="1" x14ac:dyDescent="0.15">
      <c r="B22" s="89"/>
      <c r="C22" s="38" t="s">
        <v>21</v>
      </c>
      <c r="D22" s="15">
        <v>44187</v>
      </c>
      <c r="E22" s="41">
        <v>6691</v>
      </c>
      <c r="F22" s="41">
        <v>28729</v>
      </c>
      <c r="G22" s="17">
        <v>8723</v>
      </c>
      <c r="H22" s="40">
        <f t="shared" si="0"/>
        <v>0.19741100323624594</v>
      </c>
      <c r="I22" s="17">
        <v>4200</v>
      </c>
      <c r="J22" s="40">
        <f t="shared" si="1"/>
        <v>9.5050580487473696E-2</v>
      </c>
      <c r="K22" s="53">
        <v>1150</v>
      </c>
      <c r="L22" s="40">
        <f t="shared" si="8"/>
        <v>2.6025754181093985E-2</v>
      </c>
      <c r="M22" s="17">
        <v>831</v>
      </c>
      <c r="N22" s="54">
        <f t="shared" si="2"/>
        <v>1.8806436282164437E-2</v>
      </c>
      <c r="O22" s="40">
        <f t="shared" si="3"/>
        <v>9.5265390347357565E-2</v>
      </c>
      <c r="P22" s="55"/>
      <c r="Q22" s="4"/>
      <c r="R22" s="38" t="s">
        <v>21</v>
      </c>
      <c r="S22" s="15">
        <v>15495</v>
      </c>
      <c r="T22" s="17">
        <v>831</v>
      </c>
      <c r="U22" s="40">
        <f t="shared" si="4"/>
        <v>5.3630203291384321E-2</v>
      </c>
      <c r="V22" s="41">
        <v>1332</v>
      </c>
      <c r="W22" s="40">
        <f t="shared" si="5"/>
        <v>8.5963213939980646E-2</v>
      </c>
      <c r="X22" s="45">
        <f t="shared" si="6"/>
        <v>2163</v>
      </c>
      <c r="Y22" s="40">
        <f t="shared" si="7"/>
        <v>0.13959341723136495</v>
      </c>
    </row>
    <row r="23" spans="2:25" ht="16.5" customHeight="1" x14ac:dyDescent="0.15">
      <c r="B23" s="89"/>
      <c r="C23" s="38" t="s">
        <v>22</v>
      </c>
      <c r="D23" s="15">
        <v>34845</v>
      </c>
      <c r="E23" s="41">
        <v>4654</v>
      </c>
      <c r="F23" s="41">
        <v>21776</v>
      </c>
      <c r="G23" s="17">
        <v>8078</v>
      </c>
      <c r="H23" s="40">
        <f t="shared" si="0"/>
        <v>0.23182666092696227</v>
      </c>
      <c r="I23" s="17">
        <v>4066</v>
      </c>
      <c r="J23" s="40">
        <f t="shared" si="1"/>
        <v>0.11668819055818626</v>
      </c>
      <c r="K23" s="53">
        <v>1083</v>
      </c>
      <c r="L23" s="40">
        <f t="shared" si="8"/>
        <v>3.1080499354283253E-2</v>
      </c>
      <c r="M23" s="17">
        <v>632</v>
      </c>
      <c r="N23" s="54">
        <f t="shared" si="2"/>
        <v>1.8137465920505094E-2</v>
      </c>
      <c r="O23" s="40">
        <f t="shared" si="3"/>
        <v>7.8237187422629362E-2</v>
      </c>
      <c r="P23" s="55"/>
      <c r="Q23" s="4"/>
      <c r="R23" s="38" t="s">
        <v>22</v>
      </c>
      <c r="S23" s="15">
        <v>10894</v>
      </c>
      <c r="T23" s="17">
        <v>632</v>
      </c>
      <c r="U23" s="40">
        <f t="shared" si="4"/>
        <v>5.8013585459886177E-2</v>
      </c>
      <c r="V23" s="41">
        <v>1093</v>
      </c>
      <c r="W23" s="40">
        <f t="shared" si="5"/>
        <v>0.10033045713236644</v>
      </c>
      <c r="X23" s="45">
        <f t="shared" si="6"/>
        <v>1725</v>
      </c>
      <c r="Y23" s="40">
        <f t="shared" si="7"/>
        <v>0.15834404259225263</v>
      </c>
    </row>
    <row r="24" spans="2:25" ht="16.5" customHeight="1" x14ac:dyDescent="0.15">
      <c r="B24" s="89"/>
      <c r="C24" s="38" t="s">
        <v>23</v>
      </c>
      <c r="D24" s="15">
        <v>16704</v>
      </c>
      <c r="E24" s="41">
        <v>1691</v>
      </c>
      <c r="F24" s="41">
        <v>9729</v>
      </c>
      <c r="G24" s="17">
        <v>5284</v>
      </c>
      <c r="H24" s="40">
        <f t="shared" si="0"/>
        <v>0.31633141762452105</v>
      </c>
      <c r="I24" s="17">
        <v>2865</v>
      </c>
      <c r="J24" s="40">
        <f t="shared" si="1"/>
        <v>0.17151580459770116</v>
      </c>
      <c r="K24" s="53">
        <v>880</v>
      </c>
      <c r="L24" s="40">
        <f t="shared" si="8"/>
        <v>5.2681992337164751E-2</v>
      </c>
      <c r="M24" s="17">
        <v>464</v>
      </c>
      <c r="N24" s="54">
        <f t="shared" si="2"/>
        <v>2.7777777777777776E-2</v>
      </c>
      <c r="O24" s="40">
        <f t="shared" si="3"/>
        <v>8.7812263436790314E-2</v>
      </c>
      <c r="P24" s="55"/>
      <c r="Q24" s="4"/>
      <c r="R24" s="38" t="s">
        <v>23</v>
      </c>
      <c r="S24" s="15">
        <v>5222</v>
      </c>
      <c r="T24" s="17">
        <v>464</v>
      </c>
      <c r="U24" s="40">
        <f t="shared" si="4"/>
        <v>8.8854844887016463E-2</v>
      </c>
      <c r="V24" s="41">
        <v>674</v>
      </c>
      <c r="W24" s="40">
        <f t="shared" si="5"/>
        <v>0.12906932209881272</v>
      </c>
      <c r="X24" s="45">
        <f t="shared" si="6"/>
        <v>1138</v>
      </c>
      <c r="Y24" s="40">
        <f t="shared" si="7"/>
        <v>0.21792416698582917</v>
      </c>
    </row>
    <row r="25" spans="2:25" ht="16.5" customHeight="1" x14ac:dyDescent="0.15">
      <c r="B25" s="102" t="s">
        <v>24</v>
      </c>
      <c r="C25" s="38" t="s">
        <v>25</v>
      </c>
      <c r="D25" s="15">
        <v>24894</v>
      </c>
      <c r="E25" s="41">
        <v>3657</v>
      </c>
      <c r="F25" s="41">
        <v>16077</v>
      </c>
      <c r="G25" s="17">
        <v>5152</v>
      </c>
      <c r="H25" s="40">
        <f t="shared" si="0"/>
        <v>0.20695749979914838</v>
      </c>
      <c r="I25" s="17">
        <v>2904</v>
      </c>
      <c r="J25" s="40">
        <f t="shared" si="1"/>
        <v>0.11665461557001687</v>
      </c>
      <c r="K25" s="53">
        <v>813</v>
      </c>
      <c r="L25" s="40">
        <f t="shared" si="8"/>
        <v>3.2658471920944808E-2</v>
      </c>
      <c r="M25" s="17">
        <v>383</v>
      </c>
      <c r="N25" s="54">
        <f t="shared" si="2"/>
        <v>1.5385233389571784E-2</v>
      </c>
      <c r="O25" s="40">
        <f t="shared" si="3"/>
        <v>7.4340062111801247E-2</v>
      </c>
      <c r="P25" s="55"/>
      <c r="Q25" s="4"/>
      <c r="R25" s="38" t="s">
        <v>25</v>
      </c>
      <c r="S25" s="15">
        <v>8015</v>
      </c>
      <c r="T25" s="17">
        <v>383</v>
      </c>
      <c r="U25" s="40">
        <f t="shared" si="4"/>
        <v>4.7785402370555209E-2</v>
      </c>
      <c r="V25" s="41">
        <v>466</v>
      </c>
      <c r="W25" s="40">
        <f t="shared" si="5"/>
        <v>5.8140985651902684E-2</v>
      </c>
      <c r="X25" s="45">
        <f t="shared" si="6"/>
        <v>849</v>
      </c>
      <c r="Y25" s="40">
        <f t="shared" si="7"/>
        <v>0.10592638802245789</v>
      </c>
    </row>
    <row r="26" spans="2:25" ht="16.5" customHeight="1" x14ac:dyDescent="0.15">
      <c r="B26" s="103"/>
      <c r="C26" s="38" t="s">
        <v>26</v>
      </c>
      <c r="D26" s="15">
        <v>8927</v>
      </c>
      <c r="E26" s="41">
        <v>982</v>
      </c>
      <c r="F26" s="41">
        <v>5384</v>
      </c>
      <c r="G26" s="17">
        <v>2561</v>
      </c>
      <c r="H26" s="40">
        <f t="shared" si="0"/>
        <v>0.28688249131847204</v>
      </c>
      <c r="I26" s="17">
        <v>1574</v>
      </c>
      <c r="J26" s="40">
        <f t="shared" si="1"/>
        <v>0.17631903214965833</v>
      </c>
      <c r="K26" s="53">
        <v>495</v>
      </c>
      <c r="L26" s="40">
        <f t="shared" si="8"/>
        <v>5.5449759157611737E-2</v>
      </c>
      <c r="M26" s="17">
        <v>143</v>
      </c>
      <c r="N26" s="54">
        <f t="shared" si="2"/>
        <v>1.6018819312198947E-2</v>
      </c>
      <c r="O26" s="40">
        <f t="shared" si="3"/>
        <v>5.5837563451776651E-2</v>
      </c>
      <c r="P26" s="55"/>
      <c r="Q26" s="4"/>
      <c r="R26" s="38" t="s">
        <v>26</v>
      </c>
      <c r="S26" s="15">
        <v>2417</v>
      </c>
      <c r="T26" s="17">
        <v>143</v>
      </c>
      <c r="U26" s="40">
        <f t="shared" si="4"/>
        <v>5.9164253206454284E-2</v>
      </c>
      <c r="V26" s="41">
        <v>188</v>
      </c>
      <c r="W26" s="40">
        <f t="shared" si="5"/>
        <v>7.7782374844848984E-2</v>
      </c>
      <c r="X26" s="45">
        <f t="shared" si="6"/>
        <v>331</v>
      </c>
      <c r="Y26" s="40">
        <f t="shared" si="7"/>
        <v>0.13694662805130328</v>
      </c>
    </row>
    <row r="27" spans="2:25" ht="16.5" customHeight="1" x14ac:dyDescent="0.15">
      <c r="B27" s="103"/>
      <c r="C27" s="38" t="s">
        <v>27</v>
      </c>
      <c r="D27" s="15">
        <v>47042</v>
      </c>
      <c r="E27" s="41">
        <v>9249</v>
      </c>
      <c r="F27" s="41">
        <v>31295</v>
      </c>
      <c r="G27" s="17">
        <v>6412</v>
      </c>
      <c r="H27" s="40">
        <f t="shared" si="0"/>
        <v>0.13630372858296841</v>
      </c>
      <c r="I27" s="17">
        <v>2428</v>
      </c>
      <c r="J27" s="40">
        <f t="shared" si="1"/>
        <v>5.1613451809021722E-2</v>
      </c>
      <c r="K27" s="53">
        <v>652</v>
      </c>
      <c r="L27" s="40">
        <f t="shared" si="8"/>
        <v>1.3859954933888865E-2</v>
      </c>
      <c r="M27" s="17">
        <v>493</v>
      </c>
      <c r="N27" s="54">
        <f t="shared" si="2"/>
        <v>1.0479996598784066E-2</v>
      </c>
      <c r="O27" s="40">
        <f t="shared" si="3"/>
        <v>7.6887086712414218E-2</v>
      </c>
      <c r="P27" s="55"/>
      <c r="Q27" s="4"/>
      <c r="R27" s="38" t="s">
        <v>27</v>
      </c>
      <c r="S27" s="15">
        <v>15379</v>
      </c>
      <c r="T27" s="17">
        <v>493</v>
      </c>
      <c r="U27" s="40">
        <f t="shared" si="4"/>
        <v>3.2056700695753948E-2</v>
      </c>
      <c r="V27" s="41">
        <v>1098</v>
      </c>
      <c r="W27" s="40">
        <f t="shared" si="5"/>
        <v>7.1396059561740041E-2</v>
      </c>
      <c r="X27" s="45">
        <f t="shared" si="6"/>
        <v>1591</v>
      </c>
      <c r="Y27" s="40">
        <f t="shared" si="7"/>
        <v>0.10345276025749399</v>
      </c>
    </row>
    <row r="28" spans="2:25" ht="16.5" customHeight="1" x14ac:dyDescent="0.15">
      <c r="B28" s="104"/>
      <c r="C28" s="38" t="s">
        <v>28</v>
      </c>
      <c r="D28" s="15">
        <v>5334</v>
      </c>
      <c r="E28" s="41">
        <v>764</v>
      </c>
      <c r="F28" s="41">
        <v>3279</v>
      </c>
      <c r="G28" s="17">
        <v>1291</v>
      </c>
      <c r="H28" s="40">
        <f t="shared" si="0"/>
        <v>0.24203224596925385</v>
      </c>
      <c r="I28" s="17">
        <v>728</v>
      </c>
      <c r="J28" s="40">
        <f t="shared" si="1"/>
        <v>0.13648293963254593</v>
      </c>
      <c r="K28" s="53">
        <v>220</v>
      </c>
      <c r="L28" s="40">
        <f t="shared" si="8"/>
        <v>4.1244844394450697E-2</v>
      </c>
      <c r="M28" s="17">
        <v>91</v>
      </c>
      <c r="N28" s="54">
        <f t="shared" si="2"/>
        <v>1.7060367454068241E-2</v>
      </c>
      <c r="O28" s="40">
        <f t="shared" si="3"/>
        <v>7.0487993803253296E-2</v>
      </c>
      <c r="P28" s="55"/>
      <c r="Q28" s="4"/>
      <c r="R28" s="38" t="s">
        <v>28</v>
      </c>
      <c r="S28" s="15">
        <v>1483</v>
      </c>
      <c r="T28" s="17">
        <v>91</v>
      </c>
      <c r="U28" s="40">
        <f t="shared" si="4"/>
        <v>6.1362103843560348E-2</v>
      </c>
      <c r="V28" s="41">
        <v>116</v>
      </c>
      <c r="W28" s="40">
        <f t="shared" si="5"/>
        <v>7.8219824679703301E-2</v>
      </c>
      <c r="X28" s="45">
        <f t="shared" si="6"/>
        <v>207</v>
      </c>
      <c r="Y28" s="40">
        <f t="shared" si="7"/>
        <v>0.13958192852326365</v>
      </c>
    </row>
    <row r="29" spans="2:25" ht="16.5" customHeight="1" x14ac:dyDescent="0.15">
      <c r="B29" s="89" t="s">
        <v>29</v>
      </c>
      <c r="C29" s="38" t="s">
        <v>30</v>
      </c>
      <c r="D29" s="15">
        <v>135147</v>
      </c>
      <c r="E29" s="41">
        <v>18045</v>
      </c>
      <c r="F29" s="41">
        <v>83774</v>
      </c>
      <c r="G29" s="17">
        <v>32828</v>
      </c>
      <c r="H29" s="40">
        <f t="shared" si="0"/>
        <v>0.24290587286436252</v>
      </c>
      <c r="I29" s="17">
        <v>18182</v>
      </c>
      <c r="J29" s="40">
        <f t="shared" si="1"/>
        <v>0.13453498782806869</v>
      </c>
      <c r="K29" s="53">
        <v>4614</v>
      </c>
      <c r="L29" s="40">
        <f t="shared" si="8"/>
        <v>3.4140602455104439E-2</v>
      </c>
      <c r="M29" s="17">
        <v>3467</v>
      </c>
      <c r="N29" s="54">
        <f t="shared" si="2"/>
        <v>2.5653547618519092E-2</v>
      </c>
      <c r="O29" s="40">
        <f t="shared" si="3"/>
        <v>0.10561106372608749</v>
      </c>
      <c r="P29" s="55"/>
      <c r="Q29" s="4"/>
      <c r="R29" s="38" t="s">
        <v>30</v>
      </c>
      <c r="S29" s="15">
        <v>46058</v>
      </c>
      <c r="T29" s="17">
        <v>3467</v>
      </c>
      <c r="U29" s="40">
        <f t="shared" si="4"/>
        <v>7.5274653697511837E-2</v>
      </c>
      <c r="V29" s="41">
        <v>3673</v>
      </c>
      <c r="W29" s="40">
        <f t="shared" si="5"/>
        <v>7.9747275174779628E-2</v>
      </c>
      <c r="X29" s="45">
        <f t="shared" si="6"/>
        <v>7140</v>
      </c>
      <c r="Y29" s="40">
        <f t="shared" si="7"/>
        <v>0.15502192887229146</v>
      </c>
    </row>
    <row r="30" spans="2:25" ht="16.5" customHeight="1" x14ac:dyDescent="0.15">
      <c r="B30" s="89"/>
      <c r="C30" s="38" t="s">
        <v>31</v>
      </c>
      <c r="D30" s="15">
        <v>7431</v>
      </c>
      <c r="E30" s="41">
        <v>960</v>
      </c>
      <c r="F30" s="41">
        <v>4495</v>
      </c>
      <c r="G30" s="17">
        <v>1976</v>
      </c>
      <c r="H30" s="40">
        <f t="shared" si="0"/>
        <v>0.26591306688198091</v>
      </c>
      <c r="I30" s="17">
        <v>1194</v>
      </c>
      <c r="J30" s="40">
        <f t="shared" si="1"/>
        <v>0.1606782398062172</v>
      </c>
      <c r="K30" s="53">
        <v>321</v>
      </c>
      <c r="L30" s="40">
        <f t="shared" si="8"/>
        <v>4.319741622930965E-2</v>
      </c>
      <c r="M30" s="17">
        <v>93</v>
      </c>
      <c r="N30" s="54">
        <f t="shared" si="2"/>
        <v>1.2515139281388777E-2</v>
      </c>
      <c r="O30" s="40">
        <f t="shared" si="3"/>
        <v>4.7064777327935223E-2</v>
      </c>
      <c r="P30" s="55"/>
      <c r="Q30" s="4"/>
      <c r="R30" s="38" t="s">
        <v>31</v>
      </c>
      <c r="S30" s="15">
        <v>1920</v>
      </c>
      <c r="T30" s="17">
        <v>93</v>
      </c>
      <c r="U30" s="40">
        <f t="shared" si="4"/>
        <v>4.8437500000000001E-2</v>
      </c>
      <c r="V30" s="41">
        <v>110</v>
      </c>
      <c r="W30" s="40">
        <f t="shared" si="5"/>
        <v>5.7291666666666664E-2</v>
      </c>
      <c r="X30" s="45">
        <f t="shared" si="6"/>
        <v>203</v>
      </c>
      <c r="Y30" s="40">
        <f t="shared" si="7"/>
        <v>0.10572916666666667</v>
      </c>
    </row>
    <row r="31" spans="2:25" ht="16.5" customHeight="1" x14ac:dyDescent="0.15">
      <c r="B31" s="89"/>
      <c r="C31" s="38" t="s">
        <v>32</v>
      </c>
      <c r="D31" s="15">
        <v>25527</v>
      </c>
      <c r="E31" s="41">
        <v>3054</v>
      </c>
      <c r="F31" s="41">
        <v>14669</v>
      </c>
      <c r="G31" s="17">
        <v>7520</v>
      </c>
      <c r="H31" s="40">
        <f t="shared" si="0"/>
        <v>0.29459004191640226</v>
      </c>
      <c r="I31" s="17">
        <v>4376</v>
      </c>
      <c r="J31" s="40">
        <f t="shared" si="1"/>
        <v>0.17142633290241704</v>
      </c>
      <c r="K31" s="53">
        <v>1165</v>
      </c>
      <c r="L31" s="40">
        <f t="shared" si="8"/>
        <v>4.5637951972421355E-2</v>
      </c>
      <c r="M31" s="17">
        <v>568</v>
      </c>
      <c r="N31" s="54">
        <f t="shared" si="2"/>
        <v>2.2250949974536766E-2</v>
      </c>
      <c r="O31" s="40">
        <f t="shared" si="3"/>
        <v>7.5531914893617019E-2</v>
      </c>
      <c r="P31" s="55"/>
      <c r="Q31" s="4"/>
      <c r="R31" s="38" t="s">
        <v>32</v>
      </c>
      <c r="S31" s="15">
        <v>7591</v>
      </c>
      <c r="T31" s="17">
        <v>568</v>
      </c>
      <c r="U31" s="40">
        <f t="shared" si="4"/>
        <v>7.4825451192201298E-2</v>
      </c>
      <c r="V31" s="41">
        <v>717</v>
      </c>
      <c r="W31" s="40">
        <f t="shared" si="5"/>
        <v>9.4453958635225932E-2</v>
      </c>
      <c r="X31" s="45">
        <f t="shared" si="6"/>
        <v>1285</v>
      </c>
      <c r="Y31" s="40">
        <f t="shared" si="7"/>
        <v>0.16927940982742723</v>
      </c>
    </row>
    <row r="32" spans="2:25" ht="16.5" customHeight="1" x14ac:dyDescent="0.15">
      <c r="B32" s="89"/>
      <c r="C32" s="38" t="s">
        <v>33</v>
      </c>
      <c r="D32" s="15">
        <v>17494</v>
      </c>
      <c r="E32" s="41">
        <v>2010</v>
      </c>
      <c r="F32" s="41">
        <v>10590</v>
      </c>
      <c r="G32" s="17">
        <v>4894</v>
      </c>
      <c r="H32" s="40">
        <f t="shared" si="0"/>
        <v>0.27975305819137991</v>
      </c>
      <c r="I32" s="17">
        <v>2731</v>
      </c>
      <c r="J32" s="40">
        <f t="shared" si="1"/>
        <v>0.15611066651423344</v>
      </c>
      <c r="K32" s="53">
        <v>673</v>
      </c>
      <c r="L32" s="40">
        <f t="shared" si="8"/>
        <v>3.8470332685492166E-2</v>
      </c>
      <c r="M32" s="17">
        <v>508</v>
      </c>
      <c r="N32" s="54">
        <f t="shared" si="2"/>
        <v>2.903852749514119E-2</v>
      </c>
      <c r="O32" s="40">
        <f t="shared" si="3"/>
        <v>0.10380057212913772</v>
      </c>
      <c r="P32" s="55"/>
      <c r="Q32" s="4"/>
      <c r="R32" s="38" t="s">
        <v>33</v>
      </c>
      <c r="S32" s="15">
        <v>5483</v>
      </c>
      <c r="T32" s="17">
        <v>508</v>
      </c>
      <c r="U32" s="40">
        <f t="shared" si="4"/>
        <v>9.2650009119095392E-2</v>
      </c>
      <c r="V32" s="41">
        <v>512</v>
      </c>
      <c r="W32" s="40">
        <f t="shared" si="5"/>
        <v>9.3379536749954403E-2</v>
      </c>
      <c r="X32" s="45">
        <f t="shared" si="6"/>
        <v>1020</v>
      </c>
      <c r="Y32" s="40">
        <f t="shared" si="7"/>
        <v>0.18602954586904979</v>
      </c>
    </row>
    <row r="33" spans="2:25" ht="16.5" customHeight="1" x14ac:dyDescent="0.15">
      <c r="B33" s="89"/>
      <c r="C33" s="38" t="s">
        <v>34</v>
      </c>
      <c r="D33" s="15">
        <v>25190</v>
      </c>
      <c r="E33" s="41">
        <v>2922</v>
      </c>
      <c r="F33" s="41">
        <v>14968</v>
      </c>
      <c r="G33" s="17">
        <v>7228</v>
      </c>
      <c r="H33" s="40">
        <f t="shared" si="0"/>
        <v>0.28693926161175071</v>
      </c>
      <c r="I33" s="17">
        <v>4030</v>
      </c>
      <c r="J33" s="40">
        <f t="shared" si="1"/>
        <v>0.15998412068281065</v>
      </c>
      <c r="K33" s="53">
        <v>1065</v>
      </c>
      <c r="L33" s="40">
        <f t="shared" si="8"/>
        <v>4.2278682016673286E-2</v>
      </c>
      <c r="M33" s="17">
        <v>682</v>
      </c>
      <c r="N33" s="54">
        <f t="shared" si="2"/>
        <v>2.7074235807860263E-2</v>
      </c>
      <c r="O33" s="40">
        <f t="shared" si="3"/>
        <v>9.435528500276702E-2</v>
      </c>
      <c r="P33" s="55"/>
      <c r="Q33" s="4"/>
      <c r="R33" s="38" t="s">
        <v>34</v>
      </c>
      <c r="S33" s="15">
        <v>7982</v>
      </c>
      <c r="T33" s="17">
        <v>682</v>
      </c>
      <c r="U33" s="40">
        <f t="shared" si="4"/>
        <v>8.5442245051365578E-2</v>
      </c>
      <c r="V33" s="41">
        <v>831</v>
      </c>
      <c r="W33" s="40">
        <f t="shared" si="5"/>
        <v>0.10410924580305687</v>
      </c>
      <c r="X33" s="45">
        <f t="shared" si="6"/>
        <v>1513</v>
      </c>
      <c r="Y33" s="40">
        <f t="shared" si="7"/>
        <v>0.18955149085442244</v>
      </c>
    </row>
    <row r="34" spans="2:25" ht="16.5" customHeight="1" x14ac:dyDescent="0.15">
      <c r="B34" s="38" t="s">
        <v>35</v>
      </c>
      <c r="C34" s="38" t="s">
        <v>36</v>
      </c>
      <c r="D34" s="15">
        <v>74932</v>
      </c>
      <c r="E34" s="41">
        <v>8427</v>
      </c>
      <c r="F34" s="41">
        <v>42079</v>
      </c>
      <c r="G34" s="17">
        <v>24383</v>
      </c>
      <c r="H34" s="40">
        <f t="shared" si="0"/>
        <v>0.32540169753910214</v>
      </c>
      <c r="I34" s="17">
        <v>14646</v>
      </c>
      <c r="J34" s="40">
        <f t="shared" si="1"/>
        <v>0.195457214541184</v>
      </c>
      <c r="K34" s="53">
        <v>3835</v>
      </c>
      <c r="L34" s="40">
        <f t="shared" si="8"/>
        <v>5.1179736294240108E-2</v>
      </c>
      <c r="M34" s="17">
        <v>2234</v>
      </c>
      <c r="N34" s="54">
        <f t="shared" si="2"/>
        <v>2.9813697752629049E-2</v>
      </c>
      <c r="O34" s="40">
        <f t="shared" si="3"/>
        <v>9.1621211499815447E-2</v>
      </c>
      <c r="P34" s="55"/>
      <c r="Q34" s="4"/>
      <c r="R34" s="38" t="s">
        <v>36</v>
      </c>
      <c r="S34" s="15">
        <v>23314</v>
      </c>
      <c r="T34" s="17">
        <v>2234</v>
      </c>
      <c r="U34" s="40">
        <f t="shared" si="4"/>
        <v>9.5822252723685344E-2</v>
      </c>
      <c r="V34" s="41">
        <v>2605</v>
      </c>
      <c r="W34" s="40">
        <f t="shared" si="5"/>
        <v>0.1117354379342884</v>
      </c>
      <c r="X34" s="45">
        <f t="shared" si="6"/>
        <v>4839</v>
      </c>
      <c r="Y34" s="40">
        <f t="shared" si="7"/>
        <v>0.20755769065797375</v>
      </c>
    </row>
    <row r="35" spans="2:25" ht="16.5" customHeight="1" x14ac:dyDescent="0.15">
      <c r="B35" s="89" t="s">
        <v>37</v>
      </c>
      <c r="C35" s="38" t="s">
        <v>38</v>
      </c>
      <c r="D35" s="15">
        <v>160826</v>
      </c>
      <c r="E35" s="41">
        <v>20214</v>
      </c>
      <c r="F35" s="41">
        <v>96297</v>
      </c>
      <c r="G35" s="17">
        <v>43747</v>
      </c>
      <c r="H35" s="40">
        <f t="shared" si="0"/>
        <v>0.27201447527141132</v>
      </c>
      <c r="I35" s="17">
        <v>22308</v>
      </c>
      <c r="J35" s="40">
        <f t="shared" si="1"/>
        <v>0.13870891522515016</v>
      </c>
      <c r="K35" s="53">
        <v>5826</v>
      </c>
      <c r="L35" s="40">
        <f t="shared" si="8"/>
        <v>3.6225485928892097E-2</v>
      </c>
      <c r="M35" s="17">
        <v>5400</v>
      </c>
      <c r="N35" s="54">
        <f t="shared" si="2"/>
        <v>3.3576660490219241E-2</v>
      </c>
      <c r="O35" s="40">
        <f t="shared" si="3"/>
        <v>0.12343703568244679</v>
      </c>
      <c r="P35" s="55"/>
      <c r="Q35" s="4"/>
      <c r="R35" s="38" t="s">
        <v>38</v>
      </c>
      <c r="S35" s="15">
        <v>57796</v>
      </c>
      <c r="T35" s="17">
        <v>5400</v>
      </c>
      <c r="U35" s="40">
        <f t="shared" si="4"/>
        <v>9.343207142362793E-2</v>
      </c>
      <c r="V35" s="41">
        <v>6238</v>
      </c>
      <c r="W35" s="40">
        <f t="shared" si="5"/>
        <v>0.10793134472973909</v>
      </c>
      <c r="X35" s="45">
        <f t="shared" si="6"/>
        <v>11638</v>
      </c>
      <c r="Y35" s="40">
        <f t="shared" si="7"/>
        <v>0.201363416153367</v>
      </c>
    </row>
    <row r="36" spans="2:25" ht="16.5" customHeight="1" x14ac:dyDescent="0.15">
      <c r="B36" s="89"/>
      <c r="C36" s="38" t="s">
        <v>39</v>
      </c>
      <c r="D36" s="15">
        <v>42903</v>
      </c>
      <c r="E36" s="41">
        <v>6181</v>
      </c>
      <c r="F36" s="41">
        <v>26751</v>
      </c>
      <c r="G36" s="17">
        <v>9932</v>
      </c>
      <c r="H36" s="40">
        <f t="shared" si="0"/>
        <v>0.23149896277649581</v>
      </c>
      <c r="I36" s="17">
        <v>4895</v>
      </c>
      <c r="J36" s="40">
        <f t="shared" si="1"/>
        <v>0.11409458546022423</v>
      </c>
      <c r="K36" s="53">
        <v>1322</v>
      </c>
      <c r="L36" s="40">
        <f t="shared" si="8"/>
        <v>3.0813696011933896E-2</v>
      </c>
      <c r="M36" s="17">
        <v>1013</v>
      </c>
      <c r="N36" s="54">
        <f t="shared" si="2"/>
        <v>2.3611402466028018E-2</v>
      </c>
      <c r="O36" s="40">
        <f t="shared" si="3"/>
        <v>0.10199355618203786</v>
      </c>
      <c r="P36" s="55"/>
      <c r="Q36" s="4"/>
      <c r="R36" s="38" t="s">
        <v>39</v>
      </c>
      <c r="S36" s="15">
        <v>13982</v>
      </c>
      <c r="T36" s="17">
        <v>1013</v>
      </c>
      <c r="U36" s="40">
        <f t="shared" si="4"/>
        <v>7.2450293234158206E-2</v>
      </c>
      <c r="V36" s="41">
        <v>1312</v>
      </c>
      <c r="W36" s="40">
        <f t="shared" si="5"/>
        <v>9.3834930625089394E-2</v>
      </c>
      <c r="X36" s="45">
        <f t="shared" si="6"/>
        <v>2325</v>
      </c>
      <c r="Y36" s="40">
        <f t="shared" si="7"/>
        <v>0.1662852238592476</v>
      </c>
    </row>
    <row r="37" spans="2:25" ht="16.5" customHeight="1" x14ac:dyDescent="0.15">
      <c r="B37" s="89"/>
      <c r="C37" s="38" t="s">
        <v>40</v>
      </c>
      <c r="D37" s="15">
        <v>10051</v>
      </c>
      <c r="E37" s="41">
        <v>1057</v>
      </c>
      <c r="F37" s="41">
        <v>5616</v>
      </c>
      <c r="G37" s="17">
        <v>3362</v>
      </c>
      <c r="H37" s="40">
        <f t="shared" si="0"/>
        <v>0.33449408019102578</v>
      </c>
      <c r="I37" s="17">
        <v>1775</v>
      </c>
      <c r="J37" s="40">
        <f t="shared" si="1"/>
        <v>0.1765993433489205</v>
      </c>
      <c r="K37" s="53">
        <v>458</v>
      </c>
      <c r="L37" s="40">
        <f t="shared" si="8"/>
        <v>4.5567605213411598E-2</v>
      </c>
      <c r="M37" s="17">
        <v>472</v>
      </c>
      <c r="N37" s="54">
        <f t="shared" si="2"/>
        <v>4.6960501442642522E-2</v>
      </c>
      <c r="O37" s="40">
        <f t="shared" si="3"/>
        <v>0.14039262343842951</v>
      </c>
      <c r="P37" s="55"/>
      <c r="Q37" s="4"/>
      <c r="R37" s="38" t="s">
        <v>40</v>
      </c>
      <c r="S37" s="15">
        <v>3937</v>
      </c>
      <c r="T37" s="17">
        <v>472</v>
      </c>
      <c r="U37" s="40">
        <f t="shared" si="4"/>
        <v>0.11988823977647955</v>
      </c>
      <c r="V37" s="41">
        <v>583</v>
      </c>
      <c r="W37" s="40">
        <f t="shared" si="5"/>
        <v>0.14808229616459234</v>
      </c>
      <c r="X37" s="45">
        <f t="shared" si="6"/>
        <v>1055</v>
      </c>
      <c r="Y37" s="40">
        <f t="shared" si="7"/>
        <v>0.2679705359410719</v>
      </c>
    </row>
    <row r="38" spans="2:25" ht="16.5" customHeight="1" x14ac:dyDescent="0.15">
      <c r="B38" s="38" t="s">
        <v>41</v>
      </c>
      <c r="C38" s="38" t="s">
        <v>42</v>
      </c>
      <c r="D38" s="15">
        <v>83969</v>
      </c>
      <c r="E38" s="41">
        <v>10530</v>
      </c>
      <c r="F38" s="41">
        <v>49569</v>
      </c>
      <c r="G38" s="17">
        <v>23762</v>
      </c>
      <c r="H38" s="40">
        <f t="shared" si="0"/>
        <v>0.28298538746442137</v>
      </c>
      <c r="I38" s="17">
        <v>14072</v>
      </c>
      <c r="J38" s="40">
        <f t="shared" si="1"/>
        <v>0.16758565661136848</v>
      </c>
      <c r="K38" s="53">
        <v>3730</v>
      </c>
      <c r="L38" s="40">
        <f t="shared" si="8"/>
        <v>4.4421155426407365E-2</v>
      </c>
      <c r="M38" s="17">
        <v>1926</v>
      </c>
      <c r="N38" s="54">
        <f t="shared" si="2"/>
        <v>2.2937036287201229E-2</v>
      </c>
      <c r="O38" s="40">
        <f t="shared" si="3"/>
        <v>8.1053783351569736E-2</v>
      </c>
      <c r="P38" s="55"/>
      <c r="Q38" s="4"/>
      <c r="R38" s="38" t="s">
        <v>42</v>
      </c>
      <c r="S38" s="15">
        <v>24945</v>
      </c>
      <c r="T38" s="17">
        <v>1926</v>
      </c>
      <c r="U38" s="40">
        <f t="shared" si="4"/>
        <v>7.7209861695730603E-2</v>
      </c>
      <c r="V38" s="41">
        <v>1929</v>
      </c>
      <c r="W38" s="40">
        <f t="shared" si="5"/>
        <v>7.733012627781119E-2</v>
      </c>
      <c r="X38" s="45">
        <f t="shared" si="6"/>
        <v>3855</v>
      </c>
      <c r="Y38" s="40">
        <f t="shared" si="7"/>
        <v>0.15453998797354179</v>
      </c>
    </row>
    <row r="39" spans="2:25" ht="16.5" customHeight="1" x14ac:dyDescent="0.15">
      <c r="B39" s="89" t="s">
        <v>43</v>
      </c>
      <c r="C39" s="38" t="s">
        <v>44</v>
      </c>
      <c r="D39" s="15">
        <v>73489</v>
      </c>
      <c r="E39" s="41">
        <v>8746</v>
      </c>
      <c r="F39" s="41">
        <v>42004</v>
      </c>
      <c r="G39" s="17">
        <v>22600</v>
      </c>
      <c r="H39" s="40">
        <f t="shared" si="0"/>
        <v>0.30752901794826437</v>
      </c>
      <c r="I39" s="17">
        <v>11466</v>
      </c>
      <c r="J39" s="40">
        <f t="shared" si="1"/>
        <v>0.15602335043339818</v>
      </c>
      <c r="K39" s="53">
        <v>2945</v>
      </c>
      <c r="L39" s="40">
        <f t="shared" si="8"/>
        <v>4.0074024683966307E-2</v>
      </c>
      <c r="M39" s="17">
        <v>2375</v>
      </c>
      <c r="N39" s="54">
        <f t="shared" si="2"/>
        <v>3.2317761841908314E-2</v>
      </c>
      <c r="O39" s="40">
        <f t="shared" si="3"/>
        <v>0.10508849557522124</v>
      </c>
      <c r="P39" s="55"/>
      <c r="Q39" s="4"/>
      <c r="R39" s="38" t="s">
        <v>44</v>
      </c>
      <c r="S39" s="15">
        <v>25399</v>
      </c>
      <c r="T39" s="17">
        <v>2375</v>
      </c>
      <c r="U39" s="40">
        <f t="shared" si="4"/>
        <v>9.3507618410173632E-2</v>
      </c>
      <c r="V39" s="41">
        <v>2918</v>
      </c>
      <c r="W39" s="40">
        <f t="shared" si="5"/>
        <v>0.11488641285089964</v>
      </c>
      <c r="X39" s="45">
        <f t="shared" si="6"/>
        <v>5293</v>
      </c>
      <c r="Y39" s="40">
        <f t="shared" si="7"/>
        <v>0.20839403126107328</v>
      </c>
    </row>
    <row r="40" spans="2:25" ht="16.5" customHeight="1" x14ac:dyDescent="0.15">
      <c r="B40" s="89"/>
      <c r="C40" s="38" t="s">
        <v>45</v>
      </c>
      <c r="D40" s="15">
        <v>17429</v>
      </c>
      <c r="E40" s="41">
        <v>2158</v>
      </c>
      <c r="F40" s="41">
        <v>10031</v>
      </c>
      <c r="G40" s="17">
        <v>5238</v>
      </c>
      <c r="H40" s="40">
        <f t="shared" si="0"/>
        <v>0.30053359343622699</v>
      </c>
      <c r="I40" s="17">
        <v>3010</v>
      </c>
      <c r="J40" s="40">
        <f t="shared" si="1"/>
        <v>0.17270067129496816</v>
      </c>
      <c r="K40" s="53">
        <v>847</v>
      </c>
      <c r="L40" s="40">
        <f t="shared" si="8"/>
        <v>4.8597165643467784E-2</v>
      </c>
      <c r="M40" s="17">
        <v>428</v>
      </c>
      <c r="N40" s="54">
        <f t="shared" si="2"/>
        <v>2.4556773194101784E-2</v>
      </c>
      <c r="O40" s="40">
        <f t="shared" si="3"/>
        <v>8.1710576555937386E-2</v>
      </c>
      <c r="P40" s="55"/>
      <c r="Q40" s="4"/>
      <c r="R40" s="38" t="s">
        <v>45</v>
      </c>
      <c r="S40" s="15">
        <v>5288</v>
      </c>
      <c r="T40" s="17">
        <v>428</v>
      </c>
      <c r="U40" s="40">
        <f t="shared" si="4"/>
        <v>8.0937972768532526E-2</v>
      </c>
      <c r="V40" s="41">
        <v>427</v>
      </c>
      <c r="W40" s="40">
        <f t="shared" si="5"/>
        <v>8.0748865355521934E-2</v>
      </c>
      <c r="X40" s="45">
        <f t="shared" si="6"/>
        <v>855</v>
      </c>
      <c r="Y40" s="40">
        <f t="shared" si="7"/>
        <v>0.16168683812405446</v>
      </c>
    </row>
    <row r="41" spans="2:25" ht="16.5" customHeight="1" x14ac:dyDescent="0.15">
      <c r="B41" s="110" t="s">
        <v>95</v>
      </c>
      <c r="C41" s="118"/>
      <c r="D41" s="41">
        <f>SUM(D6:D40)</f>
        <v>2348165</v>
      </c>
      <c r="E41" s="41">
        <f t="shared" ref="E41:F41" si="9">SUM(E6:E40)</f>
        <v>308201</v>
      </c>
      <c r="F41" s="41">
        <f t="shared" si="9"/>
        <v>1501638</v>
      </c>
      <c r="G41" s="17">
        <f>SUM(G6:G40)</f>
        <v>520794</v>
      </c>
      <c r="H41" s="40">
        <f t="shared" si="0"/>
        <v>0.22178765120849686</v>
      </c>
      <c r="I41" s="17">
        <f>SUM(I6:I40)</f>
        <v>264856</v>
      </c>
      <c r="J41" s="40">
        <f t="shared" si="1"/>
        <v>0.11279275519394932</v>
      </c>
      <c r="K41" s="53">
        <f>SUM(K6:K40)</f>
        <v>70152</v>
      </c>
      <c r="L41" s="40">
        <f t="shared" si="8"/>
        <v>2.9875243008902697E-2</v>
      </c>
      <c r="M41" s="17">
        <f>SUM(M6:M40)</f>
        <v>63203</v>
      </c>
      <c r="N41" s="54">
        <f t="shared" si="2"/>
        <v>2.6915910934708593E-2</v>
      </c>
      <c r="O41" s="40">
        <f t="shared" si="3"/>
        <v>0.12135892502601796</v>
      </c>
      <c r="P41" s="55"/>
      <c r="Q41" s="4"/>
      <c r="R41" s="38" t="s">
        <v>95</v>
      </c>
      <c r="S41" s="15">
        <f>SUM(S6:S40)</f>
        <v>900352</v>
      </c>
      <c r="T41" s="17">
        <f>SUM(T6:T40)</f>
        <v>63203</v>
      </c>
      <c r="U41" s="40">
        <f t="shared" si="4"/>
        <v>7.0198100298549906E-2</v>
      </c>
      <c r="V41" s="41">
        <f>SUM(V6:V40)</f>
        <v>77063</v>
      </c>
      <c r="W41" s="40">
        <f t="shared" si="5"/>
        <v>8.559207954222349E-2</v>
      </c>
      <c r="X41" s="45">
        <f t="shared" si="6"/>
        <v>140266</v>
      </c>
      <c r="Y41" s="40">
        <f t="shared" si="7"/>
        <v>0.1557901798407734</v>
      </c>
    </row>
    <row r="42" spans="2:25" ht="17.25" customHeight="1" x14ac:dyDescent="0.15">
      <c r="B42" s="119" t="s">
        <v>109</v>
      </c>
      <c r="C42" s="119"/>
      <c r="D42" s="119"/>
      <c r="E42" s="119"/>
      <c r="F42" s="119"/>
      <c r="G42" s="119"/>
      <c r="H42" s="119"/>
      <c r="I42" s="119"/>
      <c r="J42" s="119"/>
      <c r="K42" s="57"/>
      <c r="L42" s="57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2:25" ht="17.25" customHeight="1" x14ac:dyDescent="0.15">
      <c r="B43" s="4" t="s">
        <v>52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2:25" x14ac:dyDescent="0.1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</sheetData>
  <sheetProtection password="E9BF" sheet="1" objects="1" scenarios="1" selectLockedCells="1"/>
  <mergeCells count="17">
    <mergeCell ref="T4:Y4"/>
    <mergeCell ref="B4:B5"/>
    <mergeCell ref="C4:C5"/>
    <mergeCell ref="B29:B33"/>
    <mergeCell ref="B35:B37"/>
    <mergeCell ref="B16:B20"/>
    <mergeCell ref="B21:B24"/>
    <mergeCell ref="B25:B28"/>
    <mergeCell ref="B7:B15"/>
    <mergeCell ref="D4:D5"/>
    <mergeCell ref="G4:O4"/>
    <mergeCell ref="R4:R5"/>
    <mergeCell ref="S4:S5"/>
    <mergeCell ref="P4:P5"/>
    <mergeCell ref="B39:B40"/>
    <mergeCell ref="B41:C41"/>
    <mergeCell ref="B42:J42"/>
  </mergeCells>
  <phoneticPr fontId="1"/>
  <conditionalFormatting sqref="C6:O40">
    <cfRule type="expression" dxfId="9" priority="2">
      <formula>MOD(ROW(),2)=0</formula>
    </cfRule>
  </conditionalFormatting>
  <conditionalFormatting sqref="R6:Y40">
    <cfRule type="expression" dxfId="8" priority="1">
      <formula>MOD(ROW(),2)=0</formula>
    </cfRule>
  </conditionalFormatting>
  <pageMargins left="0.31496062992125984" right="0.11811023622047245" top="0.35433070866141736" bottom="0.35433070866141736" header="0.31496062992125984" footer="0.31496062992125984"/>
  <pageSetup paperSize="8" scale="83" orientation="landscape" r:id="rId1"/>
  <colBreaks count="1" manualBreakCount="1">
    <brk id="1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43"/>
  <sheetViews>
    <sheetView view="pageBreakPreview" topLeftCell="C1" zoomScale="60" zoomScaleNormal="70" workbookViewId="0">
      <selection activeCell="D6" sqref="D6:M7"/>
    </sheetView>
  </sheetViews>
  <sheetFormatPr defaultRowHeight="13.5" x14ac:dyDescent="0.15"/>
  <cols>
    <col min="1" max="1" width="2.5" style="4" customWidth="1"/>
    <col min="2" max="2" width="11.375" style="4" bestFit="1" customWidth="1"/>
    <col min="3" max="3" width="10.75" style="4" customWidth="1"/>
    <col min="4" max="4" width="11.125" style="4" bestFit="1" customWidth="1"/>
    <col min="5" max="15" width="11.125" style="4" customWidth="1"/>
    <col min="16" max="16" width="2.375" style="4" customWidth="1"/>
    <col min="17" max="17" width="2" style="4" customWidth="1"/>
    <col min="18" max="18" width="10.125" style="4" customWidth="1"/>
    <col min="19" max="19" width="11.375" style="4" customWidth="1"/>
    <col min="20" max="25" width="11.125" style="4" customWidth="1"/>
    <col min="26" max="26" width="1.125" style="4" customWidth="1"/>
    <col min="27" max="16384" width="9" style="4"/>
  </cols>
  <sheetData>
    <row r="1" spans="2:25" ht="8.25" customHeight="1" x14ac:dyDescent="0.15"/>
    <row r="2" spans="2:25" ht="17.25" x14ac:dyDescent="0.15">
      <c r="B2" s="46" t="s">
        <v>90</v>
      </c>
    </row>
    <row r="3" spans="2:25" ht="8.25" customHeight="1" x14ac:dyDescent="0.15">
      <c r="B3" s="47"/>
      <c r="C3" s="47"/>
      <c r="D3" s="47"/>
      <c r="E3" s="47"/>
      <c r="F3" s="47"/>
      <c r="G3" s="47"/>
      <c r="H3" s="47"/>
      <c r="I3" s="47"/>
      <c r="J3" s="47"/>
      <c r="K3" s="23"/>
      <c r="L3" s="23"/>
      <c r="M3" s="22"/>
      <c r="N3" s="22"/>
      <c r="O3" s="22"/>
      <c r="P3" s="22"/>
    </row>
    <row r="4" spans="2:25" ht="21.75" customHeight="1" x14ac:dyDescent="0.15">
      <c r="B4" s="102" t="s">
        <v>0</v>
      </c>
      <c r="C4" s="78" t="s">
        <v>1</v>
      </c>
      <c r="D4" s="95" t="s">
        <v>47</v>
      </c>
      <c r="E4" s="32"/>
      <c r="F4" s="32"/>
      <c r="G4" s="117"/>
      <c r="H4" s="117"/>
      <c r="I4" s="117"/>
      <c r="J4" s="117"/>
      <c r="K4" s="117"/>
      <c r="L4" s="117"/>
      <c r="M4" s="117"/>
      <c r="N4" s="117"/>
      <c r="O4" s="118"/>
      <c r="P4" s="22"/>
      <c r="R4" s="78" t="s">
        <v>1</v>
      </c>
      <c r="S4" s="95" t="s">
        <v>57</v>
      </c>
      <c r="T4" s="117"/>
      <c r="U4" s="117"/>
      <c r="V4" s="117"/>
      <c r="W4" s="117"/>
      <c r="X4" s="117"/>
      <c r="Y4" s="118"/>
    </row>
    <row r="5" spans="2:25" ht="66.75" customHeight="1" x14ac:dyDescent="0.15">
      <c r="B5" s="104"/>
      <c r="C5" s="80"/>
      <c r="D5" s="101"/>
      <c r="E5" s="33" t="s">
        <v>134</v>
      </c>
      <c r="F5" s="34" t="s">
        <v>135</v>
      </c>
      <c r="G5" s="35" t="s">
        <v>48</v>
      </c>
      <c r="H5" s="36" t="s">
        <v>49</v>
      </c>
      <c r="I5" s="35" t="s">
        <v>50</v>
      </c>
      <c r="J5" s="36" t="s">
        <v>51</v>
      </c>
      <c r="K5" s="37" t="s">
        <v>112</v>
      </c>
      <c r="L5" s="36" t="s">
        <v>113</v>
      </c>
      <c r="M5" s="35" t="s">
        <v>115</v>
      </c>
      <c r="N5" s="48" t="s">
        <v>114</v>
      </c>
      <c r="O5" s="49" t="s">
        <v>116</v>
      </c>
      <c r="P5" s="50"/>
      <c r="R5" s="80"/>
      <c r="S5" s="101"/>
      <c r="T5" s="35" t="s">
        <v>53</v>
      </c>
      <c r="U5" s="36" t="s">
        <v>98</v>
      </c>
      <c r="V5" s="51" t="s">
        <v>97</v>
      </c>
      <c r="W5" s="52" t="s">
        <v>54</v>
      </c>
      <c r="X5" s="35" t="s">
        <v>55</v>
      </c>
      <c r="Y5" s="36" t="s">
        <v>56</v>
      </c>
    </row>
    <row r="6" spans="2:25" ht="16.5" customHeight="1" x14ac:dyDescent="0.15">
      <c r="B6" s="38" t="s">
        <v>46</v>
      </c>
      <c r="C6" s="38" t="s">
        <v>2</v>
      </c>
      <c r="D6" s="41">
        <v>1082159</v>
      </c>
      <c r="E6" s="41">
        <v>129309</v>
      </c>
      <c r="F6" s="41">
        <v>674873</v>
      </c>
      <c r="G6" s="17">
        <v>234360</v>
      </c>
      <c r="H6" s="40">
        <f t="shared" ref="H6:H41" si="0">(G6/D6)</f>
        <v>0.21656706639227691</v>
      </c>
      <c r="I6" s="17">
        <v>110300</v>
      </c>
      <c r="J6" s="40">
        <f t="shared" ref="J6:J41" si="1">(I6/D6)</f>
        <v>0.10192587226091544</v>
      </c>
      <c r="K6" s="53">
        <v>31750</v>
      </c>
      <c r="L6" s="40">
        <f>K6/D6</f>
        <v>2.9339496321705037E-2</v>
      </c>
      <c r="M6" s="17">
        <v>45035</v>
      </c>
      <c r="N6" s="54">
        <f t="shared" ref="N6:N40" si="2">M6/D6</f>
        <v>4.1615880845605871E-2</v>
      </c>
      <c r="O6" s="40">
        <f t="shared" ref="O6:O40" si="3">(M6/G6)</f>
        <v>0.19216163167776071</v>
      </c>
      <c r="P6" s="55"/>
      <c r="R6" s="38" t="s">
        <v>2</v>
      </c>
      <c r="S6" s="56">
        <v>498257</v>
      </c>
      <c r="T6" s="17">
        <v>45035</v>
      </c>
      <c r="U6" s="40">
        <f t="shared" ref="U6:U41" si="4">(T6/S6)</f>
        <v>9.0385082397236763E-2</v>
      </c>
      <c r="V6" s="41">
        <v>42457</v>
      </c>
      <c r="W6" s="40">
        <f t="shared" ref="W6:W41" si="5">V6/S6</f>
        <v>8.5211045705328781E-2</v>
      </c>
      <c r="X6" s="45">
        <f t="shared" ref="X6:X41" si="6">T6+V6</f>
        <v>87492</v>
      </c>
      <c r="Y6" s="40">
        <f t="shared" ref="Y6:Y41" si="7">(T6+V6)/S6</f>
        <v>0.17559612810256553</v>
      </c>
    </row>
    <row r="7" spans="2:25" ht="16.5" customHeight="1" x14ac:dyDescent="0.15">
      <c r="B7" s="89" t="s">
        <v>3</v>
      </c>
      <c r="C7" s="38" t="s">
        <v>4</v>
      </c>
      <c r="D7" s="41">
        <v>35272</v>
      </c>
      <c r="E7" s="41">
        <v>3872</v>
      </c>
      <c r="F7" s="41">
        <v>20006</v>
      </c>
      <c r="G7" s="17">
        <v>11200</v>
      </c>
      <c r="H7" s="40">
        <f t="shared" si="0"/>
        <v>0.31753232025402583</v>
      </c>
      <c r="I7" s="17">
        <v>6015</v>
      </c>
      <c r="J7" s="40">
        <f t="shared" si="1"/>
        <v>0.1705318666364255</v>
      </c>
      <c r="K7" s="53">
        <v>2108</v>
      </c>
      <c r="L7" s="40">
        <f t="shared" ref="L7:L41" si="8">K7/D7</f>
        <v>5.9764118847811298E-2</v>
      </c>
      <c r="M7" s="17">
        <v>1262</v>
      </c>
      <c r="N7" s="54">
        <f t="shared" si="2"/>
        <v>3.5779088228623274E-2</v>
      </c>
      <c r="O7" s="40">
        <f t="shared" si="3"/>
        <v>0.11267857142857143</v>
      </c>
      <c r="P7" s="55"/>
      <c r="R7" s="38" t="s">
        <v>4</v>
      </c>
      <c r="S7" s="15">
        <v>12535</v>
      </c>
      <c r="T7" s="17">
        <v>1262</v>
      </c>
      <c r="U7" s="40">
        <f t="shared" si="4"/>
        <v>0.10067810131631431</v>
      </c>
      <c r="V7" s="41">
        <v>1561</v>
      </c>
      <c r="W7" s="40">
        <f t="shared" si="5"/>
        <v>0.12453131232548863</v>
      </c>
      <c r="X7" s="45">
        <f t="shared" si="6"/>
        <v>2823</v>
      </c>
      <c r="Y7" s="40">
        <f t="shared" si="7"/>
        <v>0.22520941364180294</v>
      </c>
    </row>
    <row r="8" spans="2:25" ht="16.5" customHeight="1" x14ac:dyDescent="0.15">
      <c r="B8" s="89"/>
      <c r="C8" s="38" t="s">
        <v>5</v>
      </c>
      <c r="D8" s="41">
        <v>12316</v>
      </c>
      <c r="E8" s="41">
        <v>1400</v>
      </c>
      <c r="F8" s="41">
        <v>6820</v>
      </c>
      <c r="G8" s="17">
        <v>4093</v>
      </c>
      <c r="H8" s="40">
        <f t="shared" si="0"/>
        <v>0.33233192594998379</v>
      </c>
      <c r="I8" s="17">
        <v>2263</v>
      </c>
      <c r="J8" s="40">
        <f t="shared" si="1"/>
        <v>0.1837447223124391</v>
      </c>
      <c r="K8" s="53">
        <v>823</v>
      </c>
      <c r="L8" s="40">
        <f t="shared" si="8"/>
        <v>6.6823644040272814E-2</v>
      </c>
      <c r="M8" s="17">
        <v>381</v>
      </c>
      <c r="N8" s="54">
        <f t="shared" si="2"/>
        <v>3.093536862617733E-2</v>
      </c>
      <c r="O8" s="40">
        <f t="shared" si="3"/>
        <v>9.3085756169069139E-2</v>
      </c>
      <c r="P8" s="55"/>
      <c r="R8" s="38" t="s">
        <v>5</v>
      </c>
      <c r="S8" s="15">
        <v>3913</v>
      </c>
      <c r="T8" s="17">
        <v>381</v>
      </c>
      <c r="U8" s="40">
        <f t="shared" si="4"/>
        <v>9.7367748530539228E-2</v>
      </c>
      <c r="V8" s="41">
        <v>496</v>
      </c>
      <c r="W8" s="40">
        <f t="shared" si="5"/>
        <v>0.12675696396626629</v>
      </c>
      <c r="X8" s="45">
        <f t="shared" si="6"/>
        <v>877</v>
      </c>
      <c r="Y8" s="40">
        <f t="shared" si="7"/>
        <v>0.22412471249680552</v>
      </c>
    </row>
    <row r="9" spans="2:25" ht="16.5" customHeight="1" x14ac:dyDescent="0.15">
      <c r="B9" s="89"/>
      <c r="C9" s="38" t="s">
        <v>6</v>
      </c>
      <c r="D9" s="41">
        <v>1461</v>
      </c>
      <c r="E9" s="41">
        <v>100</v>
      </c>
      <c r="F9" s="41">
        <v>687</v>
      </c>
      <c r="G9" s="17">
        <v>674</v>
      </c>
      <c r="H9" s="40">
        <f t="shared" si="0"/>
        <v>0.46132785763175904</v>
      </c>
      <c r="I9" s="17">
        <v>472</v>
      </c>
      <c r="J9" s="40">
        <f t="shared" si="1"/>
        <v>0.32306639288158795</v>
      </c>
      <c r="K9" s="53">
        <v>202</v>
      </c>
      <c r="L9" s="40">
        <f t="shared" si="8"/>
        <v>0.13826146475017112</v>
      </c>
      <c r="M9" s="17">
        <v>127</v>
      </c>
      <c r="N9" s="54">
        <f t="shared" si="2"/>
        <v>8.6926762491444209E-2</v>
      </c>
      <c r="O9" s="40">
        <f t="shared" si="3"/>
        <v>0.18842729970326411</v>
      </c>
      <c r="P9" s="55"/>
      <c r="R9" s="38" t="s">
        <v>6</v>
      </c>
      <c r="S9" s="15">
        <v>564</v>
      </c>
      <c r="T9" s="17">
        <v>127</v>
      </c>
      <c r="U9" s="40">
        <f t="shared" si="4"/>
        <v>0.225177304964539</v>
      </c>
      <c r="V9" s="41">
        <v>97</v>
      </c>
      <c r="W9" s="40">
        <f t="shared" si="5"/>
        <v>0.17198581560283688</v>
      </c>
      <c r="X9" s="45">
        <f t="shared" si="6"/>
        <v>224</v>
      </c>
      <c r="Y9" s="40">
        <f t="shared" si="7"/>
        <v>0.3971631205673759</v>
      </c>
    </row>
    <row r="10" spans="2:25" ht="16.5" customHeight="1" x14ac:dyDescent="0.15">
      <c r="B10" s="89"/>
      <c r="C10" s="38" t="s">
        <v>7</v>
      </c>
      <c r="D10" s="41">
        <v>23798</v>
      </c>
      <c r="E10" s="41">
        <v>3284</v>
      </c>
      <c r="F10" s="41">
        <v>14419</v>
      </c>
      <c r="G10" s="17">
        <v>5969</v>
      </c>
      <c r="H10" s="40">
        <f t="shared" si="0"/>
        <v>0.25081939658794855</v>
      </c>
      <c r="I10" s="17">
        <v>2990</v>
      </c>
      <c r="J10" s="40">
        <f t="shared" si="1"/>
        <v>0.12564081015211362</v>
      </c>
      <c r="K10" s="53">
        <v>952</v>
      </c>
      <c r="L10" s="40">
        <f t="shared" si="8"/>
        <v>4.000336162702748E-2</v>
      </c>
      <c r="M10" s="17">
        <v>783</v>
      </c>
      <c r="N10" s="54">
        <f t="shared" si="2"/>
        <v>3.2901924531473233E-2</v>
      </c>
      <c r="O10" s="40">
        <f t="shared" si="3"/>
        <v>0.13117775171720555</v>
      </c>
      <c r="P10" s="55"/>
      <c r="R10" s="38" t="s">
        <v>7</v>
      </c>
      <c r="S10" s="15">
        <v>9086</v>
      </c>
      <c r="T10" s="17">
        <v>783</v>
      </c>
      <c r="U10" s="40">
        <f t="shared" si="4"/>
        <v>8.6176535329077708E-2</v>
      </c>
      <c r="V10" s="41">
        <v>956</v>
      </c>
      <c r="W10" s="40">
        <f t="shared" si="5"/>
        <v>0.10521681708122387</v>
      </c>
      <c r="X10" s="45">
        <f t="shared" si="6"/>
        <v>1739</v>
      </c>
      <c r="Y10" s="40">
        <f t="shared" si="7"/>
        <v>0.19139335241030156</v>
      </c>
    </row>
    <row r="11" spans="2:25" ht="16.5" customHeight="1" x14ac:dyDescent="0.15">
      <c r="B11" s="89"/>
      <c r="C11" s="38" t="s">
        <v>8</v>
      </c>
      <c r="D11" s="41">
        <v>11501</v>
      </c>
      <c r="E11" s="41">
        <v>1260</v>
      </c>
      <c r="F11" s="41">
        <v>6689</v>
      </c>
      <c r="G11" s="17">
        <v>3527</v>
      </c>
      <c r="H11" s="40">
        <f t="shared" si="0"/>
        <v>0.30666898530562559</v>
      </c>
      <c r="I11" s="17">
        <v>1927</v>
      </c>
      <c r="J11" s="40">
        <f t="shared" si="1"/>
        <v>0.16755064776975914</v>
      </c>
      <c r="K11" s="53">
        <v>707</v>
      </c>
      <c r="L11" s="40">
        <f t="shared" si="8"/>
        <v>6.1472915398660989E-2</v>
      </c>
      <c r="M11" s="17">
        <v>307</v>
      </c>
      <c r="N11" s="54">
        <f t="shared" si="2"/>
        <v>2.6693331014694375E-2</v>
      </c>
      <c r="O11" s="40">
        <f t="shared" si="3"/>
        <v>8.7042812588602206E-2</v>
      </c>
      <c r="P11" s="55"/>
      <c r="R11" s="38" t="s">
        <v>8</v>
      </c>
      <c r="S11" s="15">
        <v>3758</v>
      </c>
      <c r="T11" s="17">
        <v>307</v>
      </c>
      <c r="U11" s="40">
        <f t="shared" si="4"/>
        <v>8.1692389568919638E-2</v>
      </c>
      <c r="V11" s="41">
        <v>385</v>
      </c>
      <c r="W11" s="40">
        <f t="shared" si="5"/>
        <v>0.10244811069717935</v>
      </c>
      <c r="X11" s="45">
        <f t="shared" si="6"/>
        <v>692</v>
      </c>
      <c r="Y11" s="40">
        <f t="shared" si="7"/>
        <v>0.18414050026609899</v>
      </c>
    </row>
    <row r="12" spans="2:25" ht="16.5" customHeight="1" x14ac:dyDescent="0.15">
      <c r="B12" s="89"/>
      <c r="C12" s="38" t="s">
        <v>9</v>
      </c>
      <c r="D12" s="41">
        <v>39525</v>
      </c>
      <c r="E12" s="41">
        <v>4803</v>
      </c>
      <c r="F12" s="41">
        <v>24410</v>
      </c>
      <c r="G12" s="17">
        <v>10201</v>
      </c>
      <c r="H12" s="40">
        <f t="shared" si="0"/>
        <v>0.25808981657179003</v>
      </c>
      <c r="I12" s="17">
        <v>4672</v>
      </c>
      <c r="J12" s="40">
        <f t="shared" si="1"/>
        <v>0.11820366856419988</v>
      </c>
      <c r="K12" s="53">
        <v>1402</v>
      </c>
      <c r="L12" s="40">
        <f t="shared" si="8"/>
        <v>3.5471220746363059E-2</v>
      </c>
      <c r="M12" s="17">
        <v>1098</v>
      </c>
      <c r="N12" s="54">
        <f t="shared" si="2"/>
        <v>2.7779886148007589E-2</v>
      </c>
      <c r="O12" s="40">
        <f t="shared" si="3"/>
        <v>0.10763650622487991</v>
      </c>
      <c r="P12" s="55"/>
      <c r="R12" s="38" t="s">
        <v>9</v>
      </c>
      <c r="S12" s="15">
        <v>15063</v>
      </c>
      <c r="T12" s="17">
        <v>1098</v>
      </c>
      <c r="U12" s="40">
        <f t="shared" si="4"/>
        <v>7.2893845847440755E-2</v>
      </c>
      <c r="V12" s="41">
        <v>1731</v>
      </c>
      <c r="W12" s="40">
        <f t="shared" si="5"/>
        <v>0.11491734714200358</v>
      </c>
      <c r="X12" s="45">
        <f t="shared" si="6"/>
        <v>2829</v>
      </c>
      <c r="Y12" s="40">
        <f t="shared" si="7"/>
        <v>0.18781119298944432</v>
      </c>
    </row>
    <row r="13" spans="2:25" ht="16.5" customHeight="1" x14ac:dyDescent="0.15">
      <c r="B13" s="89"/>
      <c r="C13" s="38" t="s">
        <v>10</v>
      </c>
      <c r="D13" s="41">
        <v>9167</v>
      </c>
      <c r="E13" s="41">
        <v>898</v>
      </c>
      <c r="F13" s="41">
        <v>5185</v>
      </c>
      <c r="G13" s="17">
        <v>3083</v>
      </c>
      <c r="H13" s="40">
        <f t="shared" si="0"/>
        <v>0.33631504308934218</v>
      </c>
      <c r="I13" s="17">
        <v>1692</v>
      </c>
      <c r="J13" s="40">
        <f t="shared" si="1"/>
        <v>0.18457510635976873</v>
      </c>
      <c r="K13" s="53">
        <v>666</v>
      </c>
      <c r="L13" s="40">
        <f t="shared" si="8"/>
        <v>7.2651903567143017E-2</v>
      </c>
      <c r="M13" s="17">
        <v>257</v>
      </c>
      <c r="N13" s="54">
        <f t="shared" si="2"/>
        <v>2.8035344169302933E-2</v>
      </c>
      <c r="O13" s="40">
        <f t="shared" si="3"/>
        <v>8.336036328251703E-2</v>
      </c>
      <c r="P13" s="55"/>
      <c r="R13" s="38" t="s">
        <v>10</v>
      </c>
      <c r="S13" s="15">
        <v>2869</v>
      </c>
      <c r="T13" s="17">
        <v>257</v>
      </c>
      <c r="U13" s="40">
        <f t="shared" si="4"/>
        <v>8.9578250261415124E-2</v>
      </c>
      <c r="V13" s="41">
        <v>329</v>
      </c>
      <c r="W13" s="40">
        <f t="shared" si="5"/>
        <v>0.11467410247472987</v>
      </c>
      <c r="X13" s="45">
        <f t="shared" si="6"/>
        <v>586</v>
      </c>
      <c r="Y13" s="40">
        <f t="shared" si="7"/>
        <v>0.204252352736145</v>
      </c>
    </row>
    <row r="14" spans="2:25" ht="16.5" customHeight="1" x14ac:dyDescent="0.15">
      <c r="B14" s="89"/>
      <c r="C14" s="38" t="s">
        <v>11</v>
      </c>
      <c r="D14" s="41">
        <v>30180</v>
      </c>
      <c r="E14" s="41">
        <v>3516</v>
      </c>
      <c r="F14" s="41">
        <v>17099</v>
      </c>
      <c r="G14" s="17">
        <v>9483</v>
      </c>
      <c r="H14" s="40">
        <f t="shared" si="0"/>
        <v>0.31421471172962229</v>
      </c>
      <c r="I14" s="17">
        <v>5125</v>
      </c>
      <c r="J14" s="40">
        <f t="shared" si="1"/>
        <v>0.16981444665341286</v>
      </c>
      <c r="K14" s="53">
        <v>1870</v>
      </c>
      <c r="L14" s="40">
        <f t="shared" si="8"/>
        <v>6.196156394963552E-2</v>
      </c>
      <c r="M14" s="17">
        <v>986</v>
      </c>
      <c r="N14" s="54">
        <f t="shared" si="2"/>
        <v>3.2670642809807818E-2</v>
      </c>
      <c r="O14" s="40">
        <f t="shared" si="3"/>
        <v>0.10397553516819572</v>
      </c>
      <c r="P14" s="55"/>
      <c r="R14" s="38" t="s">
        <v>11</v>
      </c>
      <c r="S14" s="15">
        <v>10378</v>
      </c>
      <c r="T14" s="17">
        <v>986</v>
      </c>
      <c r="U14" s="40">
        <f t="shared" si="4"/>
        <v>9.5008672191173635E-2</v>
      </c>
      <c r="V14" s="41">
        <v>1246</v>
      </c>
      <c r="W14" s="40">
        <f t="shared" si="5"/>
        <v>0.12006166891501252</v>
      </c>
      <c r="X14" s="45">
        <f t="shared" si="6"/>
        <v>2232</v>
      </c>
      <c r="Y14" s="40">
        <f t="shared" si="7"/>
        <v>0.21507034110618617</v>
      </c>
    </row>
    <row r="15" spans="2:25" ht="16.5" customHeight="1" x14ac:dyDescent="0.15">
      <c r="B15" s="89"/>
      <c r="C15" s="38" t="s">
        <v>12</v>
      </c>
      <c r="D15" s="41">
        <v>13972</v>
      </c>
      <c r="E15" s="41">
        <v>1364</v>
      </c>
      <c r="F15" s="41">
        <v>7368</v>
      </c>
      <c r="G15" s="17">
        <v>5228</v>
      </c>
      <c r="H15" s="40">
        <f t="shared" si="0"/>
        <v>0.37417692527912971</v>
      </c>
      <c r="I15" s="17">
        <v>3130</v>
      </c>
      <c r="J15" s="40">
        <f t="shared" si="1"/>
        <v>0.22401946750644144</v>
      </c>
      <c r="K15" s="53">
        <v>1207</v>
      </c>
      <c r="L15" s="40">
        <f t="shared" si="8"/>
        <v>8.6387059833953617E-2</v>
      </c>
      <c r="M15" s="17">
        <v>536</v>
      </c>
      <c r="N15" s="54">
        <f t="shared" si="2"/>
        <v>3.8362439164042368E-2</v>
      </c>
      <c r="O15" s="40">
        <f t="shared" si="3"/>
        <v>0.10252486610558531</v>
      </c>
      <c r="P15" s="55"/>
      <c r="R15" s="38" t="s">
        <v>12</v>
      </c>
      <c r="S15" s="15">
        <v>4540</v>
      </c>
      <c r="T15" s="17">
        <v>536</v>
      </c>
      <c r="U15" s="40">
        <f t="shared" si="4"/>
        <v>0.11806167400881057</v>
      </c>
      <c r="V15" s="41">
        <v>597</v>
      </c>
      <c r="W15" s="40">
        <f t="shared" si="5"/>
        <v>0.13149779735682821</v>
      </c>
      <c r="X15" s="45">
        <f t="shared" si="6"/>
        <v>1133</v>
      </c>
      <c r="Y15" s="40">
        <f t="shared" si="7"/>
        <v>0.24955947136563877</v>
      </c>
    </row>
    <row r="16" spans="2:25" ht="16.5" customHeight="1" x14ac:dyDescent="0.15">
      <c r="B16" s="89" t="s">
        <v>13</v>
      </c>
      <c r="C16" s="38" t="s">
        <v>14</v>
      </c>
      <c r="D16" s="41">
        <v>54187</v>
      </c>
      <c r="E16" s="41">
        <v>5775</v>
      </c>
      <c r="F16" s="41">
        <v>31268</v>
      </c>
      <c r="G16" s="17">
        <v>16872</v>
      </c>
      <c r="H16" s="40">
        <f t="shared" si="0"/>
        <v>0.3113661948437817</v>
      </c>
      <c r="I16" s="17">
        <v>8515</v>
      </c>
      <c r="J16" s="40">
        <f t="shared" si="1"/>
        <v>0.15714101168176869</v>
      </c>
      <c r="K16" s="53">
        <v>2478</v>
      </c>
      <c r="L16" s="40">
        <f t="shared" si="8"/>
        <v>4.5730525771864101E-2</v>
      </c>
      <c r="M16" s="17">
        <v>2473</v>
      </c>
      <c r="N16" s="54">
        <f t="shared" si="2"/>
        <v>4.5638252717441451E-2</v>
      </c>
      <c r="O16" s="40">
        <f t="shared" si="3"/>
        <v>0.1465742057847321</v>
      </c>
      <c r="P16" s="55"/>
      <c r="R16" s="38" t="s">
        <v>14</v>
      </c>
      <c r="S16" s="15">
        <v>20473</v>
      </c>
      <c r="T16" s="17">
        <v>2473</v>
      </c>
      <c r="U16" s="40">
        <f t="shared" si="4"/>
        <v>0.12079323987691105</v>
      </c>
      <c r="V16" s="41">
        <v>2616</v>
      </c>
      <c r="W16" s="40">
        <f t="shared" si="5"/>
        <v>0.12777804913788893</v>
      </c>
      <c r="X16" s="45">
        <f t="shared" si="6"/>
        <v>5089</v>
      </c>
      <c r="Y16" s="40">
        <f t="shared" si="7"/>
        <v>0.24857128901479997</v>
      </c>
    </row>
    <row r="17" spans="2:25" ht="16.5" customHeight="1" x14ac:dyDescent="0.15">
      <c r="B17" s="89"/>
      <c r="C17" s="38" t="s">
        <v>15</v>
      </c>
      <c r="D17" s="41">
        <v>62096</v>
      </c>
      <c r="E17" s="41">
        <v>8769</v>
      </c>
      <c r="F17" s="41">
        <v>39634</v>
      </c>
      <c r="G17" s="17">
        <v>13691</v>
      </c>
      <c r="H17" s="40">
        <f t="shared" si="0"/>
        <v>0.22048119041484154</v>
      </c>
      <c r="I17" s="17">
        <v>6196</v>
      </c>
      <c r="J17" s="40">
        <f t="shared" si="1"/>
        <v>9.9780984282401439E-2</v>
      </c>
      <c r="K17" s="53">
        <v>1682</v>
      </c>
      <c r="L17" s="40">
        <f t="shared" si="8"/>
        <v>2.708709095593919E-2</v>
      </c>
      <c r="M17" s="17">
        <v>1851</v>
      </c>
      <c r="N17" s="54">
        <f t="shared" si="2"/>
        <v>2.9808683329038906E-2</v>
      </c>
      <c r="O17" s="40">
        <f t="shared" si="3"/>
        <v>0.13519830545613906</v>
      </c>
      <c r="P17" s="55"/>
      <c r="R17" s="38" t="s">
        <v>15</v>
      </c>
      <c r="S17" s="15">
        <v>24045</v>
      </c>
      <c r="T17" s="17">
        <v>1851</v>
      </c>
      <c r="U17" s="40">
        <f t="shared" si="4"/>
        <v>7.6980661260137237E-2</v>
      </c>
      <c r="V17" s="41">
        <v>2293</v>
      </c>
      <c r="W17" s="40">
        <f t="shared" si="5"/>
        <v>9.5362861301725929E-2</v>
      </c>
      <c r="X17" s="45">
        <f t="shared" si="6"/>
        <v>4144</v>
      </c>
      <c r="Y17" s="40">
        <f t="shared" si="7"/>
        <v>0.17234352256186317</v>
      </c>
    </row>
    <row r="18" spans="2:25" ht="16.5" customHeight="1" x14ac:dyDescent="0.15">
      <c r="B18" s="89"/>
      <c r="C18" s="38" t="s">
        <v>16</v>
      </c>
      <c r="D18" s="41">
        <v>14421</v>
      </c>
      <c r="E18" s="41">
        <v>1375</v>
      </c>
      <c r="F18" s="41">
        <v>7957</v>
      </c>
      <c r="G18" s="17">
        <v>5083</v>
      </c>
      <c r="H18" s="40">
        <f t="shared" si="0"/>
        <v>0.3524720893141946</v>
      </c>
      <c r="I18" s="17">
        <v>2753</v>
      </c>
      <c r="J18" s="40">
        <f t="shared" si="1"/>
        <v>0.19090215657721379</v>
      </c>
      <c r="K18" s="53">
        <v>855</v>
      </c>
      <c r="L18" s="40">
        <f t="shared" si="8"/>
        <v>5.9288537549407112E-2</v>
      </c>
      <c r="M18" s="17">
        <v>573</v>
      </c>
      <c r="N18" s="54">
        <f t="shared" si="2"/>
        <v>3.9733721655918451E-2</v>
      </c>
      <c r="O18" s="40">
        <f t="shared" si="3"/>
        <v>0.11272870352154239</v>
      </c>
      <c r="P18" s="55"/>
      <c r="R18" s="38" t="s">
        <v>16</v>
      </c>
      <c r="S18" s="15">
        <v>5098</v>
      </c>
      <c r="T18" s="17">
        <v>573</v>
      </c>
      <c r="U18" s="40">
        <f t="shared" si="4"/>
        <v>0.11239701843860338</v>
      </c>
      <c r="V18" s="41">
        <v>727</v>
      </c>
      <c r="W18" s="40">
        <f t="shared" si="5"/>
        <v>0.14260494311494704</v>
      </c>
      <c r="X18" s="45">
        <f t="shared" si="6"/>
        <v>1300</v>
      </c>
      <c r="Y18" s="40">
        <f t="shared" si="7"/>
        <v>0.25500196155355043</v>
      </c>
    </row>
    <row r="19" spans="2:25" ht="16.5" customHeight="1" x14ac:dyDescent="0.15">
      <c r="B19" s="89"/>
      <c r="C19" s="38" t="s">
        <v>17</v>
      </c>
      <c r="D19" s="41">
        <v>18652</v>
      </c>
      <c r="E19" s="41">
        <v>2263</v>
      </c>
      <c r="F19" s="41">
        <v>11420</v>
      </c>
      <c r="G19" s="17">
        <v>4969</v>
      </c>
      <c r="H19" s="40">
        <f t="shared" si="0"/>
        <v>0.26640574737293587</v>
      </c>
      <c r="I19" s="17">
        <v>2276</v>
      </c>
      <c r="J19" s="40">
        <f t="shared" si="1"/>
        <v>0.12202444778039888</v>
      </c>
      <c r="K19" s="53">
        <v>558</v>
      </c>
      <c r="L19" s="40">
        <f t="shared" si="8"/>
        <v>2.991636285653013E-2</v>
      </c>
      <c r="M19" s="17">
        <v>437</v>
      </c>
      <c r="N19" s="54">
        <f t="shared" si="2"/>
        <v>2.3429122882264636E-2</v>
      </c>
      <c r="O19" s="40">
        <f t="shared" si="3"/>
        <v>8.7945260615818074E-2</v>
      </c>
      <c r="P19" s="55"/>
      <c r="R19" s="38" t="s">
        <v>17</v>
      </c>
      <c r="S19" s="15">
        <v>6164</v>
      </c>
      <c r="T19" s="17">
        <v>437</v>
      </c>
      <c r="U19" s="40">
        <f t="shared" si="4"/>
        <v>7.0895522388059698E-2</v>
      </c>
      <c r="V19" s="41">
        <v>724</v>
      </c>
      <c r="W19" s="40">
        <f t="shared" si="5"/>
        <v>0.11745619727449708</v>
      </c>
      <c r="X19" s="45">
        <f t="shared" si="6"/>
        <v>1161</v>
      </c>
      <c r="Y19" s="40">
        <f t="shared" si="7"/>
        <v>0.18835171966255679</v>
      </c>
    </row>
    <row r="20" spans="2:25" ht="16.5" customHeight="1" x14ac:dyDescent="0.15">
      <c r="B20" s="89"/>
      <c r="C20" s="38" t="s">
        <v>18</v>
      </c>
      <c r="D20" s="41">
        <v>35835</v>
      </c>
      <c r="E20" s="41">
        <v>5528</v>
      </c>
      <c r="F20" s="41">
        <v>22740</v>
      </c>
      <c r="G20" s="17">
        <v>7258</v>
      </c>
      <c r="H20" s="40">
        <f t="shared" si="0"/>
        <v>0.20253941677131296</v>
      </c>
      <c r="I20" s="17">
        <v>3234</v>
      </c>
      <c r="J20" s="40">
        <f t="shared" si="1"/>
        <v>9.0246965257429881E-2</v>
      </c>
      <c r="K20" s="53">
        <v>1022</v>
      </c>
      <c r="L20" s="40">
        <f t="shared" si="8"/>
        <v>2.8519603739360959E-2</v>
      </c>
      <c r="M20" s="17">
        <v>693</v>
      </c>
      <c r="N20" s="54">
        <f t="shared" si="2"/>
        <v>1.9338635412306404E-2</v>
      </c>
      <c r="O20" s="40">
        <f t="shared" si="3"/>
        <v>9.5480848718655281E-2</v>
      </c>
      <c r="P20" s="55"/>
      <c r="R20" s="38" t="s">
        <v>18</v>
      </c>
      <c r="S20" s="15">
        <v>12181</v>
      </c>
      <c r="T20" s="17">
        <v>693</v>
      </c>
      <c r="U20" s="40">
        <f t="shared" si="4"/>
        <v>5.6891880797964041E-2</v>
      </c>
      <c r="V20" s="41">
        <v>1154</v>
      </c>
      <c r="W20" s="40">
        <f t="shared" si="5"/>
        <v>9.4737706263853541E-2</v>
      </c>
      <c r="X20" s="45">
        <f t="shared" si="6"/>
        <v>1847</v>
      </c>
      <c r="Y20" s="40">
        <f t="shared" si="7"/>
        <v>0.15162958706181759</v>
      </c>
    </row>
    <row r="21" spans="2:25" ht="16.5" customHeight="1" x14ac:dyDescent="0.15">
      <c r="B21" s="89" t="s">
        <v>19</v>
      </c>
      <c r="C21" s="38" t="s">
        <v>20</v>
      </c>
      <c r="D21" s="41">
        <v>76668</v>
      </c>
      <c r="E21" s="41">
        <v>11966</v>
      </c>
      <c r="F21" s="41">
        <v>48392</v>
      </c>
      <c r="G21" s="17">
        <v>15895</v>
      </c>
      <c r="H21" s="40">
        <f t="shared" si="0"/>
        <v>0.20732248134815046</v>
      </c>
      <c r="I21" s="17">
        <v>7622</v>
      </c>
      <c r="J21" s="40">
        <f t="shared" si="1"/>
        <v>9.9415662336307192E-2</v>
      </c>
      <c r="K21" s="53">
        <v>2150</v>
      </c>
      <c r="L21" s="40">
        <f t="shared" si="8"/>
        <v>2.8042990556685972E-2</v>
      </c>
      <c r="M21" s="17">
        <v>1774</v>
      </c>
      <c r="N21" s="54">
        <f t="shared" si="2"/>
        <v>2.3138728022121354E-2</v>
      </c>
      <c r="O21" s="40">
        <f t="shared" si="3"/>
        <v>0.11160742371815036</v>
      </c>
      <c r="P21" s="55"/>
      <c r="R21" s="38" t="s">
        <v>20</v>
      </c>
      <c r="S21" s="15">
        <v>27488</v>
      </c>
      <c r="T21" s="17">
        <v>1774</v>
      </c>
      <c r="U21" s="40">
        <f t="shared" si="4"/>
        <v>6.4537252619324803E-2</v>
      </c>
      <c r="V21" s="41">
        <v>2498</v>
      </c>
      <c r="W21" s="40">
        <f t="shared" si="5"/>
        <v>9.087601862630966E-2</v>
      </c>
      <c r="X21" s="45">
        <f t="shared" si="6"/>
        <v>4272</v>
      </c>
      <c r="Y21" s="40">
        <f t="shared" si="7"/>
        <v>0.15541327124563445</v>
      </c>
    </row>
    <row r="22" spans="2:25" ht="16.5" customHeight="1" x14ac:dyDescent="0.15">
      <c r="B22" s="89"/>
      <c r="C22" s="38" t="s">
        <v>21</v>
      </c>
      <c r="D22" s="41">
        <v>44678</v>
      </c>
      <c r="E22" s="41">
        <v>6445</v>
      </c>
      <c r="F22" s="41">
        <v>27590</v>
      </c>
      <c r="G22" s="17">
        <v>10410</v>
      </c>
      <c r="H22" s="40">
        <f t="shared" si="0"/>
        <v>0.23300058194189535</v>
      </c>
      <c r="I22" s="17">
        <v>4919</v>
      </c>
      <c r="J22" s="40">
        <f t="shared" si="1"/>
        <v>0.1100989301222078</v>
      </c>
      <c r="K22" s="53">
        <v>1522</v>
      </c>
      <c r="L22" s="40">
        <f t="shared" si="8"/>
        <v>3.406598325797932E-2</v>
      </c>
      <c r="M22" s="17">
        <v>1191</v>
      </c>
      <c r="N22" s="54">
        <f t="shared" si="2"/>
        <v>2.6657415282689466E-2</v>
      </c>
      <c r="O22" s="40">
        <f t="shared" si="3"/>
        <v>0.11440922190201729</v>
      </c>
      <c r="P22" s="55"/>
      <c r="R22" s="38" t="s">
        <v>21</v>
      </c>
      <c r="S22" s="15">
        <v>16582</v>
      </c>
      <c r="T22" s="17">
        <v>1191</v>
      </c>
      <c r="U22" s="40">
        <f t="shared" si="4"/>
        <v>7.1824870341333974E-2</v>
      </c>
      <c r="V22" s="41">
        <v>1617</v>
      </c>
      <c r="W22" s="40">
        <f t="shared" si="5"/>
        <v>9.7515378120853938E-2</v>
      </c>
      <c r="X22" s="45">
        <f t="shared" si="6"/>
        <v>2808</v>
      </c>
      <c r="Y22" s="40">
        <f t="shared" si="7"/>
        <v>0.16934024846218793</v>
      </c>
    </row>
    <row r="23" spans="2:25" ht="16.5" customHeight="1" x14ac:dyDescent="0.15">
      <c r="B23" s="89"/>
      <c r="C23" s="38" t="s">
        <v>22</v>
      </c>
      <c r="D23" s="41">
        <v>33589</v>
      </c>
      <c r="E23" s="41">
        <v>4224</v>
      </c>
      <c r="F23" s="41">
        <v>19906</v>
      </c>
      <c r="G23" s="17">
        <v>9361</v>
      </c>
      <c r="H23" s="40">
        <f t="shared" si="0"/>
        <v>0.27869242906904046</v>
      </c>
      <c r="I23" s="17">
        <v>4437</v>
      </c>
      <c r="J23" s="40">
        <f t="shared" si="1"/>
        <v>0.13209681741046175</v>
      </c>
      <c r="K23" s="53">
        <v>1446</v>
      </c>
      <c r="L23" s="40">
        <f t="shared" si="8"/>
        <v>4.3049807972848256E-2</v>
      </c>
      <c r="M23" s="17">
        <v>875</v>
      </c>
      <c r="N23" s="54">
        <f t="shared" si="2"/>
        <v>2.6050195004316889E-2</v>
      </c>
      <c r="O23" s="40">
        <f t="shared" si="3"/>
        <v>9.3472919559876078E-2</v>
      </c>
      <c r="P23" s="55"/>
      <c r="R23" s="38" t="s">
        <v>22</v>
      </c>
      <c r="S23" s="15">
        <v>11324</v>
      </c>
      <c r="T23" s="17">
        <v>875</v>
      </c>
      <c r="U23" s="40">
        <f t="shared" si="4"/>
        <v>7.7269516072059341E-2</v>
      </c>
      <c r="V23" s="41">
        <v>1377</v>
      </c>
      <c r="W23" s="40">
        <f t="shared" si="5"/>
        <v>0.12160014129282939</v>
      </c>
      <c r="X23" s="45">
        <f t="shared" si="6"/>
        <v>2252</v>
      </c>
      <c r="Y23" s="40">
        <f t="shared" si="7"/>
        <v>0.19886965736488874</v>
      </c>
    </row>
    <row r="24" spans="2:25" ht="16.5" customHeight="1" x14ac:dyDescent="0.15">
      <c r="B24" s="89"/>
      <c r="C24" s="38" t="s">
        <v>23</v>
      </c>
      <c r="D24" s="41">
        <v>12315</v>
      </c>
      <c r="E24" s="41">
        <v>1141</v>
      </c>
      <c r="F24" s="41">
        <v>6653</v>
      </c>
      <c r="G24" s="17">
        <v>4509</v>
      </c>
      <c r="H24" s="40">
        <f t="shared" si="0"/>
        <v>0.3661388550548112</v>
      </c>
      <c r="I24" s="17">
        <v>2261</v>
      </c>
      <c r="J24" s="40">
        <f t="shared" si="1"/>
        <v>0.18359723913926107</v>
      </c>
      <c r="K24" s="53">
        <v>797</v>
      </c>
      <c r="L24" s="40">
        <f t="shared" si="8"/>
        <v>6.471782379212343E-2</v>
      </c>
      <c r="M24" s="17">
        <v>538</v>
      </c>
      <c r="N24" s="54">
        <f t="shared" si="2"/>
        <v>4.3686561104344296E-2</v>
      </c>
      <c r="O24" s="40">
        <f t="shared" si="3"/>
        <v>0.11931692171213129</v>
      </c>
      <c r="P24" s="55"/>
      <c r="R24" s="38" t="s">
        <v>23</v>
      </c>
      <c r="S24" s="15">
        <v>4350</v>
      </c>
      <c r="T24" s="17">
        <v>538</v>
      </c>
      <c r="U24" s="40">
        <f t="shared" si="4"/>
        <v>0.12367816091954023</v>
      </c>
      <c r="V24" s="41">
        <v>680</v>
      </c>
      <c r="W24" s="40">
        <f t="shared" si="5"/>
        <v>0.15632183908045977</v>
      </c>
      <c r="X24" s="45">
        <f t="shared" si="6"/>
        <v>1218</v>
      </c>
      <c r="Y24" s="40">
        <f t="shared" si="7"/>
        <v>0.28000000000000003</v>
      </c>
    </row>
    <row r="25" spans="2:25" ht="16.5" customHeight="1" x14ac:dyDescent="0.15">
      <c r="B25" s="102" t="s">
        <v>24</v>
      </c>
      <c r="C25" s="38" t="s">
        <v>25</v>
      </c>
      <c r="D25" s="41">
        <v>28244</v>
      </c>
      <c r="E25" s="41">
        <v>4274</v>
      </c>
      <c r="F25" s="41">
        <v>17602</v>
      </c>
      <c r="G25" s="17">
        <v>5952</v>
      </c>
      <c r="H25" s="40">
        <f t="shared" si="0"/>
        <v>0.21073502336779493</v>
      </c>
      <c r="I25" s="17">
        <v>3217</v>
      </c>
      <c r="J25" s="40">
        <f t="shared" si="1"/>
        <v>0.11390029740829911</v>
      </c>
      <c r="K25" s="53">
        <v>1096</v>
      </c>
      <c r="L25" s="40">
        <f t="shared" si="8"/>
        <v>3.8804701883585896E-2</v>
      </c>
      <c r="M25" s="17">
        <v>664</v>
      </c>
      <c r="N25" s="54">
        <f t="shared" si="2"/>
        <v>2.3509417929471747E-2</v>
      </c>
      <c r="O25" s="40">
        <f t="shared" si="3"/>
        <v>0.11155913978494623</v>
      </c>
      <c r="P25" s="55"/>
      <c r="R25" s="38" t="s">
        <v>25</v>
      </c>
      <c r="S25" s="15">
        <v>10147</v>
      </c>
      <c r="T25" s="17">
        <v>664</v>
      </c>
      <c r="U25" s="40">
        <f t="shared" si="4"/>
        <v>6.5438060510495707E-2</v>
      </c>
      <c r="V25" s="41">
        <v>576</v>
      </c>
      <c r="W25" s="40">
        <f t="shared" si="5"/>
        <v>5.6765546466936039E-2</v>
      </c>
      <c r="X25" s="45">
        <f t="shared" si="6"/>
        <v>1240</v>
      </c>
      <c r="Y25" s="40">
        <f t="shared" si="7"/>
        <v>0.12220360697743175</v>
      </c>
    </row>
    <row r="26" spans="2:25" ht="16.5" customHeight="1" x14ac:dyDescent="0.15">
      <c r="B26" s="103"/>
      <c r="C26" s="38" t="s">
        <v>26</v>
      </c>
      <c r="D26" s="41">
        <v>8370</v>
      </c>
      <c r="E26" s="41">
        <v>962</v>
      </c>
      <c r="F26" s="41">
        <v>4670</v>
      </c>
      <c r="G26" s="17">
        <v>2738</v>
      </c>
      <c r="H26" s="40">
        <f t="shared" si="0"/>
        <v>0.32712066905615295</v>
      </c>
      <c r="I26" s="17">
        <v>1567</v>
      </c>
      <c r="J26" s="40">
        <f t="shared" si="1"/>
        <v>0.18721624850657109</v>
      </c>
      <c r="K26" s="53">
        <v>598</v>
      </c>
      <c r="L26" s="40">
        <f t="shared" si="8"/>
        <v>7.1445639187574669E-2</v>
      </c>
      <c r="M26" s="17">
        <v>195</v>
      </c>
      <c r="N26" s="54">
        <f t="shared" si="2"/>
        <v>2.3297491039426525E-2</v>
      </c>
      <c r="O26" s="40">
        <f t="shared" si="3"/>
        <v>7.1219868517165816E-2</v>
      </c>
      <c r="P26" s="55"/>
      <c r="R26" s="38" t="s">
        <v>26</v>
      </c>
      <c r="S26" s="15">
        <v>2416</v>
      </c>
      <c r="T26" s="17">
        <v>195</v>
      </c>
      <c r="U26" s="40">
        <f t="shared" si="4"/>
        <v>8.071192052980132E-2</v>
      </c>
      <c r="V26" s="41">
        <v>242</v>
      </c>
      <c r="W26" s="40">
        <f t="shared" si="5"/>
        <v>0.10016556291390728</v>
      </c>
      <c r="X26" s="45">
        <f t="shared" si="6"/>
        <v>437</v>
      </c>
      <c r="Y26" s="40">
        <f t="shared" si="7"/>
        <v>0.1808774834437086</v>
      </c>
    </row>
    <row r="27" spans="2:25" ht="16.5" customHeight="1" x14ac:dyDescent="0.15">
      <c r="B27" s="103"/>
      <c r="C27" s="38" t="s">
        <v>27</v>
      </c>
      <c r="D27" s="41">
        <v>51591</v>
      </c>
      <c r="E27" s="41">
        <v>9625</v>
      </c>
      <c r="F27" s="41">
        <v>32749</v>
      </c>
      <c r="G27" s="17">
        <v>9088</v>
      </c>
      <c r="H27" s="40">
        <f t="shared" si="0"/>
        <v>0.17615475567443933</v>
      </c>
      <c r="I27" s="17">
        <v>3535</v>
      </c>
      <c r="J27" s="40">
        <f t="shared" si="1"/>
        <v>6.8519703048981417E-2</v>
      </c>
      <c r="K27" s="53">
        <v>973</v>
      </c>
      <c r="L27" s="40">
        <f t="shared" si="8"/>
        <v>1.8859878661006763E-2</v>
      </c>
      <c r="M27" s="17">
        <v>779</v>
      </c>
      <c r="N27" s="54">
        <f t="shared" si="2"/>
        <v>1.5099532864259271E-2</v>
      </c>
      <c r="O27" s="40">
        <f t="shared" si="3"/>
        <v>8.5717429577464782E-2</v>
      </c>
      <c r="P27" s="55"/>
      <c r="R27" s="38" t="s">
        <v>27</v>
      </c>
      <c r="S27" s="15">
        <v>17471</v>
      </c>
      <c r="T27" s="17">
        <v>779</v>
      </c>
      <c r="U27" s="40">
        <f t="shared" si="4"/>
        <v>4.4588174689485435E-2</v>
      </c>
      <c r="V27" s="41">
        <v>1738</v>
      </c>
      <c r="W27" s="40">
        <f t="shared" si="5"/>
        <v>9.9479136855360306E-2</v>
      </c>
      <c r="X27" s="45">
        <f t="shared" si="6"/>
        <v>2517</v>
      </c>
      <c r="Y27" s="40">
        <f t="shared" si="7"/>
        <v>0.14406731154484576</v>
      </c>
    </row>
    <row r="28" spans="2:25" ht="16.5" customHeight="1" x14ac:dyDescent="0.15">
      <c r="B28" s="104"/>
      <c r="C28" s="38" t="s">
        <v>28</v>
      </c>
      <c r="D28" s="41">
        <v>5703</v>
      </c>
      <c r="E28" s="41">
        <v>807</v>
      </c>
      <c r="F28" s="41">
        <v>3225</v>
      </c>
      <c r="G28" s="17">
        <v>1489</v>
      </c>
      <c r="H28" s="40">
        <f t="shared" si="0"/>
        <v>0.26109065404173243</v>
      </c>
      <c r="I28" s="17">
        <v>811</v>
      </c>
      <c r="J28" s="40">
        <f t="shared" si="1"/>
        <v>0.14220585656671927</v>
      </c>
      <c r="K28" s="53">
        <v>294</v>
      </c>
      <c r="L28" s="40">
        <f t="shared" si="8"/>
        <v>5.1551814834297736E-2</v>
      </c>
      <c r="M28" s="17">
        <v>107</v>
      </c>
      <c r="N28" s="54">
        <f t="shared" si="2"/>
        <v>1.8762055058741015E-2</v>
      </c>
      <c r="O28" s="40">
        <f t="shared" si="3"/>
        <v>7.1860308932169242E-2</v>
      </c>
      <c r="P28" s="55"/>
      <c r="R28" s="38" t="s">
        <v>28</v>
      </c>
      <c r="S28" s="15">
        <v>1742</v>
      </c>
      <c r="T28" s="17">
        <v>107</v>
      </c>
      <c r="U28" s="40">
        <f t="shared" si="4"/>
        <v>6.1423650975889782E-2</v>
      </c>
      <c r="V28" s="41">
        <v>149</v>
      </c>
      <c r="W28" s="40">
        <f t="shared" si="5"/>
        <v>8.5533869115958672E-2</v>
      </c>
      <c r="X28" s="45">
        <f t="shared" si="6"/>
        <v>256</v>
      </c>
      <c r="Y28" s="40">
        <f t="shared" si="7"/>
        <v>0.14695752009184845</v>
      </c>
    </row>
    <row r="29" spans="2:25" ht="16.5" customHeight="1" x14ac:dyDescent="0.15">
      <c r="B29" s="89" t="s">
        <v>29</v>
      </c>
      <c r="C29" s="38" t="s">
        <v>30</v>
      </c>
      <c r="D29" s="41">
        <v>133391</v>
      </c>
      <c r="E29" s="41">
        <v>17120</v>
      </c>
      <c r="F29" s="41">
        <v>79834</v>
      </c>
      <c r="G29" s="17">
        <v>35915</v>
      </c>
      <c r="H29" s="40">
        <f t="shared" si="0"/>
        <v>0.26924605108290667</v>
      </c>
      <c r="I29" s="17">
        <v>19338</v>
      </c>
      <c r="J29" s="40">
        <f t="shared" si="1"/>
        <v>0.14497229948047469</v>
      </c>
      <c r="K29" s="53">
        <v>6260</v>
      </c>
      <c r="L29" s="40">
        <f t="shared" si="8"/>
        <v>4.6929702903494241E-2</v>
      </c>
      <c r="M29" s="17">
        <v>4394</v>
      </c>
      <c r="N29" s="54">
        <f t="shared" si="2"/>
        <v>3.2940753124273754E-2</v>
      </c>
      <c r="O29" s="40">
        <f t="shared" si="3"/>
        <v>0.12234442433523597</v>
      </c>
      <c r="P29" s="55"/>
      <c r="R29" s="38" t="s">
        <v>30</v>
      </c>
      <c r="S29" s="15">
        <v>48187</v>
      </c>
      <c r="T29" s="17">
        <v>4394</v>
      </c>
      <c r="U29" s="40">
        <f t="shared" si="4"/>
        <v>9.118641957374396E-2</v>
      </c>
      <c r="V29" s="41">
        <v>4319</v>
      </c>
      <c r="W29" s="40">
        <f t="shared" si="5"/>
        <v>8.9629983190487067E-2</v>
      </c>
      <c r="X29" s="45">
        <f t="shared" si="6"/>
        <v>8713</v>
      </c>
      <c r="Y29" s="40">
        <f t="shared" si="7"/>
        <v>0.18081640276423103</v>
      </c>
    </row>
    <row r="30" spans="2:25" ht="16.5" customHeight="1" x14ac:dyDescent="0.15">
      <c r="B30" s="89"/>
      <c r="C30" s="38" t="s">
        <v>31</v>
      </c>
      <c r="D30" s="41">
        <v>7238</v>
      </c>
      <c r="E30" s="41">
        <v>927</v>
      </c>
      <c r="F30" s="41">
        <v>4132</v>
      </c>
      <c r="G30" s="17">
        <v>2179</v>
      </c>
      <c r="H30" s="40">
        <f t="shared" si="0"/>
        <v>0.30105001381597124</v>
      </c>
      <c r="I30" s="17">
        <v>1278</v>
      </c>
      <c r="J30" s="40">
        <f t="shared" si="1"/>
        <v>0.17656811273832551</v>
      </c>
      <c r="K30" s="53">
        <v>472</v>
      </c>
      <c r="L30" s="40">
        <f t="shared" si="8"/>
        <v>6.5211384360320535E-2</v>
      </c>
      <c r="M30" s="17">
        <v>128</v>
      </c>
      <c r="N30" s="54">
        <f t="shared" si="2"/>
        <v>1.768444321635811E-2</v>
      </c>
      <c r="O30" s="40">
        <f t="shared" si="3"/>
        <v>5.8742542450665444E-2</v>
      </c>
      <c r="P30" s="55"/>
      <c r="R30" s="38" t="s">
        <v>31</v>
      </c>
      <c r="S30" s="15">
        <v>1969</v>
      </c>
      <c r="T30" s="17">
        <v>128</v>
      </c>
      <c r="U30" s="40">
        <f t="shared" si="4"/>
        <v>6.5007618080243773E-2</v>
      </c>
      <c r="V30" s="41">
        <v>136</v>
      </c>
      <c r="W30" s="40">
        <f t="shared" si="5"/>
        <v>6.9070594210259018E-2</v>
      </c>
      <c r="X30" s="45">
        <f t="shared" si="6"/>
        <v>264</v>
      </c>
      <c r="Y30" s="40">
        <f t="shared" si="7"/>
        <v>0.13407821229050279</v>
      </c>
    </row>
    <row r="31" spans="2:25" ht="16.5" customHeight="1" x14ac:dyDescent="0.15">
      <c r="B31" s="89"/>
      <c r="C31" s="38" t="s">
        <v>32</v>
      </c>
      <c r="D31" s="41">
        <v>23743</v>
      </c>
      <c r="E31" s="41">
        <v>2696</v>
      </c>
      <c r="F31" s="41">
        <v>13200</v>
      </c>
      <c r="G31" s="17">
        <v>7837</v>
      </c>
      <c r="H31" s="40">
        <f t="shared" si="0"/>
        <v>0.33007623299498801</v>
      </c>
      <c r="I31" s="17">
        <v>4473</v>
      </c>
      <c r="J31" s="40">
        <f t="shared" si="1"/>
        <v>0.18839236827696584</v>
      </c>
      <c r="K31" s="53">
        <v>1499</v>
      </c>
      <c r="L31" s="40">
        <f t="shared" si="8"/>
        <v>6.3134397506633536E-2</v>
      </c>
      <c r="M31" s="17">
        <v>704</v>
      </c>
      <c r="N31" s="54">
        <f t="shared" si="2"/>
        <v>2.965084445941962E-2</v>
      </c>
      <c r="O31" s="40">
        <f t="shared" si="3"/>
        <v>8.9830292203649353E-2</v>
      </c>
      <c r="P31" s="55"/>
      <c r="R31" s="38" t="s">
        <v>32</v>
      </c>
      <c r="S31" s="15">
        <v>7557</v>
      </c>
      <c r="T31" s="17">
        <v>704</v>
      </c>
      <c r="U31" s="40">
        <f t="shared" si="4"/>
        <v>9.3158660844250368E-2</v>
      </c>
      <c r="V31" s="41">
        <v>829</v>
      </c>
      <c r="W31" s="40">
        <f t="shared" si="5"/>
        <v>0.1096996162498346</v>
      </c>
      <c r="X31" s="45">
        <f t="shared" si="6"/>
        <v>1533</v>
      </c>
      <c r="Y31" s="40">
        <f t="shared" si="7"/>
        <v>0.20285827709408497</v>
      </c>
    </row>
    <row r="32" spans="2:25" ht="16.5" customHeight="1" x14ac:dyDescent="0.15">
      <c r="B32" s="89"/>
      <c r="C32" s="38" t="s">
        <v>33</v>
      </c>
      <c r="D32" s="41">
        <v>16701</v>
      </c>
      <c r="E32" s="41">
        <v>1814</v>
      </c>
      <c r="F32" s="41">
        <v>9526</v>
      </c>
      <c r="G32" s="17">
        <v>5358</v>
      </c>
      <c r="H32" s="40">
        <f t="shared" si="0"/>
        <v>0.32081911262798635</v>
      </c>
      <c r="I32" s="17">
        <v>2900</v>
      </c>
      <c r="J32" s="40">
        <f t="shared" si="1"/>
        <v>0.17364229686845098</v>
      </c>
      <c r="K32" s="53">
        <v>888</v>
      </c>
      <c r="L32" s="40">
        <f t="shared" si="8"/>
        <v>5.3170468834201547E-2</v>
      </c>
      <c r="M32" s="17">
        <v>590</v>
      </c>
      <c r="N32" s="54">
        <f t="shared" si="2"/>
        <v>3.5327225914615894E-2</v>
      </c>
      <c r="O32" s="40">
        <f t="shared" si="3"/>
        <v>0.1101157148189623</v>
      </c>
      <c r="P32" s="55"/>
      <c r="R32" s="38" t="s">
        <v>33</v>
      </c>
      <c r="S32" s="15">
        <v>5454</v>
      </c>
      <c r="T32" s="17">
        <v>590</v>
      </c>
      <c r="U32" s="40">
        <f t="shared" si="4"/>
        <v>0.10817748441510817</v>
      </c>
      <c r="V32" s="41">
        <v>632</v>
      </c>
      <c r="W32" s="40">
        <f t="shared" si="5"/>
        <v>0.11587825449211588</v>
      </c>
      <c r="X32" s="45">
        <f t="shared" si="6"/>
        <v>1222</v>
      </c>
      <c r="Y32" s="40">
        <f t="shared" si="7"/>
        <v>0.22405573890722405</v>
      </c>
    </row>
    <row r="33" spans="2:25" ht="16.5" customHeight="1" x14ac:dyDescent="0.15">
      <c r="B33" s="89"/>
      <c r="C33" s="38" t="s">
        <v>34</v>
      </c>
      <c r="D33" s="41">
        <v>24852</v>
      </c>
      <c r="E33" s="41">
        <v>2820</v>
      </c>
      <c r="F33" s="41">
        <v>14142</v>
      </c>
      <c r="G33" s="17">
        <v>7890</v>
      </c>
      <c r="H33" s="40">
        <f t="shared" si="0"/>
        <v>0.31747947851279573</v>
      </c>
      <c r="I33" s="17">
        <v>4244</v>
      </c>
      <c r="J33" s="40">
        <f t="shared" si="1"/>
        <v>0.17077096410751649</v>
      </c>
      <c r="K33" s="53">
        <v>1436</v>
      </c>
      <c r="L33" s="40">
        <f t="shared" si="8"/>
        <v>5.7782069853532916E-2</v>
      </c>
      <c r="M33" s="17">
        <v>828</v>
      </c>
      <c r="N33" s="54">
        <f t="shared" si="2"/>
        <v>3.3317238049251567E-2</v>
      </c>
      <c r="O33" s="40">
        <f t="shared" si="3"/>
        <v>0.10494296577946768</v>
      </c>
      <c r="P33" s="55"/>
      <c r="R33" s="38" t="s">
        <v>34</v>
      </c>
      <c r="S33" s="15">
        <v>8318</v>
      </c>
      <c r="T33" s="17">
        <v>828</v>
      </c>
      <c r="U33" s="40">
        <f t="shared" si="4"/>
        <v>9.9543159413320509E-2</v>
      </c>
      <c r="V33" s="41">
        <v>976</v>
      </c>
      <c r="W33" s="40">
        <f t="shared" si="5"/>
        <v>0.11733589805241644</v>
      </c>
      <c r="X33" s="45">
        <f t="shared" si="6"/>
        <v>1804</v>
      </c>
      <c r="Y33" s="40">
        <f t="shared" si="7"/>
        <v>0.21687905746573696</v>
      </c>
    </row>
    <row r="34" spans="2:25" ht="16.5" customHeight="1" x14ac:dyDescent="0.15">
      <c r="B34" s="38" t="s">
        <v>35</v>
      </c>
      <c r="C34" s="38" t="s">
        <v>36</v>
      </c>
      <c r="D34" s="41">
        <v>69906</v>
      </c>
      <c r="E34" s="41">
        <v>7255</v>
      </c>
      <c r="F34" s="41">
        <v>36888</v>
      </c>
      <c r="G34" s="17">
        <v>25064</v>
      </c>
      <c r="H34" s="40">
        <f t="shared" si="0"/>
        <v>0.35853860898921408</v>
      </c>
      <c r="I34" s="17">
        <v>14938</v>
      </c>
      <c r="J34" s="40">
        <f t="shared" si="1"/>
        <v>0.2136869510485509</v>
      </c>
      <c r="K34" s="53">
        <v>5231</v>
      </c>
      <c r="L34" s="40">
        <f t="shared" si="8"/>
        <v>7.4829056161130655E-2</v>
      </c>
      <c r="M34" s="17">
        <v>2629</v>
      </c>
      <c r="N34" s="54">
        <f t="shared" si="2"/>
        <v>3.7607644551254545E-2</v>
      </c>
      <c r="O34" s="40">
        <f t="shared" si="3"/>
        <v>0.10489147781678902</v>
      </c>
      <c r="P34" s="55"/>
      <c r="R34" s="38" t="s">
        <v>36</v>
      </c>
      <c r="S34" s="15">
        <v>23040</v>
      </c>
      <c r="T34" s="17">
        <v>2629</v>
      </c>
      <c r="U34" s="40">
        <f t="shared" si="4"/>
        <v>0.11410590277777778</v>
      </c>
      <c r="V34" s="41">
        <v>2821</v>
      </c>
      <c r="W34" s="40">
        <f t="shared" si="5"/>
        <v>0.12243923611111111</v>
      </c>
      <c r="X34" s="45">
        <f t="shared" si="6"/>
        <v>5450</v>
      </c>
      <c r="Y34" s="40">
        <f t="shared" si="7"/>
        <v>0.2365451388888889</v>
      </c>
    </row>
    <row r="35" spans="2:25" ht="16.5" customHeight="1" x14ac:dyDescent="0.15">
      <c r="B35" s="89" t="s">
        <v>37</v>
      </c>
      <c r="C35" s="38" t="s">
        <v>38</v>
      </c>
      <c r="D35" s="41">
        <v>147214</v>
      </c>
      <c r="E35" s="41">
        <v>16911</v>
      </c>
      <c r="F35" s="41">
        <v>85018</v>
      </c>
      <c r="G35" s="17">
        <v>44248</v>
      </c>
      <c r="H35" s="40">
        <f t="shared" si="0"/>
        <v>0.30056923933864987</v>
      </c>
      <c r="I35" s="17">
        <v>22888</v>
      </c>
      <c r="J35" s="40">
        <f t="shared" si="1"/>
        <v>0.15547434347276753</v>
      </c>
      <c r="K35" s="53">
        <v>7068</v>
      </c>
      <c r="L35" s="40">
        <f t="shared" si="8"/>
        <v>4.8011738014047574E-2</v>
      </c>
      <c r="M35" s="17">
        <v>6211</v>
      </c>
      <c r="N35" s="54">
        <f t="shared" si="2"/>
        <v>4.2190280815683288E-2</v>
      </c>
      <c r="O35" s="40">
        <f t="shared" si="3"/>
        <v>0.14036792623395408</v>
      </c>
      <c r="P35" s="55"/>
      <c r="R35" s="38" t="s">
        <v>38</v>
      </c>
      <c r="S35" s="15">
        <v>56712</v>
      </c>
      <c r="T35" s="17">
        <v>6211</v>
      </c>
      <c r="U35" s="40">
        <f t="shared" si="4"/>
        <v>0.10951826773875017</v>
      </c>
      <c r="V35" s="41">
        <v>6484</v>
      </c>
      <c r="W35" s="40">
        <f t="shared" si="5"/>
        <v>0.11433206376075609</v>
      </c>
      <c r="X35" s="45">
        <f t="shared" si="6"/>
        <v>12695</v>
      </c>
      <c r="Y35" s="40">
        <f t="shared" si="7"/>
        <v>0.22385033149950628</v>
      </c>
    </row>
    <row r="36" spans="2:25" ht="16.5" customHeight="1" x14ac:dyDescent="0.15">
      <c r="B36" s="89"/>
      <c r="C36" s="38" t="s">
        <v>39</v>
      </c>
      <c r="D36" s="41">
        <v>39503</v>
      </c>
      <c r="E36" s="41">
        <v>5366</v>
      </c>
      <c r="F36" s="41">
        <v>23680</v>
      </c>
      <c r="G36" s="17">
        <v>10328</v>
      </c>
      <c r="H36" s="40">
        <f t="shared" si="0"/>
        <v>0.26144849758246208</v>
      </c>
      <c r="I36" s="17">
        <v>4920</v>
      </c>
      <c r="J36" s="40">
        <f t="shared" si="1"/>
        <v>0.12454750272131231</v>
      </c>
      <c r="K36" s="53">
        <v>1492</v>
      </c>
      <c r="L36" s="40">
        <f t="shared" si="8"/>
        <v>3.7769283345568692E-2</v>
      </c>
      <c r="M36" s="17">
        <v>1203</v>
      </c>
      <c r="N36" s="54">
        <f t="shared" si="2"/>
        <v>3.0453383287345266E-2</v>
      </c>
      <c r="O36" s="40">
        <f t="shared" si="3"/>
        <v>0.11647947327652983</v>
      </c>
      <c r="P36" s="55"/>
      <c r="R36" s="38" t="s">
        <v>39</v>
      </c>
      <c r="S36" s="15">
        <v>13800</v>
      </c>
      <c r="T36" s="17">
        <v>1203</v>
      </c>
      <c r="U36" s="40">
        <f t="shared" si="4"/>
        <v>8.7173913043478254E-2</v>
      </c>
      <c r="V36" s="41">
        <v>1482</v>
      </c>
      <c r="W36" s="40">
        <f t="shared" si="5"/>
        <v>0.10739130434782608</v>
      </c>
      <c r="X36" s="45">
        <f t="shared" si="6"/>
        <v>2685</v>
      </c>
      <c r="Y36" s="40">
        <f t="shared" si="7"/>
        <v>0.19456521739130433</v>
      </c>
    </row>
    <row r="37" spans="2:25" ht="16.5" customHeight="1" x14ac:dyDescent="0.15">
      <c r="B37" s="89"/>
      <c r="C37" s="38" t="s">
        <v>40</v>
      </c>
      <c r="D37" s="41">
        <v>6334</v>
      </c>
      <c r="E37" s="41">
        <v>554</v>
      </c>
      <c r="F37" s="41">
        <v>3653</v>
      </c>
      <c r="G37" s="17">
        <v>2126</v>
      </c>
      <c r="H37" s="40">
        <f t="shared" si="0"/>
        <v>0.33564887906536156</v>
      </c>
      <c r="I37" s="17">
        <v>1086</v>
      </c>
      <c r="J37" s="40">
        <f t="shared" si="1"/>
        <v>0.17145563624881591</v>
      </c>
      <c r="K37" s="53">
        <v>328</v>
      </c>
      <c r="L37" s="40">
        <f t="shared" si="8"/>
        <v>5.1784022734449008E-2</v>
      </c>
      <c r="M37" s="17">
        <v>373</v>
      </c>
      <c r="N37" s="54">
        <f t="shared" si="2"/>
        <v>5.8888538048626461E-2</v>
      </c>
      <c r="O37" s="40">
        <f t="shared" si="3"/>
        <v>0.17544684854186265</v>
      </c>
      <c r="P37" s="55"/>
      <c r="R37" s="38" t="s">
        <v>40</v>
      </c>
      <c r="S37" s="15">
        <v>2818</v>
      </c>
      <c r="T37" s="17">
        <v>373</v>
      </c>
      <c r="U37" s="40">
        <f t="shared" si="4"/>
        <v>0.13236337828246983</v>
      </c>
      <c r="V37" s="41">
        <v>407</v>
      </c>
      <c r="W37" s="40">
        <f t="shared" si="5"/>
        <v>0.14442867281760113</v>
      </c>
      <c r="X37" s="45">
        <f t="shared" si="6"/>
        <v>780</v>
      </c>
      <c r="Y37" s="40">
        <f t="shared" si="7"/>
        <v>0.27679205110007099</v>
      </c>
    </row>
    <row r="38" spans="2:25" ht="16.5" customHeight="1" x14ac:dyDescent="0.15">
      <c r="B38" s="38" t="s">
        <v>41</v>
      </c>
      <c r="C38" s="38" t="s">
        <v>42</v>
      </c>
      <c r="D38" s="41">
        <v>81959</v>
      </c>
      <c r="E38" s="41">
        <v>9726</v>
      </c>
      <c r="F38" s="41">
        <v>46668</v>
      </c>
      <c r="G38" s="17">
        <v>25315</v>
      </c>
      <c r="H38" s="40">
        <f t="shared" si="0"/>
        <v>0.30887394916970679</v>
      </c>
      <c r="I38" s="17">
        <v>14655</v>
      </c>
      <c r="J38" s="40">
        <f t="shared" si="1"/>
        <v>0.17880891665344867</v>
      </c>
      <c r="K38" s="53">
        <v>4984</v>
      </c>
      <c r="L38" s="40">
        <f t="shared" si="8"/>
        <v>6.0810893251503802E-2</v>
      </c>
      <c r="M38" s="17">
        <v>2334</v>
      </c>
      <c r="N38" s="54">
        <f t="shared" si="2"/>
        <v>2.847765346087678E-2</v>
      </c>
      <c r="O38" s="40">
        <f t="shared" si="3"/>
        <v>9.2198301402330637E-2</v>
      </c>
      <c r="P38" s="55"/>
      <c r="R38" s="38" t="s">
        <v>42</v>
      </c>
      <c r="S38" s="15">
        <v>26126</v>
      </c>
      <c r="T38" s="17">
        <v>2334</v>
      </c>
      <c r="U38" s="40">
        <f t="shared" si="4"/>
        <v>8.9336293347623053E-2</v>
      </c>
      <c r="V38" s="41">
        <v>2350</v>
      </c>
      <c r="W38" s="40">
        <f t="shared" si="5"/>
        <v>8.9948710097221163E-2</v>
      </c>
      <c r="X38" s="45">
        <f t="shared" si="6"/>
        <v>4684</v>
      </c>
      <c r="Y38" s="40">
        <f t="shared" si="7"/>
        <v>0.17928500344484422</v>
      </c>
    </row>
    <row r="39" spans="2:25" ht="16.5" customHeight="1" x14ac:dyDescent="0.15">
      <c r="B39" s="89" t="s">
        <v>43</v>
      </c>
      <c r="C39" s="38" t="s">
        <v>44</v>
      </c>
      <c r="D39" s="41">
        <v>64988</v>
      </c>
      <c r="E39" s="41">
        <v>6579</v>
      </c>
      <c r="F39" s="41">
        <v>35264</v>
      </c>
      <c r="G39" s="17">
        <v>22709</v>
      </c>
      <c r="H39" s="40">
        <f t="shared" si="0"/>
        <v>0.34943374161383639</v>
      </c>
      <c r="I39" s="17">
        <v>11774</v>
      </c>
      <c r="J39" s="40">
        <f t="shared" si="1"/>
        <v>0.18117190866006033</v>
      </c>
      <c r="K39" s="53">
        <v>3564</v>
      </c>
      <c r="L39" s="40">
        <f t="shared" si="8"/>
        <v>5.4840893703452943E-2</v>
      </c>
      <c r="M39" s="17">
        <v>2710</v>
      </c>
      <c r="N39" s="54">
        <f t="shared" si="2"/>
        <v>4.1700006154982455E-2</v>
      </c>
      <c r="O39" s="40">
        <f t="shared" si="3"/>
        <v>0.11933594610066493</v>
      </c>
      <c r="P39" s="55"/>
      <c r="R39" s="38" t="s">
        <v>44</v>
      </c>
      <c r="S39" s="15">
        <v>24112</v>
      </c>
      <c r="T39" s="17">
        <v>2710</v>
      </c>
      <c r="U39" s="40">
        <f t="shared" si="4"/>
        <v>0.1123921698739217</v>
      </c>
      <c r="V39" s="41">
        <v>2998</v>
      </c>
      <c r="W39" s="40">
        <f t="shared" si="5"/>
        <v>0.12433642999336431</v>
      </c>
      <c r="X39" s="45">
        <f t="shared" si="6"/>
        <v>5708</v>
      </c>
      <c r="Y39" s="40">
        <f t="shared" si="7"/>
        <v>0.236728599867286</v>
      </c>
    </row>
    <row r="40" spans="2:25" ht="16.5" customHeight="1" x14ac:dyDescent="0.15">
      <c r="B40" s="89"/>
      <c r="C40" s="38" t="s">
        <v>45</v>
      </c>
      <c r="D40" s="41">
        <v>12370</v>
      </c>
      <c r="E40" s="41">
        <v>1275</v>
      </c>
      <c r="F40" s="41">
        <v>6955</v>
      </c>
      <c r="G40" s="17">
        <v>4138</v>
      </c>
      <c r="H40" s="40">
        <f t="shared" si="0"/>
        <v>0.33451899757477771</v>
      </c>
      <c r="I40" s="17">
        <v>2360</v>
      </c>
      <c r="J40" s="40">
        <f t="shared" si="1"/>
        <v>0.19078415521422798</v>
      </c>
      <c r="K40" s="53">
        <v>874</v>
      </c>
      <c r="L40" s="40">
        <f t="shared" si="8"/>
        <v>7.0654810024252224E-2</v>
      </c>
      <c r="M40" s="17">
        <v>372</v>
      </c>
      <c r="N40" s="54">
        <f t="shared" si="2"/>
        <v>3.0072756669361357E-2</v>
      </c>
      <c r="O40" s="40">
        <f t="shared" si="3"/>
        <v>8.9898501691638474E-2</v>
      </c>
      <c r="P40" s="55"/>
      <c r="R40" s="38" t="s">
        <v>45</v>
      </c>
      <c r="S40" s="15">
        <v>4032</v>
      </c>
      <c r="T40" s="17">
        <v>372</v>
      </c>
      <c r="U40" s="40">
        <f t="shared" si="4"/>
        <v>9.2261904761904767E-2</v>
      </c>
      <c r="V40" s="41">
        <v>367</v>
      </c>
      <c r="W40" s="40">
        <f t="shared" si="5"/>
        <v>9.1021825396825393E-2</v>
      </c>
      <c r="X40" s="45">
        <f t="shared" si="6"/>
        <v>739</v>
      </c>
      <c r="Y40" s="40">
        <f t="shared" si="7"/>
        <v>0.18328373015873015</v>
      </c>
    </row>
    <row r="41" spans="2:25" ht="16.5" customHeight="1" x14ac:dyDescent="0.15">
      <c r="B41" s="110" t="s">
        <v>95</v>
      </c>
      <c r="C41" s="118"/>
      <c r="D41" s="41">
        <f>SUM(D6:D40)</f>
        <v>2333899</v>
      </c>
      <c r="E41" s="41">
        <f t="shared" ref="E41:F41" si="9">SUM(E6:E40)</f>
        <v>286003</v>
      </c>
      <c r="F41" s="41">
        <f t="shared" si="9"/>
        <v>1410322</v>
      </c>
      <c r="G41" s="17">
        <f>SUM(G6:G40)</f>
        <v>588240</v>
      </c>
      <c r="H41" s="40">
        <f t="shared" si="0"/>
        <v>0.25204175502024723</v>
      </c>
      <c r="I41" s="17">
        <f>SUM(I6:I40)</f>
        <v>294783</v>
      </c>
      <c r="J41" s="40">
        <f t="shared" si="1"/>
        <v>0.12630495149961501</v>
      </c>
      <c r="K41" s="53">
        <f>SUM(K6:K40)</f>
        <v>91254</v>
      </c>
      <c r="L41" s="40">
        <f t="shared" si="8"/>
        <v>3.9099378336423296E-2</v>
      </c>
      <c r="M41" s="17">
        <f>SUM(M6:M40)</f>
        <v>85398</v>
      </c>
      <c r="N41" s="54">
        <f t="shared" ref="N41" si="10">M41/D41</f>
        <v>3.6590272329693786E-2</v>
      </c>
      <c r="O41" s="40">
        <f t="shared" ref="O41" si="11">(M41/G41)</f>
        <v>0.14517543859649124</v>
      </c>
      <c r="P41" s="55"/>
      <c r="R41" s="38" t="s">
        <v>95</v>
      </c>
      <c r="S41" s="15">
        <f>SUM(S6:S40)</f>
        <v>942569</v>
      </c>
      <c r="T41" s="17">
        <f>SUM(T6:T40)</f>
        <v>85398</v>
      </c>
      <c r="U41" s="40">
        <f t="shared" si="4"/>
        <v>9.0601324677556758E-2</v>
      </c>
      <c r="V41" s="41">
        <f>SUM(V6:V40)</f>
        <v>90047</v>
      </c>
      <c r="W41" s="40">
        <f t="shared" si="5"/>
        <v>9.5533589583362069E-2</v>
      </c>
      <c r="X41" s="45">
        <f t="shared" si="6"/>
        <v>175445</v>
      </c>
      <c r="Y41" s="40">
        <f t="shared" si="7"/>
        <v>0.18613491426091883</v>
      </c>
    </row>
    <row r="42" spans="2:25" ht="17.25" customHeight="1" x14ac:dyDescent="0.15">
      <c r="B42" s="119" t="s">
        <v>110</v>
      </c>
      <c r="C42" s="119"/>
      <c r="D42" s="119"/>
      <c r="E42" s="119"/>
      <c r="F42" s="119"/>
      <c r="G42" s="119"/>
      <c r="H42" s="119"/>
      <c r="I42" s="119"/>
      <c r="J42" s="119"/>
      <c r="K42" s="57"/>
      <c r="L42" s="57"/>
    </row>
    <row r="43" spans="2:25" ht="17.25" customHeight="1" x14ac:dyDescent="0.15">
      <c r="B43" s="4" t="s">
        <v>52</v>
      </c>
    </row>
  </sheetData>
  <sheetProtection password="E9BF" sheet="1" objects="1" scenarios="1" selectLockedCells="1"/>
  <mergeCells count="16">
    <mergeCell ref="B42:J42"/>
    <mergeCell ref="T4:Y4"/>
    <mergeCell ref="B35:B37"/>
    <mergeCell ref="B39:B40"/>
    <mergeCell ref="B41:C41"/>
    <mergeCell ref="B7:B15"/>
    <mergeCell ref="B16:B20"/>
    <mergeCell ref="C4:C5"/>
    <mergeCell ref="D4:D5"/>
    <mergeCell ref="R4:R5"/>
    <mergeCell ref="B4:B5"/>
    <mergeCell ref="G4:O4"/>
    <mergeCell ref="S4:S5"/>
    <mergeCell ref="B21:B24"/>
    <mergeCell ref="B25:B28"/>
    <mergeCell ref="B29:B33"/>
  </mergeCells>
  <phoneticPr fontId="1"/>
  <conditionalFormatting sqref="C6:O40">
    <cfRule type="expression" dxfId="7" priority="2">
      <formula>MOD(ROW(),2)=0</formula>
    </cfRule>
  </conditionalFormatting>
  <conditionalFormatting sqref="R6:Y40">
    <cfRule type="expression" dxfId="6" priority="1">
      <formula>MOD(ROW(),2)=0</formula>
    </cfRule>
  </conditionalFormatting>
  <pageMargins left="0.31496062992125984" right="0.11811023622047245" top="0.35433070866141736" bottom="0.35433070866141736" header="0.31496062992125984" footer="0.31496062992125984"/>
  <pageSetup paperSize="8" scale="83" orientation="landscape" r:id="rId1"/>
  <colBreaks count="1" manualBreakCount="1">
    <brk id="1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42"/>
  <sheetViews>
    <sheetView view="pageBreakPreview" topLeftCell="A33" zoomScale="85" zoomScaleNormal="80" zoomScaleSheetLayoutView="85" workbookViewId="0">
      <selection activeCell="I45" sqref="I45"/>
    </sheetView>
  </sheetViews>
  <sheetFormatPr defaultRowHeight="13.5" x14ac:dyDescent="0.15"/>
  <cols>
    <col min="1" max="1" width="2.375" style="4" customWidth="1"/>
    <col min="2" max="2" width="11.375" style="4" bestFit="1" customWidth="1"/>
    <col min="3" max="3" width="10.75" style="4" customWidth="1"/>
    <col min="4" max="4" width="11.125" style="4" bestFit="1" customWidth="1"/>
    <col min="5" max="12" width="11.125" style="4" customWidth="1"/>
    <col min="13" max="13" width="3.625" style="4" customWidth="1"/>
    <col min="14" max="16384" width="9" style="4"/>
  </cols>
  <sheetData>
    <row r="2" spans="2:12" ht="19.5" customHeight="1" x14ac:dyDescent="0.15">
      <c r="B2" s="31" t="s">
        <v>152</v>
      </c>
    </row>
    <row r="3" spans="2:12" x14ac:dyDescent="0.15">
      <c r="B3" s="102" t="s">
        <v>0</v>
      </c>
      <c r="C3" s="78" t="s">
        <v>1</v>
      </c>
      <c r="D3" s="95" t="s">
        <v>47</v>
      </c>
      <c r="E3" s="32"/>
      <c r="F3" s="32"/>
      <c r="G3" s="117"/>
      <c r="H3" s="117"/>
      <c r="I3" s="117"/>
      <c r="J3" s="117"/>
      <c r="K3" s="117"/>
      <c r="L3" s="118"/>
    </row>
    <row r="4" spans="2:12" ht="46.5" customHeight="1" x14ac:dyDescent="0.15">
      <c r="B4" s="104"/>
      <c r="C4" s="80"/>
      <c r="D4" s="96"/>
      <c r="E4" s="33" t="s">
        <v>134</v>
      </c>
      <c r="F4" s="34" t="s">
        <v>135</v>
      </c>
      <c r="G4" s="35" t="s">
        <v>48</v>
      </c>
      <c r="H4" s="36" t="s">
        <v>49</v>
      </c>
      <c r="I4" s="35" t="s">
        <v>50</v>
      </c>
      <c r="J4" s="36" t="s">
        <v>51</v>
      </c>
      <c r="K4" s="37" t="s">
        <v>112</v>
      </c>
      <c r="L4" s="36" t="s">
        <v>113</v>
      </c>
    </row>
    <row r="5" spans="2:12" ht="15.75" customHeight="1" x14ac:dyDescent="0.15">
      <c r="B5" s="38" t="s">
        <v>46</v>
      </c>
      <c r="C5" s="38" t="s">
        <v>2</v>
      </c>
      <c r="D5" s="65">
        <v>1084620</v>
      </c>
      <c r="E5" s="67">
        <v>126017</v>
      </c>
      <c r="F5" s="67">
        <v>678413</v>
      </c>
      <c r="G5" s="65">
        <v>280190</v>
      </c>
      <c r="H5" s="39">
        <f>G5/D5</f>
        <v>0.25833010639671039</v>
      </c>
      <c r="I5" s="65">
        <v>140443</v>
      </c>
      <c r="J5" s="39">
        <f>I5/D5</f>
        <v>0.12948590289686709</v>
      </c>
      <c r="K5" s="45">
        <v>47026</v>
      </c>
      <c r="L5" s="40">
        <f>K5/D5</f>
        <v>4.3357120466154045E-2</v>
      </c>
    </row>
    <row r="6" spans="2:12" ht="15.75" customHeight="1" x14ac:dyDescent="0.15">
      <c r="B6" s="89" t="s">
        <v>3</v>
      </c>
      <c r="C6" s="38" t="s">
        <v>4</v>
      </c>
      <c r="D6" s="66">
        <v>33069</v>
      </c>
      <c r="E6" s="66">
        <v>3320</v>
      </c>
      <c r="F6" s="66">
        <v>17763</v>
      </c>
      <c r="G6" s="68">
        <v>11986</v>
      </c>
      <c r="H6" s="69">
        <f t="shared" ref="H6:H40" si="0">G6/D6</f>
        <v>0.3624542623000393</v>
      </c>
      <c r="I6" s="68">
        <v>6177</v>
      </c>
      <c r="J6" s="69">
        <f t="shared" ref="J6:J40" si="1">I6/D6</f>
        <v>0.18679125464936949</v>
      </c>
      <c r="K6" s="65">
        <v>2373</v>
      </c>
      <c r="L6" s="40">
        <f t="shared" ref="L6:L40" si="2">K6/D6</f>
        <v>7.1759049260636851E-2</v>
      </c>
    </row>
    <row r="7" spans="2:12" ht="15.75" customHeight="1" x14ac:dyDescent="0.15">
      <c r="B7" s="89"/>
      <c r="C7" s="38" t="s">
        <v>5</v>
      </c>
      <c r="D7" s="66">
        <v>11669</v>
      </c>
      <c r="E7" s="66">
        <v>1237</v>
      </c>
      <c r="F7" s="66">
        <v>5948</v>
      </c>
      <c r="G7" s="70">
        <v>4484</v>
      </c>
      <c r="H7" s="40">
        <f t="shared" si="0"/>
        <v>0.38426600394206872</v>
      </c>
      <c r="I7" s="71">
        <v>2297</v>
      </c>
      <c r="J7" s="40">
        <f t="shared" si="1"/>
        <v>0.19684634501671094</v>
      </c>
      <c r="K7" s="72">
        <v>960</v>
      </c>
      <c r="L7" s="40">
        <f t="shared" si="2"/>
        <v>8.2269260433627561E-2</v>
      </c>
    </row>
    <row r="8" spans="2:12" ht="15.75" customHeight="1" x14ac:dyDescent="0.15">
      <c r="B8" s="89"/>
      <c r="C8" s="38" t="s">
        <v>6</v>
      </c>
      <c r="D8" s="66">
        <v>1244</v>
      </c>
      <c r="E8" s="66">
        <v>75</v>
      </c>
      <c r="F8" s="66">
        <v>568</v>
      </c>
      <c r="G8" s="70">
        <v>601</v>
      </c>
      <c r="H8" s="40">
        <f t="shared" si="0"/>
        <v>0.48311897106109325</v>
      </c>
      <c r="I8" s="71">
        <v>383</v>
      </c>
      <c r="J8" s="40">
        <f t="shared" si="1"/>
        <v>0.30787781350482313</v>
      </c>
      <c r="K8" s="72">
        <v>199</v>
      </c>
      <c r="L8" s="40">
        <f t="shared" si="2"/>
        <v>0.159967845659164</v>
      </c>
    </row>
    <row r="9" spans="2:12" ht="15.75" customHeight="1" x14ac:dyDescent="0.15">
      <c r="B9" s="89"/>
      <c r="C9" s="38" t="s">
        <v>7</v>
      </c>
      <c r="D9" s="66">
        <v>23711</v>
      </c>
      <c r="E9" s="66">
        <v>3078</v>
      </c>
      <c r="F9" s="66">
        <v>14040</v>
      </c>
      <c r="G9" s="70">
        <v>6593</v>
      </c>
      <c r="H9" s="40">
        <f t="shared" si="0"/>
        <v>0.27805659820336553</v>
      </c>
      <c r="I9" s="71">
        <v>3312</v>
      </c>
      <c r="J9" s="40">
        <f t="shared" si="1"/>
        <v>0.13968200413310278</v>
      </c>
      <c r="K9" s="72">
        <v>1167</v>
      </c>
      <c r="L9" s="40">
        <f t="shared" si="2"/>
        <v>4.9217662688203788E-2</v>
      </c>
    </row>
    <row r="10" spans="2:12" ht="15.75" customHeight="1" x14ac:dyDescent="0.15">
      <c r="B10" s="89"/>
      <c r="C10" s="38" t="s">
        <v>8</v>
      </c>
      <c r="D10" s="66">
        <v>10880</v>
      </c>
      <c r="E10" s="66">
        <v>1149</v>
      </c>
      <c r="F10" s="66">
        <v>5892</v>
      </c>
      <c r="G10" s="70">
        <v>3839</v>
      </c>
      <c r="H10" s="40">
        <f t="shared" si="0"/>
        <v>0.35284926470588235</v>
      </c>
      <c r="I10" s="71">
        <v>1940</v>
      </c>
      <c r="J10" s="40">
        <f t="shared" si="1"/>
        <v>0.17830882352941177</v>
      </c>
      <c r="K10" s="72">
        <v>773</v>
      </c>
      <c r="L10" s="40">
        <f t="shared" si="2"/>
        <v>7.1047794117647056E-2</v>
      </c>
    </row>
    <row r="11" spans="2:12" ht="15.75" customHeight="1" x14ac:dyDescent="0.15">
      <c r="B11" s="89"/>
      <c r="C11" s="38" t="s">
        <v>9</v>
      </c>
      <c r="D11" s="66">
        <v>39137</v>
      </c>
      <c r="E11" s="66">
        <v>4562</v>
      </c>
      <c r="F11" s="66">
        <v>23137</v>
      </c>
      <c r="G11" s="70">
        <v>11438</v>
      </c>
      <c r="H11" s="40">
        <f t="shared" si="0"/>
        <v>0.29225541048113041</v>
      </c>
      <c r="I11" s="71">
        <v>5339</v>
      </c>
      <c r="J11" s="40">
        <f t="shared" si="1"/>
        <v>0.13641822316478014</v>
      </c>
      <c r="K11" s="72">
        <v>1682</v>
      </c>
      <c r="L11" s="40">
        <f t="shared" si="2"/>
        <v>4.2977233819659143E-2</v>
      </c>
    </row>
    <row r="12" spans="2:12" ht="15.75" customHeight="1" x14ac:dyDescent="0.15">
      <c r="B12" s="89"/>
      <c r="C12" s="38" t="s">
        <v>10</v>
      </c>
      <c r="D12" s="66">
        <v>8475</v>
      </c>
      <c r="E12" s="66">
        <v>773</v>
      </c>
      <c r="F12" s="66">
        <v>4356</v>
      </c>
      <c r="G12" s="70">
        <v>3346</v>
      </c>
      <c r="H12" s="40">
        <f t="shared" si="0"/>
        <v>0.39480825958702065</v>
      </c>
      <c r="I12" s="71">
        <v>1652</v>
      </c>
      <c r="J12" s="40">
        <f t="shared" si="1"/>
        <v>0.19492625368731564</v>
      </c>
      <c r="K12" s="72">
        <v>676</v>
      </c>
      <c r="L12" s="40">
        <f t="shared" si="2"/>
        <v>7.9764011799410034E-2</v>
      </c>
    </row>
    <row r="13" spans="2:12" ht="15.75" customHeight="1" x14ac:dyDescent="0.15">
      <c r="B13" s="89"/>
      <c r="C13" s="38" t="s">
        <v>11</v>
      </c>
      <c r="D13" s="66">
        <v>28672</v>
      </c>
      <c r="E13" s="66">
        <v>3064</v>
      </c>
      <c r="F13" s="66">
        <v>15207</v>
      </c>
      <c r="G13" s="70">
        <v>10401</v>
      </c>
      <c r="H13" s="40">
        <f t="shared" si="0"/>
        <v>0.36275809151785715</v>
      </c>
      <c r="I13" s="71">
        <v>5294</v>
      </c>
      <c r="J13" s="40">
        <f t="shared" si="1"/>
        <v>0.18464006696428573</v>
      </c>
      <c r="K13" s="72">
        <v>2174</v>
      </c>
      <c r="L13" s="40">
        <f t="shared" si="2"/>
        <v>7.5823102678571425E-2</v>
      </c>
    </row>
    <row r="14" spans="2:12" ht="15.75" customHeight="1" x14ac:dyDescent="0.15">
      <c r="B14" s="89"/>
      <c r="C14" s="38" t="s">
        <v>12</v>
      </c>
      <c r="D14" s="66">
        <v>12486</v>
      </c>
      <c r="E14" s="66">
        <v>1083</v>
      </c>
      <c r="F14" s="66">
        <v>6038</v>
      </c>
      <c r="G14" s="70">
        <v>5365</v>
      </c>
      <c r="H14" s="40">
        <f t="shared" si="0"/>
        <v>0.42968124299215121</v>
      </c>
      <c r="I14" s="71">
        <v>2906</v>
      </c>
      <c r="J14" s="40">
        <f t="shared" si="1"/>
        <v>0.23274066954989589</v>
      </c>
      <c r="K14" s="72">
        <v>1270</v>
      </c>
      <c r="L14" s="40">
        <f t="shared" si="2"/>
        <v>0.10171391958994074</v>
      </c>
    </row>
    <row r="15" spans="2:12" ht="15.75" customHeight="1" x14ac:dyDescent="0.15">
      <c r="B15" s="89" t="s">
        <v>13</v>
      </c>
      <c r="C15" s="38" t="s">
        <v>14</v>
      </c>
      <c r="D15" s="66">
        <v>51601</v>
      </c>
      <c r="E15" s="66">
        <v>5250</v>
      </c>
      <c r="F15" s="66">
        <v>28585</v>
      </c>
      <c r="G15" s="70">
        <v>17766</v>
      </c>
      <c r="H15" s="40">
        <f t="shared" si="0"/>
        <v>0.34429565318501582</v>
      </c>
      <c r="I15" s="71">
        <v>9265</v>
      </c>
      <c r="J15" s="40">
        <f t="shared" si="1"/>
        <v>0.17955078389953683</v>
      </c>
      <c r="K15" s="72">
        <v>3075</v>
      </c>
      <c r="L15" s="40">
        <f t="shared" si="2"/>
        <v>5.9591868374643905E-2</v>
      </c>
    </row>
    <row r="16" spans="2:12" ht="15.75" customHeight="1" x14ac:dyDescent="0.15">
      <c r="B16" s="89"/>
      <c r="C16" s="38" t="s">
        <v>15</v>
      </c>
      <c r="D16" s="66">
        <v>60572</v>
      </c>
      <c r="E16" s="66">
        <v>8070</v>
      </c>
      <c r="F16" s="66">
        <v>37313</v>
      </c>
      <c r="G16" s="70">
        <v>15189</v>
      </c>
      <c r="H16" s="40">
        <f t="shared" si="0"/>
        <v>0.2507594267978604</v>
      </c>
      <c r="I16" s="71">
        <v>7300</v>
      </c>
      <c r="J16" s="40">
        <f t="shared" si="1"/>
        <v>0.12051773096480221</v>
      </c>
      <c r="K16" s="72">
        <v>2229</v>
      </c>
      <c r="L16" s="40">
        <f t="shared" si="2"/>
        <v>3.6799181139800567E-2</v>
      </c>
    </row>
    <row r="17" spans="2:12" ht="15.75" customHeight="1" x14ac:dyDescent="0.15">
      <c r="B17" s="89"/>
      <c r="C17" s="38" t="s">
        <v>16</v>
      </c>
      <c r="D17" s="66">
        <v>13549</v>
      </c>
      <c r="E17" s="66">
        <v>1188</v>
      </c>
      <c r="F17" s="66">
        <v>6974</v>
      </c>
      <c r="G17" s="70">
        <v>5387</v>
      </c>
      <c r="H17" s="40">
        <f t="shared" si="0"/>
        <v>0.39759391837035946</v>
      </c>
      <c r="I17" s="71">
        <v>2914</v>
      </c>
      <c r="J17" s="40">
        <f t="shared" si="1"/>
        <v>0.21507122296848477</v>
      </c>
      <c r="K17" s="72">
        <v>1055</v>
      </c>
      <c r="L17" s="40">
        <f t="shared" si="2"/>
        <v>7.7865525131005975E-2</v>
      </c>
    </row>
    <row r="18" spans="2:12" ht="15.75" customHeight="1" x14ac:dyDescent="0.15">
      <c r="B18" s="89"/>
      <c r="C18" s="38" t="s">
        <v>17</v>
      </c>
      <c r="D18" s="66">
        <v>17772</v>
      </c>
      <c r="E18" s="66">
        <v>1845</v>
      </c>
      <c r="F18" s="66">
        <v>10356</v>
      </c>
      <c r="G18" s="70">
        <v>5571</v>
      </c>
      <c r="H18" s="40">
        <f t="shared" si="0"/>
        <v>0.31347062795408509</v>
      </c>
      <c r="I18" s="71">
        <v>2621</v>
      </c>
      <c r="J18" s="40">
        <f t="shared" si="1"/>
        <v>0.14747918073373847</v>
      </c>
      <c r="K18" s="72">
        <v>768</v>
      </c>
      <c r="L18" s="40">
        <f t="shared" si="2"/>
        <v>4.321404456448346E-2</v>
      </c>
    </row>
    <row r="19" spans="2:12" ht="15.75" customHeight="1" x14ac:dyDescent="0.15">
      <c r="B19" s="89"/>
      <c r="C19" s="38" t="s">
        <v>18</v>
      </c>
      <c r="D19" s="66">
        <v>36354</v>
      </c>
      <c r="E19" s="66">
        <v>5314</v>
      </c>
      <c r="F19" s="66">
        <v>22031</v>
      </c>
      <c r="G19" s="70">
        <v>9009</v>
      </c>
      <c r="H19" s="40">
        <f t="shared" si="0"/>
        <v>0.2478131704901799</v>
      </c>
      <c r="I19" s="71">
        <v>3991</v>
      </c>
      <c r="J19" s="40">
        <f t="shared" si="1"/>
        <v>0.10978159212191231</v>
      </c>
      <c r="K19" s="72">
        <v>1339</v>
      </c>
      <c r="L19" s="40">
        <f t="shared" si="2"/>
        <v>3.6832260549045495E-2</v>
      </c>
    </row>
    <row r="20" spans="2:12" ht="15.75" customHeight="1" x14ac:dyDescent="0.15">
      <c r="B20" s="89" t="s">
        <v>19</v>
      </c>
      <c r="C20" s="38" t="s">
        <v>20</v>
      </c>
      <c r="D20" s="66">
        <v>79508</v>
      </c>
      <c r="E20" s="66">
        <v>12491</v>
      </c>
      <c r="F20" s="66">
        <v>48763</v>
      </c>
      <c r="G20" s="70">
        <v>18254</v>
      </c>
      <c r="H20" s="40">
        <f t="shared" si="0"/>
        <v>0.22958695980278715</v>
      </c>
      <c r="I20" s="71">
        <v>8816</v>
      </c>
      <c r="J20" s="40">
        <f t="shared" si="1"/>
        <v>0.11088192383156412</v>
      </c>
      <c r="K20" s="72">
        <v>2786</v>
      </c>
      <c r="L20" s="40">
        <f t="shared" si="2"/>
        <v>3.5040499069276046E-2</v>
      </c>
    </row>
    <row r="21" spans="2:12" ht="15.75" customHeight="1" x14ac:dyDescent="0.15">
      <c r="B21" s="89"/>
      <c r="C21" s="38" t="s">
        <v>21</v>
      </c>
      <c r="D21" s="66">
        <v>44592</v>
      </c>
      <c r="E21" s="66">
        <v>5983</v>
      </c>
      <c r="F21" s="66">
        <v>26689</v>
      </c>
      <c r="G21" s="70">
        <v>11920</v>
      </c>
      <c r="H21" s="40">
        <f t="shared" si="0"/>
        <v>0.26731252242554721</v>
      </c>
      <c r="I21" s="71">
        <v>5573</v>
      </c>
      <c r="J21" s="40">
        <f t="shared" si="1"/>
        <v>0.12497757445281665</v>
      </c>
      <c r="K21" s="72">
        <v>1859</v>
      </c>
      <c r="L21" s="40">
        <f t="shared" si="2"/>
        <v>4.1689092213850018E-2</v>
      </c>
    </row>
    <row r="22" spans="2:12" ht="15.75" customHeight="1" x14ac:dyDescent="0.15">
      <c r="B22" s="89"/>
      <c r="C22" s="38" t="s">
        <v>22</v>
      </c>
      <c r="D22" s="66">
        <v>32894</v>
      </c>
      <c r="E22" s="66">
        <v>3824</v>
      </c>
      <c r="F22" s="66">
        <v>18589</v>
      </c>
      <c r="G22" s="70">
        <v>10481</v>
      </c>
      <c r="H22" s="40">
        <f t="shared" si="0"/>
        <v>0.31862953730163557</v>
      </c>
      <c r="I22" s="71">
        <v>4887</v>
      </c>
      <c r="J22" s="40">
        <f t="shared" si="1"/>
        <v>0.14856812792606555</v>
      </c>
      <c r="K22" s="72">
        <v>1711</v>
      </c>
      <c r="L22" s="40">
        <f t="shared" si="2"/>
        <v>5.2015565148659328E-2</v>
      </c>
    </row>
    <row r="23" spans="2:12" ht="15.75" customHeight="1" x14ac:dyDescent="0.15">
      <c r="B23" s="89"/>
      <c r="C23" s="38" t="s">
        <v>23</v>
      </c>
      <c r="D23" s="66">
        <v>11561</v>
      </c>
      <c r="E23" s="66">
        <v>913</v>
      </c>
      <c r="F23" s="66">
        <v>5721</v>
      </c>
      <c r="G23" s="70">
        <v>4927</v>
      </c>
      <c r="H23" s="40">
        <f t="shared" si="0"/>
        <v>0.42617420638353082</v>
      </c>
      <c r="I23" s="71">
        <v>2525</v>
      </c>
      <c r="J23" s="40">
        <f t="shared" si="1"/>
        <v>0.21840671222212613</v>
      </c>
      <c r="K23" s="72">
        <v>925</v>
      </c>
      <c r="L23" s="40">
        <f t="shared" si="2"/>
        <v>8.0010379724937283E-2</v>
      </c>
    </row>
    <row r="24" spans="2:12" ht="15.75" customHeight="1" x14ac:dyDescent="0.15">
      <c r="B24" s="102" t="s">
        <v>24</v>
      </c>
      <c r="C24" s="38" t="s">
        <v>25</v>
      </c>
      <c r="D24" s="66">
        <v>29819</v>
      </c>
      <c r="E24" s="66">
        <v>4686</v>
      </c>
      <c r="F24" s="66">
        <v>18381</v>
      </c>
      <c r="G24" s="70">
        <v>6752</v>
      </c>
      <c r="H24" s="40">
        <f t="shared" si="0"/>
        <v>0.22643281129481202</v>
      </c>
      <c r="I24" s="71">
        <v>3298</v>
      </c>
      <c r="J24" s="40">
        <f t="shared" si="1"/>
        <v>0.11060062376337235</v>
      </c>
      <c r="K24" s="72">
        <v>1252</v>
      </c>
      <c r="L24" s="40">
        <f t="shared" si="2"/>
        <v>4.1986652805258394E-2</v>
      </c>
    </row>
    <row r="25" spans="2:12" ht="15.75" customHeight="1" x14ac:dyDescent="0.15">
      <c r="B25" s="103"/>
      <c r="C25" s="38" t="s">
        <v>26</v>
      </c>
      <c r="D25" s="66">
        <v>7872</v>
      </c>
      <c r="E25" s="66">
        <v>913</v>
      </c>
      <c r="F25" s="66">
        <v>3893</v>
      </c>
      <c r="G25" s="70">
        <v>3066</v>
      </c>
      <c r="H25" s="40">
        <f t="shared" si="0"/>
        <v>0.38948170731707316</v>
      </c>
      <c r="I25" s="71">
        <v>1537</v>
      </c>
      <c r="J25" s="40">
        <f t="shared" si="1"/>
        <v>0.1952489837398374</v>
      </c>
      <c r="K25" s="72">
        <v>727</v>
      </c>
      <c r="L25" s="40">
        <f t="shared" si="2"/>
        <v>9.2352642276422758E-2</v>
      </c>
    </row>
    <row r="26" spans="2:12" ht="15.75" customHeight="1" x14ac:dyDescent="0.15">
      <c r="B26" s="103"/>
      <c r="C26" s="38" t="s">
        <v>27</v>
      </c>
      <c r="D26" s="66">
        <v>54204</v>
      </c>
      <c r="E26" s="66">
        <v>9537</v>
      </c>
      <c r="F26" s="66">
        <v>33495</v>
      </c>
      <c r="G26" s="70">
        <v>11172</v>
      </c>
      <c r="H26" s="40">
        <f t="shared" si="0"/>
        <v>0.2061102501660394</v>
      </c>
      <c r="I26" s="71">
        <v>4669</v>
      </c>
      <c r="J26" s="40">
        <f t="shared" si="1"/>
        <v>8.6137554424027749E-2</v>
      </c>
      <c r="K26" s="72">
        <v>1180</v>
      </c>
      <c r="L26" s="40">
        <f t="shared" si="2"/>
        <v>2.1769611098811897E-2</v>
      </c>
    </row>
    <row r="27" spans="2:12" ht="15.75" customHeight="1" x14ac:dyDescent="0.15">
      <c r="B27" s="104"/>
      <c r="C27" s="38" t="s">
        <v>28</v>
      </c>
      <c r="D27" s="66">
        <v>5994</v>
      </c>
      <c r="E27" s="66">
        <v>879</v>
      </c>
      <c r="F27" s="66">
        <v>3256</v>
      </c>
      <c r="G27" s="70">
        <v>1859</v>
      </c>
      <c r="H27" s="40">
        <f t="shared" si="0"/>
        <v>0.31014347681014348</v>
      </c>
      <c r="I27" s="71">
        <v>963</v>
      </c>
      <c r="J27" s="40">
        <f t="shared" si="1"/>
        <v>0.16066066066066065</v>
      </c>
      <c r="K27" s="72">
        <v>426</v>
      </c>
      <c r="L27" s="40">
        <f t="shared" si="2"/>
        <v>7.1071071071071065E-2</v>
      </c>
    </row>
    <row r="28" spans="2:12" ht="15.75" customHeight="1" x14ac:dyDescent="0.15">
      <c r="B28" s="89" t="s">
        <v>29</v>
      </c>
      <c r="C28" s="38" t="s">
        <v>30</v>
      </c>
      <c r="D28" s="66">
        <v>130569</v>
      </c>
      <c r="E28" s="66">
        <v>16048</v>
      </c>
      <c r="F28" s="66">
        <v>75360</v>
      </c>
      <c r="G28" s="70">
        <v>39161</v>
      </c>
      <c r="H28" s="40">
        <f t="shared" si="0"/>
        <v>0.29992570977797178</v>
      </c>
      <c r="I28" s="71">
        <v>19438</v>
      </c>
      <c r="J28" s="40">
        <f t="shared" si="1"/>
        <v>0.14887147791589123</v>
      </c>
      <c r="K28" s="72">
        <v>7393</v>
      </c>
      <c r="L28" s="40">
        <f t="shared" si="2"/>
        <v>5.6621403242729899E-2</v>
      </c>
    </row>
    <row r="29" spans="2:12" ht="15.75" customHeight="1" x14ac:dyDescent="0.15">
      <c r="B29" s="89"/>
      <c r="C29" s="38" t="s">
        <v>31</v>
      </c>
      <c r="D29" s="66">
        <v>6859</v>
      </c>
      <c r="E29" s="66">
        <v>836</v>
      </c>
      <c r="F29" s="66">
        <v>3700</v>
      </c>
      <c r="G29" s="70">
        <v>2323</v>
      </c>
      <c r="H29" s="40">
        <f t="shared" si="0"/>
        <v>0.33867910774165333</v>
      </c>
      <c r="I29" s="71">
        <v>1180</v>
      </c>
      <c r="J29" s="40">
        <f t="shared" si="1"/>
        <v>0.1720367400495699</v>
      </c>
      <c r="K29" s="72">
        <v>527</v>
      </c>
      <c r="L29" s="40">
        <f t="shared" si="2"/>
        <v>7.6833357632307919E-2</v>
      </c>
    </row>
    <row r="30" spans="2:12" ht="15.75" customHeight="1" x14ac:dyDescent="0.15">
      <c r="B30" s="89"/>
      <c r="C30" s="38" t="s">
        <v>32</v>
      </c>
      <c r="D30" s="66">
        <v>21914</v>
      </c>
      <c r="E30" s="66">
        <v>2318</v>
      </c>
      <c r="F30" s="66">
        <v>11458</v>
      </c>
      <c r="G30" s="70">
        <v>8138</v>
      </c>
      <c r="H30" s="40">
        <f t="shared" si="0"/>
        <v>0.37136077393447109</v>
      </c>
      <c r="I30" s="71">
        <v>4155</v>
      </c>
      <c r="J30" s="40">
        <f t="shared" si="1"/>
        <v>0.18960481883727298</v>
      </c>
      <c r="K30" s="72">
        <v>1704</v>
      </c>
      <c r="L30" s="40">
        <f t="shared" si="2"/>
        <v>7.7758510541206541E-2</v>
      </c>
    </row>
    <row r="31" spans="2:12" ht="15.75" customHeight="1" x14ac:dyDescent="0.15">
      <c r="B31" s="89"/>
      <c r="C31" s="38" t="s">
        <v>33</v>
      </c>
      <c r="D31" s="66">
        <v>15658</v>
      </c>
      <c r="E31" s="66">
        <v>1571</v>
      </c>
      <c r="F31" s="66">
        <v>8318</v>
      </c>
      <c r="G31" s="70">
        <v>5769</v>
      </c>
      <c r="H31" s="40">
        <f t="shared" si="0"/>
        <v>0.36843785924128242</v>
      </c>
      <c r="I31" s="71">
        <v>2820</v>
      </c>
      <c r="J31" s="40">
        <f t="shared" si="1"/>
        <v>0.18009962958232215</v>
      </c>
      <c r="K31" s="72">
        <v>1110</v>
      </c>
      <c r="L31" s="40">
        <f t="shared" si="2"/>
        <v>7.08902797292119E-2</v>
      </c>
    </row>
    <row r="32" spans="2:12" ht="15.75" customHeight="1" x14ac:dyDescent="0.15">
      <c r="B32" s="89"/>
      <c r="C32" s="38" t="s">
        <v>34</v>
      </c>
      <c r="D32" s="66">
        <v>23383</v>
      </c>
      <c r="E32" s="66">
        <v>2508</v>
      </c>
      <c r="F32" s="66">
        <v>12436</v>
      </c>
      <c r="G32" s="70">
        <v>8439</v>
      </c>
      <c r="H32" s="40">
        <f t="shared" si="0"/>
        <v>0.36090322028824362</v>
      </c>
      <c r="I32" s="71">
        <v>4239</v>
      </c>
      <c r="J32" s="40">
        <f t="shared" si="1"/>
        <v>0.18128554933071034</v>
      </c>
      <c r="K32" s="72">
        <v>1599</v>
      </c>
      <c r="L32" s="40">
        <f t="shared" si="2"/>
        <v>6.8383013300260878E-2</v>
      </c>
    </row>
    <row r="33" spans="2:12" ht="15.75" customHeight="1" x14ac:dyDescent="0.15">
      <c r="B33" s="38" t="s">
        <v>35</v>
      </c>
      <c r="C33" s="38" t="s">
        <v>36</v>
      </c>
      <c r="D33" s="66">
        <v>64270</v>
      </c>
      <c r="E33" s="66">
        <v>6356</v>
      </c>
      <c r="F33" s="66">
        <v>31612</v>
      </c>
      <c r="G33" s="70">
        <v>26302</v>
      </c>
      <c r="H33" s="40">
        <f t="shared" si="0"/>
        <v>0.40924225921892016</v>
      </c>
      <c r="I33" s="71">
        <v>13989</v>
      </c>
      <c r="J33" s="40">
        <f t="shared" si="1"/>
        <v>0.21765987241325657</v>
      </c>
      <c r="K33" s="72">
        <v>6009</v>
      </c>
      <c r="L33" s="40">
        <f t="shared" si="2"/>
        <v>9.3496187957056165E-2</v>
      </c>
    </row>
    <row r="34" spans="2:12" ht="15.75" customHeight="1" x14ac:dyDescent="0.15">
      <c r="B34" s="89" t="s">
        <v>37</v>
      </c>
      <c r="C34" s="38" t="s">
        <v>38</v>
      </c>
      <c r="D34" s="66">
        <v>140825</v>
      </c>
      <c r="E34" s="66">
        <v>15173</v>
      </c>
      <c r="F34" s="66">
        <v>78459</v>
      </c>
      <c r="G34" s="70">
        <v>47193</v>
      </c>
      <c r="H34" s="40">
        <f t="shared" si="0"/>
        <v>0.335118054322741</v>
      </c>
      <c r="I34" s="71">
        <v>24918</v>
      </c>
      <c r="J34" s="40">
        <f t="shared" si="1"/>
        <v>0.1769430143795491</v>
      </c>
      <c r="K34" s="72">
        <v>8696</v>
      </c>
      <c r="L34" s="40">
        <f t="shared" si="2"/>
        <v>6.1750399431919047E-2</v>
      </c>
    </row>
    <row r="35" spans="2:12" ht="15.75" customHeight="1" x14ac:dyDescent="0.15">
      <c r="B35" s="89"/>
      <c r="C35" s="38" t="s">
        <v>39</v>
      </c>
      <c r="D35" s="66">
        <v>38560</v>
      </c>
      <c r="E35" s="66">
        <v>4916</v>
      </c>
      <c r="F35" s="66">
        <v>22175</v>
      </c>
      <c r="G35" s="70">
        <v>11469</v>
      </c>
      <c r="H35" s="40">
        <f t="shared" si="0"/>
        <v>0.29743257261410788</v>
      </c>
      <c r="I35" s="71">
        <v>5538</v>
      </c>
      <c r="J35" s="40">
        <f t="shared" si="1"/>
        <v>0.14362033195020746</v>
      </c>
      <c r="K35" s="72">
        <v>1795</v>
      </c>
      <c r="L35" s="40">
        <f t="shared" si="2"/>
        <v>4.6550829875518673E-2</v>
      </c>
    </row>
    <row r="36" spans="2:12" ht="15.75" customHeight="1" x14ac:dyDescent="0.15">
      <c r="B36" s="89"/>
      <c r="C36" s="38" t="s">
        <v>40</v>
      </c>
      <c r="D36" s="66">
        <v>5747</v>
      </c>
      <c r="E36" s="66">
        <v>437</v>
      </c>
      <c r="F36" s="66">
        <v>3162</v>
      </c>
      <c r="G36" s="70">
        <v>2148</v>
      </c>
      <c r="H36" s="40">
        <f t="shared" si="0"/>
        <v>0.37376022272489995</v>
      </c>
      <c r="I36" s="71">
        <v>1161</v>
      </c>
      <c r="J36" s="40">
        <f t="shared" si="1"/>
        <v>0.20201844440577693</v>
      </c>
      <c r="K36" s="72">
        <v>404</v>
      </c>
      <c r="L36" s="40">
        <f t="shared" si="2"/>
        <v>7.0297546546024006E-2</v>
      </c>
    </row>
    <row r="37" spans="2:12" ht="15.75" customHeight="1" x14ac:dyDescent="0.15">
      <c r="B37" s="38" t="s">
        <v>41</v>
      </c>
      <c r="C37" s="38" t="s">
        <v>42</v>
      </c>
      <c r="D37" s="66">
        <v>77147</v>
      </c>
      <c r="E37" s="66">
        <v>8737</v>
      </c>
      <c r="F37" s="66">
        <v>41415</v>
      </c>
      <c r="G37" s="70">
        <v>26995</v>
      </c>
      <c r="H37" s="40">
        <f t="shared" si="0"/>
        <v>0.34991639337887409</v>
      </c>
      <c r="I37" s="71">
        <v>13465</v>
      </c>
      <c r="J37" s="40">
        <f t="shared" si="1"/>
        <v>0.17453692301709722</v>
      </c>
      <c r="K37" s="72">
        <v>5471</v>
      </c>
      <c r="L37" s="40">
        <f t="shared" si="2"/>
        <v>7.0916561888343027E-2</v>
      </c>
    </row>
    <row r="38" spans="2:12" ht="15.75" customHeight="1" x14ac:dyDescent="0.15">
      <c r="B38" s="89" t="s">
        <v>43</v>
      </c>
      <c r="C38" s="38" t="s">
        <v>44</v>
      </c>
      <c r="D38" s="66">
        <v>59609</v>
      </c>
      <c r="E38" s="66">
        <v>5362</v>
      </c>
      <c r="F38" s="66">
        <v>30823</v>
      </c>
      <c r="G38" s="70">
        <v>23424</v>
      </c>
      <c r="H38" s="40">
        <f t="shared" si="0"/>
        <v>0.39296079451089599</v>
      </c>
      <c r="I38" s="71">
        <v>12627</v>
      </c>
      <c r="J38" s="40">
        <f t="shared" si="1"/>
        <v>0.21183042829102988</v>
      </c>
      <c r="K38" s="72">
        <v>4377</v>
      </c>
      <c r="L38" s="40">
        <f t="shared" si="2"/>
        <v>7.3428509117750673E-2</v>
      </c>
    </row>
    <row r="39" spans="2:12" ht="15.75" customHeight="1" x14ac:dyDescent="0.15">
      <c r="B39" s="89"/>
      <c r="C39" s="38" t="s">
        <v>45</v>
      </c>
      <c r="D39" s="66">
        <v>11317</v>
      </c>
      <c r="E39" s="66">
        <v>1014</v>
      </c>
      <c r="F39" s="66">
        <v>5979</v>
      </c>
      <c r="G39" s="70">
        <v>4324</v>
      </c>
      <c r="H39" s="40">
        <f t="shared" si="0"/>
        <v>0.38208005655208976</v>
      </c>
      <c r="I39" s="71">
        <v>2291</v>
      </c>
      <c r="J39" s="40">
        <f t="shared" si="1"/>
        <v>0.20243880887160909</v>
      </c>
      <c r="K39" s="72">
        <v>967</v>
      </c>
      <c r="L39" s="40">
        <f t="shared" si="2"/>
        <v>8.5446673146593627E-2</v>
      </c>
    </row>
    <row r="40" spans="2:12" ht="15.75" customHeight="1" x14ac:dyDescent="0.15">
      <c r="B40" s="110" t="s">
        <v>95</v>
      </c>
      <c r="C40" s="118"/>
      <c r="D40" s="42">
        <f>SUM(D5:D39)</f>
        <v>2296113</v>
      </c>
      <c r="E40" s="42">
        <f t="shared" ref="E40:F40" si="3">SUM(E5:E39)</f>
        <v>270527</v>
      </c>
      <c r="F40" s="42">
        <f t="shared" si="3"/>
        <v>1360305</v>
      </c>
      <c r="G40" s="17">
        <f>SUM(G5:G39)</f>
        <v>665281</v>
      </c>
      <c r="H40" s="40">
        <f t="shared" si="0"/>
        <v>0.28974227313725415</v>
      </c>
      <c r="I40" s="17">
        <f>SUM(I5:I39)</f>
        <v>333923</v>
      </c>
      <c r="J40" s="40">
        <f t="shared" si="1"/>
        <v>0.14542968921825711</v>
      </c>
      <c r="K40" s="45">
        <f>SUM(K5:K39)</f>
        <v>117684</v>
      </c>
      <c r="L40" s="40">
        <f t="shared" si="2"/>
        <v>5.125357506359661E-2</v>
      </c>
    </row>
    <row r="41" spans="2:12" ht="17.25" customHeight="1" x14ac:dyDescent="0.15">
      <c r="B41" s="121" t="s">
        <v>158</v>
      </c>
      <c r="C41" s="121"/>
      <c r="D41" s="121"/>
      <c r="E41" s="121"/>
      <c r="F41" s="121"/>
      <c r="G41" s="121"/>
      <c r="H41" s="121"/>
      <c r="I41" s="121"/>
      <c r="J41" s="121"/>
      <c r="K41" s="26"/>
      <c r="L41" s="26"/>
    </row>
    <row r="42" spans="2:12" ht="17.25" customHeight="1" x14ac:dyDescent="0.15">
      <c r="B42" s="81"/>
      <c r="C42" s="81"/>
      <c r="D42" s="81"/>
      <c r="E42" s="81"/>
      <c r="F42" s="81"/>
      <c r="G42" s="81"/>
      <c r="H42" s="81"/>
      <c r="I42" s="81"/>
      <c r="J42" s="81"/>
      <c r="K42" s="24"/>
      <c r="L42" s="24"/>
    </row>
  </sheetData>
  <sheetProtection password="E9BF" sheet="1" objects="1" scenarios="1" selectLockedCells="1"/>
  <mergeCells count="13">
    <mergeCell ref="B41:J42"/>
    <mergeCell ref="C3:C4"/>
    <mergeCell ref="B6:B14"/>
    <mergeCell ref="B40:C40"/>
    <mergeCell ref="D3:D4"/>
    <mergeCell ref="B28:B32"/>
    <mergeCell ref="B34:B36"/>
    <mergeCell ref="B38:B39"/>
    <mergeCell ref="B15:B19"/>
    <mergeCell ref="B20:B23"/>
    <mergeCell ref="B24:B27"/>
    <mergeCell ref="B3:B4"/>
    <mergeCell ref="G3:L3"/>
  </mergeCells>
  <phoneticPr fontId="1"/>
  <conditionalFormatting sqref="C5:L39">
    <cfRule type="expression" dxfId="5" priority="1">
      <formula>MOD(ROW(),2)=1</formula>
    </cfRule>
  </conditionalFormatting>
  <pageMargins left="0.31496062992125984" right="0.11811023622047245" top="0.55118110236220474" bottom="0.35433070866141736" header="0.31496062992125984" footer="0.31496062992125984"/>
  <pageSetup paperSize="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42"/>
  <sheetViews>
    <sheetView view="pageBreakPreview" zoomScale="85" zoomScaleNormal="80" zoomScaleSheetLayoutView="85" workbookViewId="0">
      <selection activeCell="B41" sqref="B41:J42"/>
    </sheetView>
  </sheetViews>
  <sheetFormatPr defaultRowHeight="13.5" x14ac:dyDescent="0.15"/>
  <cols>
    <col min="1" max="1" width="2.375" style="4" customWidth="1"/>
    <col min="2" max="2" width="11.375" style="4" bestFit="1" customWidth="1"/>
    <col min="3" max="3" width="10.75" style="4" customWidth="1"/>
    <col min="4" max="4" width="11.125" style="4" bestFit="1" customWidth="1"/>
    <col min="5" max="12" width="11.125" style="4" customWidth="1"/>
    <col min="13" max="13" width="3.625" style="4" customWidth="1"/>
    <col min="14" max="16384" width="9" style="4"/>
  </cols>
  <sheetData>
    <row r="2" spans="2:12" ht="19.5" customHeight="1" x14ac:dyDescent="0.15">
      <c r="B2" s="31" t="s">
        <v>153</v>
      </c>
    </row>
    <row r="3" spans="2:12" x14ac:dyDescent="0.15">
      <c r="B3" s="102" t="s">
        <v>0</v>
      </c>
      <c r="C3" s="78" t="s">
        <v>1</v>
      </c>
      <c r="D3" s="95" t="s">
        <v>47</v>
      </c>
      <c r="E3" s="32"/>
      <c r="F3" s="32"/>
      <c r="G3" s="117"/>
      <c r="H3" s="117"/>
      <c r="I3" s="117"/>
      <c r="J3" s="117"/>
      <c r="K3" s="117"/>
      <c r="L3" s="118"/>
    </row>
    <row r="4" spans="2:12" ht="44.25" customHeight="1" x14ac:dyDescent="0.15">
      <c r="B4" s="104"/>
      <c r="C4" s="80"/>
      <c r="D4" s="96"/>
      <c r="E4" s="33" t="s">
        <v>134</v>
      </c>
      <c r="F4" s="34" t="s">
        <v>135</v>
      </c>
      <c r="G4" s="35" t="s">
        <v>48</v>
      </c>
      <c r="H4" s="36" t="s">
        <v>49</v>
      </c>
      <c r="I4" s="35" t="s">
        <v>50</v>
      </c>
      <c r="J4" s="36" t="s">
        <v>51</v>
      </c>
      <c r="K4" s="37" t="s">
        <v>112</v>
      </c>
      <c r="L4" s="36" t="s">
        <v>113</v>
      </c>
    </row>
    <row r="5" spans="2:12" ht="15.75" customHeight="1" x14ac:dyDescent="0.15">
      <c r="B5" s="38" t="s">
        <v>46</v>
      </c>
      <c r="C5" s="38" t="s">
        <v>2</v>
      </c>
      <c r="D5" s="65">
        <v>1071693</v>
      </c>
      <c r="E5" s="67">
        <v>116923</v>
      </c>
      <c r="F5" s="67">
        <v>651490</v>
      </c>
      <c r="G5" s="65">
        <v>303280</v>
      </c>
      <c r="H5" s="39">
        <f>G5/D5</f>
        <v>0.28299149103334631</v>
      </c>
      <c r="I5" s="65">
        <v>173656</v>
      </c>
      <c r="J5" s="39">
        <f>I5/D5</f>
        <v>0.16203894212241751</v>
      </c>
      <c r="K5" s="65">
        <v>58264</v>
      </c>
      <c r="L5" s="40">
        <f>K5/D5</f>
        <v>5.4366315726612005E-2</v>
      </c>
    </row>
    <row r="6" spans="2:12" ht="15.75" customHeight="1" x14ac:dyDescent="0.15">
      <c r="B6" s="89" t="s">
        <v>3</v>
      </c>
      <c r="C6" s="38" t="s">
        <v>4</v>
      </c>
      <c r="D6" s="66">
        <v>30732</v>
      </c>
      <c r="E6" s="66">
        <v>2807</v>
      </c>
      <c r="F6" s="66">
        <v>15785</v>
      </c>
      <c r="G6" s="70">
        <v>12140</v>
      </c>
      <c r="H6" s="40">
        <f t="shared" ref="H6:H40" si="0">G6/D6</f>
        <v>0.39502798386047117</v>
      </c>
      <c r="I6" s="71">
        <v>6809</v>
      </c>
      <c r="J6" s="40">
        <f t="shared" ref="J6:J40" si="1">I6/D6</f>
        <v>0.22156058831185735</v>
      </c>
      <c r="K6" s="72">
        <v>2367</v>
      </c>
      <c r="L6" s="40">
        <f t="shared" ref="L6:L40" si="2">K6/D6</f>
        <v>7.7020695040999607E-2</v>
      </c>
    </row>
    <row r="7" spans="2:12" ht="15.75" customHeight="1" x14ac:dyDescent="0.15">
      <c r="B7" s="89"/>
      <c r="C7" s="38" t="s">
        <v>5</v>
      </c>
      <c r="D7" s="66">
        <v>10944</v>
      </c>
      <c r="E7" s="66">
        <v>1120</v>
      </c>
      <c r="F7" s="66">
        <v>5222</v>
      </c>
      <c r="G7" s="70">
        <v>4602</v>
      </c>
      <c r="H7" s="40">
        <f t="shared" si="0"/>
        <v>0.4205043859649123</v>
      </c>
      <c r="I7" s="71">
        <v>2575</v>
      </c>
      <c r="J7" s="40">
        <f t="shared" si="1"/>
        <v>0.23528874269005848</v>
      </c>
      <c r="K7" s="72">
        <v>1004</v>
      </c>
      <c r="L7" s="40">
        <f t="shared" si="2"/>
        <v>9.1739766081871343E-2</v>
      </c>
    </row>
    <row r="8" spans="2:12" ht="15.75" customHeight="1" x14ac:dyDescent="0.15">
      <c r="B8" s="89"/>
      <c r="C8" s="38" t="s">
        <v>6</v>
      </c>
      <c r="D8" s="66">
        <v>1069</v>
      </c>
      <c r="E8" s="66">
        <v>62</v>
      </c>
      <c r="F8" s="66">
        <v>468</v>
      </c>
      <c r="G8" s="70">
        <v>539</v>
      </c>
      <c r="H8" s="40">
        <f t="shared" si="0"/>
        <v>0.50420954162768938</v>
      </c>
      <c r="I8" s="71">
        <v>345</v>
      </c>
      <c r="J8" s="40">
        <f t="shared" si="1"/>
        <v>0.32273152478952294</v>
      </c>
      <c r="K8" s="72">
        <v>174</v>
      </c>
      <c r="L8" s="40">
        <f t="shared" si="2"/>
        <v>0.16276894293732461</v>
      </c>
    </row>
    <row r="9" spans="2:12" ht="15.75" customHeight="1" x14ac:dyDescent="0.15">
      <c r="B9" s="89"/>
      <c r="C9" s="38" t="s">
        <v>7</v>
      </c>
      <c r="D9" s="66">
        <v>23338</v>
      </c>
      <c r="E9" s="66">
        <v>2858</v>
      </c>
      <c r="F9" s="66">
        <v>13519</v>
      </c>
      <c r="G9" s="70">
        <v>6961</v>
      </c>
      <c r="H9" s="40">
        <f t="shared" si="0"/>
        <v>0.29826891764504243</v>
      </c>
      <c r="I9" s="71">
        <v>3823</v>
      </c>
      <c r="J9" s="40">
        <f t="shared" si="1"/>
        <v>0.16381009512383238</v>
      </c>
      <c r="K9" s="72">
        <v>1309</v>
      </c>
      <c r="L9" s="40">
        <f t="shared" si="2"/>
        <v>5.6088782243551287E-2</v>
      </c>
    </row>
    <row r="10" spans="2:12" ht="15.75" customHeight="1" x14ac:dyDescent="0.15">
      <c r="B10" s="89"/>
      <c r="C10" s="38" t="s">
        <v>8</v>
      </c>
      <c r="D10" s="66">
        <v>10229</v>
      </c>
      <c r="E10" s="66">
        <v>1015</v>
      </c>
      <c r="F10" s="66">
        <v>5253</v>
      </c>
      <c r="G10" s="70">
        <v>3961</v>
      </c>
      <c r="H10" s="40">
        <f t="shared" si="0"/>
        <v>0.38723237853162579</v>
      </c>
      <c r="I10" s="71">
        <v>2143</v>
      </c>
      <c r="J10" s="40">
        <f t="shared" si="1"/>
        <v>0.20950239515104116</v>
      </c>
      <c r="K10" s="72">
        <v>781</v>
      </c>
      <c r="L10" s="40">
        <f t="shared" si="2"/>
        <v>7.6351549516081724E-2</v>
      </c>
    </row>
    <row r="11" spans="2:12" ht="15.75" customHeight="1" x14ac:dyDescent="0.15">
      <c r="B11" s="89"/>
      <c r="C11" s="38" t="s">
        <v>9</v>
      </c>
      <c r="D11" s="66">
        <v>38188</v>
      </c>
      <c r="E11" s="66">
        <v>4219</v>
      </c>
      <c r="F11" s="66">
        <v>22164</v>
      </c>
      <c r="G11" s="70">
        <v>11805</v>
      </c>
      <c r="H11" s="40">
        <f t="shared" si="0"/>
        <v>0.30912852204881114</v>
      </c>
      <c r="I11" s="71">
        <v>6546</v>
      </c>
      <c r="J11" s="40">
        <f t="shared" si="1"/>
        <v>0.17141510422122133</v>
      </c>
      <c r="K11" s="72">
        <v>1955</v>
      </c>
      <c r="L11" s="40">
        <f t="shared" si="2"/>
        <v>5.1194092385042425E-2</v>
      </c>
    </row>
    <row r="12" spans="2:12" ht="15.75" customHeight="1" x14ac:dyDescent="0.15">
      <c r="B12" s="89"/>
      <c r="C12" s="38" t="s">
        <v>10</v>
      </c>
      <c r="D12" s="66">
        <v>7816</v>
      </c>
      <c r="E12" s="66">
        <v>639</v>
      </c>
      <c r="F12" s="66">
        <v>3719</v>
      </c>
      <c r="G12" s="70">
        <v>3458</v>
      </c>
      <c r="H12" s="40">
        <f t="shared" si="0"/>
        <v>0.44242579324462639</v>
      </c>
      <c r="I12" s="71">
        <v>1876</v>
      </c>
      <c r="J12" s="40">
        <f t="shared" si="1"/>
        <v>0.24002047082906858</v>
      </c>
      <c r="K12" s="72">
        <v>680</v>
      </c>
      <c r="L12" s="40">
        <f t="shared" si="2"/>
        <v>8.7001023541453434E-2</v>
      </c>
    </row>
    <row r="13" spans="2:12" ht="15.75" customHeight="1" x14ac:dyDescent="0.15">
      <c r="B13" s="89"/>
      <c r="C13" s="38" t="s">
        <v>11</v>
      </c>
      <c r="D13" s="66">
        <v>26970</v>
      </c>
      <c r="E13" s="66">
        <v>2562</v>
      </c>
      <c r="F13" s="66">
        <v>13681</v>
      </c>
      <c r="G13" s="70">
        <v>10727</v>
      </c>
      <c r="H13" s="40">
        <f t="shared" si="0"/>
        <v>0.39773822766036337</v>
      </c>
      <c r="I13" s="71">
        <v>6051</v>
      </c>
      <c r="J13" s="40">
        <f t="shared" si="1"/>
        <v>0.22436040044493882</v>
      </c>
      <c r="K13" s="72">
        <v>2217</v>
      </c>
      <c r="L13" s="40">
        <f t="shared" si="2"/>
        <v>8.2202447163515019E-2</v>
      </c>
    </row>
    <row r="14" spans="2:12" ht="15.75" customHeight="1" x14ac:dyDescent="0.15">
      <c r="B14" s="89"/>
      <c r="C14" s="38" t="s">
        <v>12</v>
      </c>
      <c r="D14" s="66">
        <v>11073</v>
      </c>
      <c r="E14" s="66">
        <v>876</v>
      </c>
      <c r="F14" s="66">
        <v>4954</v>
      </c>
      <c r="G14" s="71">
        <v>5243</v>
      </c>
      <c r="H14" s="40">
        <f t="shared" si="0"/>
        <v>0.47349408471055721</v>
      </c>
      <c r="I14" s="71">
        <v>2952</v>
      </c>
      <c r="J14" s="40">
        <f t="shared" si="1"/>
        <v>0.26659441885667839</v>
      </c>
      <c r="K14" s="72">
        <v>1205</v>
      </c>
      <c r="L14" s="40">
        <f t="shared" si="2"/>
        <v>0.10882326379481622</v>
      </c>
    </row>
    <row r="15" spans="2:12" ht="15.75" customHeight="1" x14ac:dyDescent="0.15">
      <c r="B15" s="89" t="s">
        <v>13</v>
      </c>
      <c r="C15" s="38" t="s">
        <v>14</v>
      </c>
      <c r="D15" s="65">
        <v>48713</v>
      </c>
      <c r="E15" s="65">
        <v>4776</v>
      </c>
      <c r="F15" s="65">
        <v>26207</v>
      </c>
      <c r="G15" s="71">
        <v>17730</v>
      </c>
      <c r="H15" s="40">
        <f t="shared" si="0"/>
        <v>0.36396855048960236</v>
      </c>
      <c r="I15" s="71">
        <v>10239</v>
      </c>
      <c r="J15" s="40">
        <f t="shared" si="1"/>
        <v>0.21019029827766716</v>
      </c>
      <c r="K15" s="72">
        <v>3474</v>
      </c>
      <c r="L15" s="40">
        <f t="shared" si="2"/>
        <v>7.1315665222835792E-2</v>
      </c>
    </row>
    <row r="16" spans="2:12" ht="15.75" customHeight="1" x14ac:dyDescent="0.15">
      <c r="B16" s="89"/>
      <c r="C16" s="38" t="s">
        <v>15</v>
      </c>
      <c r="D16" s="66">
        <v>58416</v>
      </c>
      <c r="E16" s="66">
        <v>7384</v>
      </c>
      <c r="F16" s="66">
        <v>35311</v>
      </c>
      <c r="G16" s="71">
        <v>15721</v>
      </c>
      <c r="H16" s="40">
        <f t="shared" si="0"/>
        <v>0.26912147356888522</v>
      </c>
      <c r="I16" s="71">
        <v>8673</v>
      </c>
      <c r="J16" s="40">
        <f t="shared" si="1"/>
        <v>0.14846959737058341</v>
      </c>
      <c r="K16" s="72">
        <v>2676</v>
      </c>
      <c r="L16" s="40">
        <f t="shared" si="2"/>
        <v>4.5809367296631057E-2</v>
      </c>
    </row>
    <row r="17" spans="2:12" ht="15.75" customHeight="1" x14ac:dyDescent="0.15">
      <c r="B17" s="89"/>
      <c r="C17" s="38" t="s">
        <v>16</v>
      </c>
      <c r="D17" s="66">
        <v>12613</v>
      </c>
      <c r="E17" s="66">
        <v>1023</v>
      </c>
      <c r="F17" s="66">
        <v>6182</v>
      </c>
      <c r="G17" s="71">
        <v>5408</v>
      </c>
      <c r="H17" s="40">
        <f t="shared" si="0"/>
        <v>0.42876397367795133</v>
      </c>
      <c r="I17" s="71">
        <v>3234</v>
      </c>
      <c r="J17" s="40">
        <f t="shared" si="1"/>
        <v>0.2564021247918814</v>
      </c>
      <c r="K17" s="72">
        <v>1209</v>
      </c>
      <c r="L17" s="40">
        <f t="shared" si="2"/>
        <v>9.5853484500118921E-2</v>
      </c>
    </row>
    <row r="18" spans="2:12" ht="15.75" customHeight="1" x14ac:dyDescent="0.15">
      <c r="B18" s="89"/>
      <c r="C18" s="38" t="s">
        <v>17</v>
      </c>
      <c r="D18" s="66">
        <v>16745</v>
      </c>
      <c r="E18" s="66">
        <v>1519</v>
      </c>
      <c r="F18" s="66">
        <v>9366</v>
      </c>
      <c r="G18" s="71">
        <v>5860</v>
      </c>
      <c r="H18" s="40">
        <f t="shared" si="0"/>
        <v>0.34995521051060019</v>
      </c>
      <c r="I18" s="71">
        <v>3058</v>
      </c>
      <c r="J18" s="40">
        <f t="shared" si="1"/>
        <v>0.1826216781128695</v>
      </c>
      <c r="K18" s="72">
        <v>951</v>
      </c>
      <c r="L18" s="40">
        <f t="shared" si="2"/>
        <v>5.6793072558972826E-2</v>
      </c>
    </row>
    <row r="19" spans="2:12" ht="15.75" customHeight="1" x14ac:dyDescent="0.15">
      <c r="B19" s="89"/>
      <c r="C19" s="38" t="s">
        <v>18</v>
      </c>
      <c r="D19" s="66">
        <v>37009</v>
      </c>
      <c r="E19" s="66">
        <v>5116</v>
      </c>
      <c r="F19" s="66">
        <v>21442</v>
      </c>
      <c r="G19" s="71">
        <v>10451</v>
      </c>
      <c r="H19" s="40">
        <f t="shared" si="0"/>
        <v>0.28239076981274824</v>
      </c>
      <c r="I19" s="71">
        <v>5263</v>
      </c>
      <c r="J19" s="40">
        <f t="shared" si="1"/>
        <v>0.14220865194952578</v>
      </c>
      <c r="K19" s="72">
        <v>1599</v>
      </c>
      <c r="L19" s="40">
        <f t="shared" si="2"/>
        <v>4.3205706719987032E-2</v>
      </c>
    </row>
    <row r="20" spans="2:12" ht="15.75" customHeight="1" x14ac:dyDescent="0.15">
      <c r="B20" s="89" t="s">
        <v>19</v>
      </c>
      <c r="C20" s="38" t="s">
        <v>20</v>
      </c>
      <c r="D20" s="66">
        <v>81021</v>
      </c>
      <c r="E20" s="66">
        <v>12520</v>
      </c>
      <c r="F20" s="66">
        <v>48870</v>
      </c>
      <c r="G20" s="71">
        <v>19631</v>
      </c>
      <c r="H20" s="40">
        <f t="shared" si="0"/>
        <v>0.24229520741536145</v>
      </c>
      <c r="I20" s="71">
        <v>10427</v>
      </c>
      <c r="J20" s="40">
        <f t="shared" si="1"/>
        <v>0.12869502968366225</v>
      </c>
      <c r="K20" s="72">
        <v>3345</v>
      </c>
      <c r="L20" s="40">
        <f t="shared" si="2"/>
        <v>4.1285592624134483E-2</v>
      </c>
    </row>
    <row r="21" spans="2:12" ht="15.75" customHeight="1" x14ac:dyDescent="0.15">
      <c r="B21" s="89"/>
      <c r="C21" s="38" t="s">
        <v>21</v>
      </c>
      <c r="D21" s="66">
        <v>43914</v>
      </c>
      <c r="E21" s="66">
        <v>5536</v>
      </c>
      <c r="F21" s="66">
        <v>25784</v>
      </c>
      <c r="G21" s="71">
        <v>12594</v>
      </c>
      <c r="H21" s="40">
        <f t="shared" si="0"/>
        <v>0.28678781254269708</v>
      </c>
      <c r="I21" s="71">
        <v>6742</v>
      </c>
      <c r="J21" s="40">
        <f t="shared" si="1"/>
        <v>0.15352734890923167</v>
      </c>
      <c r="K21" s="72">
        <v>2151</v>
      </c>
      <c r="L21" s="40">
        <f t="shared" si="2"/>
        <v>4.8982101379969945E-2</v>
      </c>
    </row>
    <row r="22" spans="2:12" ht="15.75" customHeight="1" x14ac:dyDescent="0.15">
      <c r="B22" s="89"/>
      <c r="C22" s="38" t="s">
        <v>22</v>
      </c>
      <c r="D22" s="66">
        <v>31046</v>
      </c>
      <c r="E22" s="66">
        <v>3416</v>
      </c>
      <c r="F22" s="66">
        <v>16845</v>
      </c>
      <c r="G22" s="71">
        <v>10785</v>
      </c>
      <c r="H22" s="40">
        <f t="shared" si="0"/>
        <v>0.34738774721381177</v>
      </c>
      <c r="I22" s="71">
        <v>5794</v>
      </c>
      <c r="J22" s="40">
        <f t="shared" si="1"/>
        <v>0.1866262964633125</v>
      </c>
      <c r="K22" s="72">
        <v>1799</v>
      </c>
      <c r="L22" s="40">
        <f t="shared" si="2"/>
        <v>5.7946273271919091E-2</v>
      </c>
    </row>
    <row r="23" spans="2:12" ht="15.75" customHeight="1" x14ac:dyDescent="0.15">
      <c r="B23" s="89"/>
      <c r="C23" s="38" t="s">
        <v>23</v>
      </c>
      <c r="D23" s="66">
        <v>10723</v>
      </c>
      <c r="E23" s="66">
        <v>762</v>
      </c>
      <c r="F23" s="66">
        <v>4956</v>
      </c>
      <c r="G23" s="71">
        <v>5005</v>
      </c>
      <c r="H23" s="40">
        <f t="shared" si="0"/>
        <v>0.46675370698498553</v>
      </c>
      <c r="I23" s="71">
        <v>3023</v>
      </c>
      <c r="J23" s="40">
        <f t="shared" si="1"/>
        <v>0.28191737386925303</v>
      </c>
      <c r="K23" s="72">
        <v>1052</v>
      </c>
      <c r="L23" s="40">
        <f t="shared" si="2"/>
        <v>9.8106873076564391E-2</v>
      </c>
    </row>
    <row r="24" spans="2:12" ht="15.75" customHeight="1" x14ac:dyDescent="0.15">
      <c r="B24" s="102" t="s">
        <v>24</v>
      </c>
      <c r="C24" s="38" t="s">
        <v>25</v>
      </c>
      <c r="D24" s="66">
        <v>29081</v>
      </c>
      <c r="E24" s="66">
        <v>4495</v>
      </c>
      <c r="F24" s="66">
        <v>17249</v>
      </c>
      <c r="G24" s="71">
        <v>7337</v>
      </c>
      <c r="H24" s="40">
        <f t="shared" si="0"/>
        <v>0.25229531309102166</v>
      </c>
      <c r="I24" s="71">
        <v>3756</v>
      </c>
      <c r="J24" s="40">
        <f t="shared" si="1"/>
        <v>0.12915649393074516</v>
      </c>
      <c r="K24" s="72">
        <v>1365</v>
      </c>
      <c r="L24" s="40">
        <f t="shared" si="2"/>
        <v>4.6937863209655789E-2</v>
      </c>
    </row>
    <row r="25" spans="2:12" ht="15.75" customHeight="1" x14ac:dyDescent="0.15">
      <c r="B25" s="103"/>
      <c r="C25" s="38" t="s">
        <v>26</v>
      </c>
      <c r="D25" s="66">
        <v>7333</v>
      </c>
      <c r="E25" s="66">
        <v>830</v>
      </c>
      <c r="F25" s="66">
        <v>3392</v>
      </c>
      <c r="G25" s="71">
        <v>3111</v>
      </c>
      <c r="H25" s="40">
        <f t="shared" si="0"/>
        <v>0.42424655666166644</v>
      </c>
      <c r="I25" s="71">
        <v>1699</v>
      </c>
      <c r="J25" s="40">
        <f t="shared" si="1"/>
        <v>0.23169234965225691</v>
      </c>
      <c r="K25" s="72">
        <v>700</v>
      </c>
      <c r="L25" s="40">
        <f t="shared" si="2"/>
        <v>9.5458884494749763E-2</v>
      </c>
    </row>
    <row r="26" spans="2:12" ht="15.75" customHeight="1" x14ac:dyDescent="0.15">
      <c r="B26" s="103"/>
      <c r="C26" s="38" t="s">
        <v>27</v>
      </c>
      <c r="D26" s="66">
        <v>56398</v>
      </c>
      <c r="E26" s="66">
        <v>9340</v>
      </c>
      <c r="F26" s="66">
        <v>34529</v>
      </c>
      <c r="G26" s="71">
        <v>12529</v>
      </c>
      <c r="H26" s="40">
        <f t="shared" si="0"/>
        <v>0.22215326784637754</v>
      </c>
      <c r="I26" s="71">
        <v>6388</v>
      </c>
      <c r="J26" s="40">
        <f t="shared" si="1"/>
        <v>0.11326642788751375</v>
      </c>
      <c r="K26" s="72">
        <v>1653</v>
      </c>
      <c r="L26" s="40">
        <f t="shared" si="2"/>
        <v>2.9309549984041987E-2</v>
      </c>
    </row>
    <row r="27" spans="2:12" ht="15.75" customHeight="1" x14ac:dyDescent="0.15">
      <c r="B27" s="104"/>
      <c r="C27" s="38" t="s">
        <v>28</v>
      </c>
      <c r="D27" s="66">
        <v>5588</v>
      </c>
      <c r="E27" s="66">
        <v>826</v>
      </c>
      <c r="F27" s="66">
        <v>2920</v>
      </c>
      <c r="G27" s="71">
        <v>1842</v>
      </c>
      <c r="H27" s="40">
        <f t="shared" si="0"/>
        <v>0.32963493199713673</v>
      </c>
      <c r="I27" s="71">
        <v>998</v>
      </c>
      <c r="J27" s="40">
        <f t="shared" si="1"/>
        <v>0.17859699355762348</v>
      </c>
      <c r="K27" s="72">
        <v>391</v>
      </c>
      <c r="L27" s="40">
        <f t="shared" si="2"/>
        <v>6.9971367215461711E-2</v>
      </c>
    </row>
    <row r="28" spans="2:12" ht="15.75" customHeight="1" x14ac:dyDescent="0.15">
      <c r="B28" s="89" t="s">
        <v>29</v>
      </c>
      <c r="C28" s="38" t="s">
        <v>30</v>
      </c>
      <c r="D28" s="66">
        <v>126779</v>
      </c>
      <c r="E28" s="66">
        <v>14967</v>
      </c>
      <c r="F28" s="66">
        <v>71579</v>
      </c>
      <c r="G28" s="71">
        <v>40233</v>
      </c>
      <c r="H28" s="40">
        <f t="shared" si="0"/>
        <v>0.31734751023434482</v>
      </c>
      <c r="I28" s="71">
        <v>21559</v>
      </c>
      <c r="J28" s="40">
        <f t="shared" si="1"/>
        <v>0.17005182246271069</v>
      </c>
      <c r="K28" s="72">
        <v>7619</v>
      </c>
      <c r="L28" s="40">
        <f t="shared" si="2"/>
        <v>6.0096703712759998E-2</v>
      </c>
    </row>
    <row r="29" spans="2:12" ht="15.75" customHeight="1" x14ac:dyDescent="0.15">
      <c r="B29" s="89"/>
      <c r="C29" s="38" t="s">
        <v>31</v>
      </c>
      <c r="D29" s="66">
        <v>6454</v>
      </c>
      <c r="E29" s="66">
        <v>766</v>
      </c>
      <c r="F29" s="66">
        <v>3354</v>
      </c>
      <c r="G29" s="71">
        <v>2334</v>
      </c>
      <c r="H29" s="40">
        <f t="shared" si="0"/>
        <v>0.36163619460799507</v>
      </c>
      <c r="I29" s="71">
        <v>1270</v>
      </c>
      <c r="J29" s="40">
        <f t="shared" si="1"/>
        <v>0.19677719243879765</v>
      </c>
      <c r="K29" s="72">
        <v>515</v>
      </c>
      <c r="L29" s="40">
        <f t="shared" si="2"/>
        <v>7.9795475674000624E-2</v>
      </c>
    </row>
    <row r="30" spans="2:12" ht="15.75" customHeight="1" x14ac:dyDescent="0.15">
      <c r="B30" s="89"/>
      <c r="C30" s="38" t="s">
        <v>32</v>
      </c>
      <c r="D30" s="66">
        <v>20071</v>
      </c>
      <c r="E30" s="66">
        <v>1959</v>
      </c>
      <c r="F30" s="66">
        <v>10048</v>
      </c>
      <c r="G30" s="71">
        <v>8064</v>
      </c>
      <c r="H30" s="40">
        <f t="shared" si="0"/>
        <v>0.40177370335309653</v>
      </c>
      <c r="I30" s="71">
        <v>4344</v>
      </c>
      <c r="J30" s="40">
        <f t="shared" si="1"/>
        <v>0.21643166758009069</v>
      </c>
      <c r="K30" s="72">
        <v>1634</v>
      </c>
      <c r="L30" s="40">
        <f t="shared" si="2"/>
        <v>8.1410990982013848E-2</v>
      </c>
    </row>
    <row r="31" spans="2:12" ht="15.75" customHeight="1" x14ac:dyDescent="0.15">
      <c r="B31" s="89"/>
      <c r="C31" s="38" t="s">
        <v>33</v>
      </c>
      <c r="D31" s="66">
        <v>14529</v>
      </c>
      <c r="E31" s="66">
        <v>1441</v>
      </c>
      <c r="F31" s="66">
        <v>7268</v>
      </c>
      <c r="G31" s="71">
        <v>5820</v>
      </c>
      <c r="H31" s="40">
        <f t="shared" si="0"/>
        <v>0.40057815403675406</v>
      </c>
      <c r="I31" s="71">
        <v>3080</v>
      </c>
      <c r="J31" s="40">
        <f t="shared" si="1"/>
        <v>0.21198981347649529</v>
      </c>
      <c r="K31" s="72">
        <v>1107</v>
      </c>
      <c r="L31" s="40">
        <f t="shared" si="2"/>
        <v>7.6192442700805288E-2</v>
      </c>
    </row>
    <row r="32" spans="2:12" ht="15.75" customHeight="1" x14ac:dyDescent="0.15">
      <c r="B32" s="89"/>
      <c r="C32" s="38" t="s">
        <v>34</v>
      </c>
      <c r="D32" s="66">
        <v>21833</v>
      </c>
      <c r="E32" s="66">
        <v>2232</v>
      </c>
      <c r="F32" s="66">
        <v>11107</v>
      </c>
      <c r="G32" s="71">
        <v>8494</v>
      </c>
      <c r="H32" s="40">
        <f t="shared" si="0"/>
        <v>0.38904410754362662</v>
      </c>
      <c r="I32" s="71">
        <v>4678</v>
      </c>
      <c r="J32" s="40">
        <f t="shared" si="1"/>
        <v>0.2142628131727202</v>
      </c>
      <c r="K32" s="72">
        <v>1696</v>
      </c>
      <c r="L32" s="40">
        <f t="shared" si="2"/>
        <v>7.7680575275958411E-2</v>
      </c>
    </row>
    <row r="33" spans="2:12" ht="15.75" customHeight="1" x14ac:dyDescent="0.15">
      <c r="B33" s="38" t="s">
        <v>35</v>
      </c>
      <c r="C33" s="38" t="s">
        <v>36</v>
      </c>
      <c r="D33" s="66">
        <v>58577</v>
      </c>
      <c r="E33" s="66">
        <v>5545</v>
      </c>
      <c r="F33" s="66">
        <v>27137</v>
      </c>
      <c r="G33" s="71">
        <v>25895</v>
      </c>
      <c r="H33" s="40">
        <f t="shared" si="0"/>
        <v>0.44206770575481846</v>
      </c>
      <c r="I33" s="71">
        <v>14360</v>
      </c>
      <c r="J33" s="40">
        <f t="shared" si="1"/>
        <v>0.24514741280707444</v>
      </c>
      <c r="K33" s="72">
        <v>5753</v>
      </c>
      <c r="L33" s="40">
        <f t="shared" si="2"/>
        <v>9.8212609044505517E-2</v>
      </c>
    </row>
    <row r="34" spans="2:12" ht="15.75" customHeight="1" x14ac:dyDescent="0.15">
      <c r="B34" s="89" t="s">
        <v>37</v>
      </c>
      <c r="C34" s="38" t="s">
        <v>38</v>
      </c>
      <c r="D34" s="66">
        <v>129470</v>
      </c>
      <c r="E34" s="66">
        <v>13230</v>
      </c>
      <c r="F34" s="66">
        <v>70635</v>
      </c>
      <c r="G34" s="71">
        <v>45605</v>
      </c>
      <c r="H34" s="40">
        <f t="shared" si="0"/>
        <v>0.35224376303390748</v>
      </c>
      <c r="I34" s="71">
        <v>26252</v>
      </c>
      <c r="J34" s="40">
        <f t="shared" si="1"/>
        <v>0.20276511933266395</v>
      </c>
      <c r="K34" s="72">
        <v>9183</v>
      </c>
      <c r="L34" s="40">
        <f t="shared" si="2"/>
        <v>7.0927628021935585E-2</v>
      </c>
    </row>
    <row r="35" spans="2:12" ht="15.75" customHeight="1" x14ac:dyDescent="0.15">
      <c r="B35" s="89"/>
      <c r="C35" s="38" t="s">
        <v>39</v>
      </c>
      <c r="D35" s="66">
        <v>37256</v>
      </c>
      <c r="E35" s="66">
        <v>4589</v>
      </c>
      <c r="F35" s="66">
        <v>20862</v>
      </c>
      <c r="G35" s="71">
        <v>11805</v>
      </c>
      <c r="H35" s="40">
        <f t="shared" si="0"/>
        <v>0.31686171354949538</v>
      </c>
      <c r="I35" s="71">
        <v>6473</v>
      </c>
      <c r="J35" s="40">
        <f t="shared" si="1"/>
        <v>0.17374382649774534</v>
      </c>
      <c r="K35" s="72">
        <v>2086</v>
      </c>
      <c r="L35" s="40">
        <f t="shared" si="2"/>
        <v>5.5990981318445349E-2</v>
      </c>
    </row>
    <row r="36" spans="2:12" ht="15.75" customHeight="1" x14ac:dyDescent="0.15">
      <c r="B36" s="89"/>
      <c r="C36" s="38" t="s">
        <v>40</v>
      </c>
      <c r="D36" s="66">
        <v>5162</v>
      </c>
      <c r="E36" s="66">
        <v>385</v>
      </c>
      <c r="F36" s="66">
        <v>2692</v>
      </c>
      <c r="G36" s="71">
        <v>2085</v>
      </c>
      <c r="H36" s="40">
        <f t="shared" si="0"/>
        <v>0.40391321193335916</v>
      </c>
      <c r="I36" s="71">
        <v>1251</v>
      </c>
      <c r="J36" s="40">
        <f t="shared" si="1"/>
        <v>0.24234792716001549</v>
      </c>
      <c r="K36" s="72">
        <v>442</v>
      </c>
      <c r="L36" s="40">
        <f t="shared" si="2"/>
        <v>8.5625726462611393E-2</v>
      </c>
    </row>
    <row r="37" spans="2:12" ht="15.75" customHeight="1" x14ac:dyDescent="0.15">
      <c r="B37" s="38" t="s">
        <v>41</v>
      </c>
      <c r="C37" s="38" t="s">
        <v>42</v>
      </c>
      <c r="D37" s="66">
        <v>72216</v>
      </c>
      <c r="E37" s="66">
        <v>7845</v>
      </c>
      <c r="F37" s="66">
        <v>36977</v>
      </c>
      <c r="G37" s="71">
        <v>27394</v>
      </c>
      <c r="H37" s="40">
        <f t="shared" si="0"/>
        <v>0.37933421956353164</v>
      </c>
      <c r="I37" s="71">
        <v>14124</v>
      </c>
      <c r="J37" s="40">
        <f t="shared" si="1"/>
        <v>0.19557992688600864</v>
      </c>
      <c r="K37" s="72">
        <v>5257</v>
      </c>
      <c r="L37" s="40">
        <f t="shared" si="2"/>
        <v>7.2795502381743663E-2</v>
      </c>
    </row>
    <row r="38" spans="2:12" ht="15.75" customHeight="1" x14ac:dyDescent="0.15">
      <c r="B38" s="89" t="s">
        <v>43</v>
      </c>
      <c r="C38" s="38" t="s">
        <v>44</v>
      </c>
      <c r="D38" s="66">
        <v>54195</v>
      </c>
      <c r="E38" s="66">
        <v>4539</v>
      </c>
      <c r="F38" s="66">
        <v>26629</v>
      </c>
      <c r="G38" s="71">
        <v>23027</v>
      </c>
      <c r="H38" s="40">
        <f t="shared" si="0"/>
        <v>0.42489159516560571</v>
      </c>
      <c r="I38" s="71">
        <v>13739</v>
      </c>
      <c r="J38" s="40">
        <f t="shared" si="1"/>
        <v>0.25351047144570532</v>
      </c>
      <c r="K38" s="72">
        <v>4873</v>
      </c>
      <c r="L38" s="40">
        <f t="shared" si="2"/>
        <v>8.9916043915490365E-2</v>
      </c>
    </row>
    <row r="39" spans="2:12" ht="15.75" customHeight="1" x14ac:dyDescent="0.15">
      <c r="B39" s="89"/>
      <c r="C39" s="38" t="s">
        <v>45</v>
      </c>
      <c r="D39" s="66">
        <v>10277</v>
      </c>
      <c r="E39" s="66">
        <v>818</v>
      </c>
      <c r="F39" s="66">
        <v>5122</v>
      </c>
      <c r="G39" s="71">
        <v>4337</v>
      </c>
      <c r="H39" s="40">
        <f t="shared" si="0"/>
        <v>0.42201031429405467</v>
      </c>
      <c r="I39" s="71">
        <v>2440</v>
      </c>
      <c r="J39" s="40">
        <f t="shared" si="1"/>
        <v>0.23742337257954657</v>
      </c>
      <c r="K39" s="72">
        <v>972</v>
      </c>
      <c r="L39" s="40">
        <f t="shared" si="2"/>
        <v>9.4580130388245601E-2</v>
      </c>
    </row>
    <row r="40" spans="2:12" ht="15.75" customHeight="1" x14ac:dyDescent="0.15">
      <c r="B40" s="110" t="s">
        <v>95</v>
      </c>
      <c r="C40" s="118"/>
      <c r="D40" s="42">
        <f>SUM(D5:D39)</f>
        <v>2227471</v>
      </c>
      <c r="E40" s="42">
        <f t="shared" ref="E40:F40" si="3">SUM(E5:E39)</f>
        <v>248940</v>
      </c>
      <c r="F40" s="42">
        <f t="shared" si="3"/>
        <v>1282718</v>
      </c>
      <c r="G40" s="43">
        <f>SUM(G5:G39)</f>
        <v>695813</v>
      </c>
      <c r="H40" s="44">
        <f t="shared" si="0"/>
        <v>0.31237802871507642</v>
      </c>
      <c r="I40" s="43">
        <f>SUM(I5:I39)</f>
        <v>389640</v>
      </c>
      <c r="J40" s="44">
        <f t="shared" si="1"/>
        <v>0.1749248362829415</v>
      </c>
      <c r="K40" s="43">
        <f>SUM(K5:K39)</f>
        <v>133458</v>
      </c>
      <c r="L40" s="40">
        <f t="shared" si="2"/>
        <v>5.9914584746557871E-2</v>
      </c>
    </row>
    <row r="41" spans="2:12" ht="17.25" customHeight="1" x14ac:dyDescent="0.15">
      <c r="B41" s="121" t="s">
        <v>158</v>
      </c>
      <c r="C41" s="121"/>
      <c r="D41" s="121"/>
      <c r="E41" s="121"/>
      <c r="F41" s="121"/>
      <c r="G41" s="121"/>
      <c r="H41" s="121"/>
      <c r="I41" s="121"/>
      <c r="J41" s="121"/>
      <c r="K41" s="26"/>
      <c r="L41" s="26"/>
    </row>
    <row r="42" spans="2:12" ht="17.25" customHeight="1" x14ac:dyDescent="0.15">
      <c r="B42" s="81"/>
      <c r="C42" s="81"/>
      <c r="D42" s="81"/>
      <c r="E42" s="81"/>
      <c r="F42" s="81"/>
      <c r="G42" s="81"/>
      <c r="H42" s="81"/>
      <c r="I42" s="81"/>
      <c r="J42" s="81"/>
      <c r="K42" s="24"/>
      <c r="L42" s="24"/>
    </row>
  </sheetData>
  <sheetProtection sheet="1" objects="1" scenarios="1" selectLockedCells="1"/>
  <mergeCells count="13">
    <mergeCell ref="B6:B14"/>
    <mergeCell ref="B3:B4"/>
    <mergeCell ref="C3:C4"/>
    <mergeCell ref="D3:D4"/>
    <mergeCell ref="G3:L3"/>
    <mergeCell ref="B41:J42"/>
    <mergeCell ref="B15:B19"/>
    <mergeCell ref="B20:B23"/>
    <mergeCell ref="B24:B27"/>
    <mergeCell ref="B40:C40"/>
    <mergeCell ref="B28:B32"/>
    <mergeCell ref="B34:B36"/>
    <mergeCell ref="B38:B39"/>
  </mergeCells>
  <phoneticPr fontId="1"/>
  <conditionalFormatting sqref="C5:L18 C20:L39 C19:H19 J19 L19">
    <cfRule type="expression" dxfId="4" priority="1">
      <formula>MOD(ROW(),2)=1</formula>
    </cfRule>
  </conditionalFormatting>
  <pageMargins left="0.31496062992125984" right="0.11811023622047245" top="0.55118110236220474" bottom="0.35433070866141736" header="0.31496062992125984" footer="0.31496062992125984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42"/>
  <sheetViews>
    <sheetView view="pageBreakPreview" zoomScale="85" zoomScaleNormal="80" zoomScaleSheetLayoutView="85" workbookViewId="0">
      <selection activeCell="B41" sqref="B41:J42"/>
    </sheetView>
  </sheetViews>
  <sheetFormatPr defaultRowHeight="13.5" x14ac:dyDescent="0.15"/>
  <cols>
    <col min="1" max="1" width="2.375" style="4" customWidth="1"/>
    <col min="2" max="2" width="11.375" style="4" bestFit="1" customWidth="1"/>
    <col min="3" max="3" width="10.75" style="4" customWidth="1"/>
    <col min="4" max="4" width="11.125" style="4" bestFit="1" customWidth="1"/>
    <col min="5" max="12" width="11.125" style="4" customWidth="1"/>
    <col min="13" max="13" width="3.625" style="4" customWidth="1"/>
    <col min="14" max="16384" width="9" style="4"/>
  </cols>
  <sheetData>
    <row r="2" spans="2:12" ht="16.5" customHeight="1" x14ac:dyDescent="0.15">
      <c r="B2" s="31" t="s">
        <v>154</v>
      </c>
    </row>
    <row r="3" spans="2:12" x14ac:dyDescent="0.15">
      <c r="B3" s="102" t="s">
        <v>0</v>
      </c>
      <c r="C3" s="78" t="s">
        <v>1</v>
      </c>
      <c r="D3" s="95" t="s">
        <v>47</v>
      </c>
      <c r="E3" s="32"/>
      <c r="F3" s="32"/>
      <c r="G3" s="117"/>
      <c r="H3" s="117"/>
      <c r="I3" s="117"/>
      <c r="J3" s="117"/>
      <c r="K3" s="117"/>
      <c r="L3" s="118"/>
    </row>
    <row r="4" spans="2:12" ht="45.75" customHeight="1" x14ac:dyDescent="0.15">
      <c r="B4" s="104"/>
      <c r="C4" s="80"/>
      <c r="D4" s="96"/>
      <c r="E4" s="33" t="s">
        <v>134</v>
      </c>
      <c r="F4" s="34" t="s">
        <v>135</v>
      </c>
      <c r="G4" s="35" t="s">
        <v>48</v>
      </c>
      <c r="H4" s="36" t="s">
        <v>49</v>
      </c>
      <c r="I4" s="35" t="s">
        <v>50</v>
      </c>
      <c r="J4" s="36" t="s">
        <v>51</v>
      </c>
      <c r="K4" s="37" t="s">
        <v>112</v>
      </c>
      <c r="L4" s="36" t="s">
        <v>113</v>
      </c>
    </row>
    <row r="5" spans="2:12" ht="15.75" customHeight="1" x14ac:dyDescent="0.15">
      <c r="B5" s="38" t="s">
        <v>46</v>
      </c>
      <c r="C5" s="38" t="s">
        <v>2</v>
      </c>
      <c r="D5" s="65">
        <v>1048353</v>
      </c>
      <c r="E5" s="67">
        <v>108235</v>
      </c>
      <c r="F5" s="67">
        <v>618704</v>
      </c>
      <c r="G5" s="65">
        <v>321414</v>
      </c>
      <c r="H5" s="39">
        <f>G5/D5</f>
        <v>0.30658947892551458</v>
      </c>
      <c r="I5" s="65">
        <v>196270</v>
      </c>
      <c r="J5" s="39">
        <f>I5/D5</f>
        <v>0.18721747350367671</v>
      </c>
      <c r="K5" s="65">
        <v>69421</v>
      </c>
      <c r="L5" s="40">
        <f>K5/D5</f>
        <v>6.6219107495280691E-2</v>
      </c>
    </row>
    <row r="6" spans="2:12" ht="15.75" customHeight="1" x14ac:dyDescent="0.15">
      <c r="B6" s="89" t="s">
        <v>3</v>
      </c>
      <c r="C6" s="38" t="s">
        <v>4</v>
      </c>
      <c r="D6" s="66">
        <v>28348</v>
      </c>
      <c r="E6" s="66">
        <v>2433</v>
      </c>
      <c r="F6" s="66">
        <v>13989</v>
      </c>
      <c r="G6" s="70">
        <v>11926</v>
      </c>
      <c r="H6" s="40">
        <f t="shared" ref="H6:H40" si="0">G6/D6</f>
        <v>0.42069987300691408</v>
      </c>
      <c r="I6" s="71">
        <v>7378</v>
      </c>
      <c r="J6" s="40">
        <f t="shared" ref="J6:J40" si="1">I6/D6</f>
        <v>0.26026527444616904</v>
      </c>
      <c r="K6" s="72">
        <v>2416</v>
      </c>
      <c r="L6" s="40">
        <f t="shared" ref="L6:L40" si="2">K6/D6</f>
        <v>8.5226471003245374E-2</v>
      </c>
    </row>
    <row r="7" spans="2:12" ht="15.75" customHeight="1" x14ac:dyDescent="0.15">
      <c r="B7" s="89"/>
      <c r="C7" s="38" t="s">
        <v>5</v>
      </c>
      <c r="D7" s="66">
        <v>10194</v>
      </c>
      <c r="E7" s="66">
        <v>981</v>
      </c>
      <c r="F7" s="66">
        <v>4669</v>
      </c>
      <c r="G7" s="70">
        <v>4544</v>
      </c>
      <c r="H7" s="40">
        <f t="shared" si="0"/>
        <v>0.44575240337453403</v>
      </c>
      <c r="I7" s="71">
        <v>2865</v>
      </c>
      <c r="J7" s="40">
        <f t="shared" si="1"/>
        <v>0.28104767510300177</v>
      </c>
      <c r="K7" s="72">
        <v>984</v>
      </c>
      <c r="L7" s="40">
        <f t="shared" si="2"/>
        <v>9.6527369040612127E-2</v>
      </c>
    </row>
    <row r="8" spans="2:12" ht="15.75" customHeight="1" x14ac:dyDescent="0.15">
      <c r="B8" s="89"/>
      <c r="C8" s="38" t="s">
        <v>6</v>
      </c>
      <c r="D8" s="66">
        <v>933</v>
      </c>
      <c r="E8" s="66">
        <v>56</v>
      </c>
      <c r="F8" s="66">
        <v>367</v>
      </c>
      <c r="G8" s="70">
        <v>510</v>
      </c>
      <c r="H8" s="40">
        <f t="shared" si="0"/>
        <v>0.54662379421221863</v>
      </c>
      <c r="I8" s="71">
        <v>326</v>
      </c>
      <c r="J8" s="40">
        <f t="shared" si="1"/>
        <v>0.34941050375133975</v>
      </c>
      <c r="K8" s="72">
        <v>139</v>
      </c>
      <c r="L8" s="40">
        <f t="shared" si="2"/>
        <v>0.14898177920685959</v>
      </c>
    </row>
    <row r="9" spans="2:12" ht="15.75" customHeight="1" x14ac:dyDescent="0.15">
      <c r="B9" s="89"/>
      <c r="C9" s="38" t="s">
        <v>7</v>
      </c>
      <c r="D9" s="66">
        <v>22793</v>
      </c>
      <c r="E9" s="66">
        <v>2693</v>
      </c>
      <c r="F9" s="66">
        <v>13045</v>
      </c>
      <c r="G9" s="70">
        <v>7055</v>
      </c>
      <c r="H9" s="40">
        <f t="shared" si="0"/>
        <v>0.30952485412187952</v>
      </c>
      <c r="I9" s="71">
        <v>4191</v>
      </c>
      <c r="J9" s="40">
        <f t="shared" si="1"/>
        <v>0.18387224147764664</v>
      </c>
      <c r="K9" s="72">
        <v>1425</v>
      </c>
      <c r="L9" s="40">
        <f t="shared" si="2"/>
        <v>6.2519194489536259E-2</v>
      </c>
    </row>
    <row r="10" spans="2:12" ht="15.75" customHeight="1" x14ac:dyDescent="0.15">
      <c r="B10" s="89"/>
      <c r="C10" s="38" t="s">
        <v>8</v>
      </c>
      <c r="D10" s="66">
        <v>9563</v>
      </c>
      <c r="E10" s="66">
        <v>898</v>
      </c>
      <c r="F10" s="66">
        <v>4808</v>
      </c>
      <c r="G10" s="70">
        <v>3857</v>
      </c>
      <c r="H10" s="40">
        <f t="shared" si="0"/>
        <v>0.40332531632332952</v>
      </c>
      <c r="I10" s="71">
        <v>2404</v>
      </c>
      <c r="J10" s="40">
        <f t="shared" si="1"/>
        <v>0.25138554846805394</v>
      </c>
      <c r="K10" s="72">
        <v>786</v>
      </c>
      <c r="L10" s="40">
        <f t="shared" si="2"/>
        <v>8.2191780821917804E-2</v>
      </c>
    </row>
    <row r="11" spans="2:12" ht="15.75" customHeight="1" x14ac:dyDescent="0.15">
      <c r="B11" s="89"/>
      <c r="C11" s="38" t="s">
        <v>9</v>
      </c>
      <c r="D11" s="66">
        <v>36839</v>
      </c>
      <c r="E11" s="66">
        <v>3946</v>
      </c>
      <c r="F11" s="66">
        <v>21197</v>
      </c>
      <c r="G11" s="70">
        <v>11696</v>
      </c>
      <c r="H11" s="40">
        <f t="shared" si="0"/>
        <v>0.31748961698200279</v>
      </c>
      <c r="I11" s="71">
        <v>7275</v>
      </c>
      <c r="J11" s="40">
        <f t="shared" si="1"/>
        <v>0.19748093053557372</v>
      </c>
      <c r="K11" s="72">
        <v>2220</v>
      </c>
      <c r="L11" s="40">
        <f t="shared" si="2"/>
        <v>6.0262222101577133E-2</v>
      </c>
    </row>
    <row r="12" spans="2:12" ht="15.75" customHeight="1" x14ac:dyDescent="0.15">
      <c r="B12" s="89"/>
      <c r="C12" s="38" t="s">
        <v>10</v>
      </c>
      <c r="D12" s="66">
        <v>7161</v>
      </c>
      <c r="E12" s="66">
        <v>536</v>
      </c>
      <c r="F12" s="66">
        <v>3278</v>
      </c>
      <c r="G12" s="70">
        <v>3347</v>
      </c>
      <c r="H12" s="40">
        <f t="shared" si="0"/>
        <v>0.46739282223153189</v>
      </c>
      <c r="I12" s="71">
        <v>2117</v>
      </c>
      <c r="J12" s="40">
        <f t="shared" si="1"/>
        <v>0.29562910208071497</v>
      </c>
      <c r="K12" s="72">
        <v>665</v>
      </c>
      <c r="L12" s="40">
        <f t="shared" si="2"/>
        <v>9.2864125122189639E-2</v>
      </c>
    </row>
    <row r="13" spans="2:12" ht="15.75" customHeight="1" x14ac:dyDescent="0.15">
      <c r="B13" s="89"/>
      <c r="C13" s="38" t="s">
        <v>11</v>
      </c>
      <c r="D13" s="66">
        <v>25142</v>
      </c>
      <c r="E13" s="66">
        <v>2255</v>
      </c>
      <c r="F13" s="66">
        <v>12263</v>
      </c>
      <c r="G13" s="70">
        <v>10624</v>
      </c>
      <c r="H13" s="40">
        <f t="shared" si="0"/>
        <v>0.42255985999522711</v>
      </c>
      <c r="I13" s="71">
        <v>6735</v>
      </c>
      <c r="J13" s="40">
        <f t="shared" si="1"/>
        <v>0.26787845040171826</v>
      </c>
      <c r="K13" s="72">
        <v>2246</v>
      </c>
      <c r="L13" s="40">
        <f t="shared" si="2"/>
        <v>8.9332590883780136E-2</v>
      </c>
    </row>
    <row r="14" spans="2:12" ht="15.75" customHeight="1" x14ac:dyDescent="0.15">
      <c r="B14" s="89"/>
      <c r="C14" s="38" t="s">
        <v>12</v>
      </c>
      <c r="D14" s="66">
        <v>9778</v>
      </c>
      <c r="E14" s="66">
        <v>720</v>
      </c>
      <c r="F14" s="66">
        <v>4138</v>
      </c>
      <c r="G14" s="70">
        <v>4920</v>
      </c>
      <c r="H14" s="40">
        <f t="shared" si="0"/>
        <v>0.50317038249130697</v>
      </c>
      <c r="I14" s="71">
        <v>3152</v>
      </c>
      <c r="J14" s="40">
        <f t="shared" si="1"/>
        <v>0.32235631008386173</v>
      </c>
      <c r="K14" s="72">
        <v>1092</v>
      </c>
      <c r="L14" s="40">
        <f t="shared" si="2"/>
        <v>0.11167928001636326</v>
      </c>
    </row>
    <row r="15" spans="2:12" ht="15.75" customHeight="1" x14ac:dyDescent="0.15">
      <c r="B15" s="89" t="s">
        <v>13</v>
      </c>
      <c r="C15" s="38" t="s">
        <v>14</v>
      </c>
      <c r="D15" s="66">
        <v>45624</v>
      </c>
      <c r="E15" s="66">
        <v>4292</v>
      </c>
      <c r="F15" s="66">
        <v>24009</v>
      </c>
      <c r="G15" s="70">
        <v>17323</v>
      </c>
      <c r="H15" s="40">
        <f t="shared" si="0"/>
        <v>0.37969051376468527</v>
      </c>
      <c r="I15" s="71">
        <v>10614</v>
      </c>
      <c r="J15" s="40">
        <f t="shared" si="1"/>
        <v>0.23264071541294057</v>
      </c>
      <c r="K15" s="72">
        <v>3713</v>
      </c>
      <c r="L15" s="40">
        <f t="shared" si="2"/>
        <v>8.1382605646151143E-2</v>
      </c>
    </row>
    <row r="16" spans="2:12" ht="15.75" customHeight="1" x14ac:dyDescent="0.15">
      <c r="B16" s="89"/>
      <c r="C16" s="38" t="s">
        <v>15</v>
      </c>
      <c r="D16" s="66">
        <v>55774</v>
      </c>
      <c r="E16" s="66">
        <v>6785</v>
      </c>
      <c r="F16" s="66">
        <v>33111</v>
      </c>
      <c r="G16" s="70">
        <v>15878</v>
      </c>
      <c r="H16" s="40">
        <f t="shared" si="0"/>
        <v>0.28468462007386952</v>
      </c>
      <c r="I16" s="71">
        <v>9461</v>
      </c>
      <c r="J16" s="40">
        <f t="shared" si="1"/>
        <v>0.16963101086527774</v>
      </c>
      <c r="K16" s="72">
        <v>3114</v>
      </c>
      <c r="L16" s="40">
        <f t="shared" si="2"/>
        <v>5.5832466740775272E-2</v>
      </c>
    </row>
    <row r="17" spans="2:12" ht="15.75" customHeight="1" x14ac:dyDescent="0.15">
      <c r="B17" s="89"/>
      <c r="C17" s="38" t="s">
        <v>16</v>
      </c>
      <c r="D17" s="66">
        <v>11614</v>
      </c>
      <c r="E17" s="66">
        <v>881</v>
      </c>
      <c r="F17" s="66">
        <v>5460</v>
      </c>
      <c r="G17" s="70">
        <v>5273</v>
      </c>
      <c r="H17" s="40">
        <f t="shared" si="0"/>
        <v>0.45402100912691579</v>
      </c>
      <c r="I17" s="71">
        <v>3391</v>
      </c>
      <c r="J17" s="40">
        <f t="shared" si="1"/>
        <v>0.29197520234200103</v>
      </c>
      <c r="K17" s="72">
        <v>1237</v>
      </c>
      <c r="L17" s="40">
        <f t="shared" si="2"/>
        <v>0.10650938522472878</v>
      </c>
    </row>
    <row r="18" spans="2:12" ht="15.75" customHeight="1" x14ac:dyDescent="0.15">
      <c r="B18" s="89"/>
      <c r="C18" s="38" t="s">
        <v>17</v>
      </c>
      <c r="D18" s="66">
        <v>15611</v>
      </c>
      <c r="E18" s="66">
        <v>1360</v>
      </c>
      <c r="F18" s="66">
        <v>8356</v>
      </c>
      <c r="G18" s="70">
        <v>5895</v>
      </c>
      <c r="H18" s="40">
        <f t="shared" si="0"/>
        <v>0.37761834603805011</v>
      </c>
      <c r="I18" s="71">
        <v>3393</v>
      </c>
      <c r="J18" s="40">
        <f t="shared" si="1"/>
        <v>0.21734674268144258</v>
      </c>
      <c r="K18" s="72">
        <v>1079</v>
      </c>
      <c r="L18" s="40">
        <f t="shared" si="2"/>
        <v>6.9117929664979816E-2</v>
      </c>
    </row>
    <row r="19" spans="2:12" ht="15.75" customHeight="1" x14ac:dyDescent="0.15">
      <c r="B19" s="89"/>
      <c r="C19" s="38" t="s">
        <v>18</v>
      </c>
      <c r="D19" s="66">
        <v>37199</v>
      </c>
      <c r="E19" s="66">
        <v>4919</v>
      </c>
      <c r="F19" s="66">
        <v>20787</v>
      </c>
      <c r="G19" s="70">
        <v>11493</v>
      </c>
      <c r="H19" s="40">
        <f t="shared" si="0"/>
        <v>0.30895991827737307</v>
      </c>
      <c r="I19" s="71">
        <v>6461</v>
      </c>
      <c r="J19" s="40">
        <f t="shared" si="1"/>
        <v>0.17368746471679347</v>
      </c>
      <c r="K19" s="72">
        <v>1978</v>
      </c>
      <c r="L19" s="40">
        <f t="shared" si="2"/>
        <v>5.317347240517218E-2</v>
      </c>
    </row>
    <row r="20" spans="2:12" ht="15.75" customHeight="1" x14ac:dyDescent="0.15">
      <c r="B20" s="89" t="s">
        <v>19</v>
      </c>
      <c r="C20" s="38" t="s">
        <v>20</v>
      </c>
      <c r="D20" s="66">
        <v>81412</v>
      </c>
      <c r="E20" s="66">
        <v>12148</v>
      </c>
      <c r="F20" s="66">
        <v>48432</v>
      </c>
      <c r="G20" s="70">
        <v>20832</v>
      </c>
      <c r="H20" s="40">
        <f t="shared" si="0"/>
        <v>0.25588365351545228</v>
      </c>
      <c r="I20" s="71">
        <v>11843</v>
      </c>
      <c r="J20" s="40">
        <f t="shared" si="1"/>
        <v>0.14546995528914655</v>
      </c>
      <c r="K20" s="72">
        <v>3782</v>
      </c>
      <c r="L20" s="40">
        <f t="shared" si="2"/>
        <v>4.6455068048936274E-2</v>
      </c>
    </row>
    <row r="21" spans="2:12" ht="15.75" customHeight="1" x14ac:dyDescent="0.15">
      <c r="B21" s="89"/>
      <c r="C21" s="38" t="s">
        <v>21</v>
      </c>
      <c r="D21" s="66">
        <v>42809</v>
      </c>
      <c r="E21" s="66">
        <v>5179</v>
      </c>
      <c r="F21" s="66">
        <v>24774</v>
      </c>
      <c r="G21" s="70">
        <v>12856</v>
      </c>
      <c r="H21" s="40">
        <f t="shared" si="0"/>
        <v>0.30031068233315422</v>
      </c>
      <c r="I21" s="71">
        <v>7688</v>
      </c>
      <c r="J21" s="40">
        <f t="shared" si="1"/>
        <v>0.17958840430750544</v>
      </c>
      <c r="K21" s="72">
        <v>2405</v>
      </c>
      <c r="L21" s="40">
        <f t="shared" si="2"/>
        <v>5.6179775280898875E-2</v>
      </c>
    </row>
    <row r="22" spans="2:12" ht="15.75" customHeight="1" x14ac:dyDescent="0.15">
      <c r="B22" s="89"/>
      <c r="C22" s="38" t="s">
        <v>22</v>
      </c>
      <c r="D22" s="66">
        <v>29004</v>
      </c>
      <c r="E22" s="66">
        <v>3036</v>
      </c>
      <c r="F22" s="66">
        <v>15596</v>
      </c>
      <c r="G22" s="70">
        <v>10372</v>
      </c>
      <c r="H22" s="40">
        <f t="shared" si="0"/>
        <v>0.35760584746931456</v>
      </c>
      <c r="I22" s="71">
        <v>6346</v>
      </c>
      <c r="J22" s="40">
        <f t="shared" si="1"/>
        <v>0.21879740725417185</v>
      </c>
      <c r="K22" s="72">
        <v>1935</v>
      </c>
      <c r="L22" s="40">
        <f t="shared" si="2"/>
        <v>6.6714935870914358E-2</v>
      </c>
    </row>
    <row r="23" spans="2:12" ht="15.75" customHeight="1" x14ac:dyDescent="0.15">
      <c r="B23" s="89"/>
      <c r="C23" s="38" t="s">
        <v>23</v>
      </c>
      <c r="D23" s="66">
        <v>9808</v>
      </c>
      <c r="E23" s="66">
        <v>647</v>
      </c>
      <c r="F23" s="66">
        <v>4327</v>
      </c>
      <c r="G23" s="70">
        <v>4834</v>
      </c>
      <c r="H23" s="40">
        <f t="shared" si="0"/>
        <v>0.49286296900489396</v>
      </c>
      <c r="I23" s="71">
        <v>3292</v>
      </c>
      <c r="J23" s="40">
        <f t="shared" si="1"/>
        <v>0.33564437194127245</v>
      </c>
      <c r="K23" s="72">
        <v>1165</v>
      </c>
      <c r="L23" s="40">
        <f t="shared" si="2"/>
        <v>0.11878058727569331</v>
      </c>
    </row>
    <row r="24" spans="2:12" ht="15.75" customHeight="1" x14ac:dyDescent="0.15">
      <c r="B24" s="102" t="s">
        <v>24</v>
      </c>
      <c r="C24" s="38" t="s">
        <v>25</v>
      </c>
      <c r="D24" s="66">
        <v>28328</v>
      </c>
      <c r="E24" s="66">
        <v>4117</v>
      </c>
      <c r="F24" s="66">
        <v>16439</v>
      </c>
      <c r="G24" s="70">
        <v>7772</v>
      </c>
      <c r="H24" s="40">
        <f t="shared" si="0"/>
        <v>0.27435752612256425</v>
      </c>
      <c r="I24" s="71">
        <v>4404</v>
      </c>
      <c r="J24" s="40">
        <f t="shared" si="1"/>
        <v>0.15546455803445355</v>
      </c>
      <c r="K24" s="72">
        <v>1400</v>
      </c>
      <c r="L24" s="40">
        <f t="shared" si="2"/>
        <v>4.9421067495057897E-2</v>
      </c>
    </row>
    <row r="25" spans="2:12" ht="15.75" customHeight="1" x14ac:dyDescent="0.15">
      <c r="B25" s="103"/>
      <c r="C25" s="38" t="s">
        <v>26</v>
      </c>
      <c r="D25" s="66">
        <v>6775</v>
      </c>
      <c r="E25" s="66">
        <v>734</v>
      </c>
      <c r="F25" s="66">
        <v>3088</v>
      </c>
      <c r="G25" s="70">
        <v>2953</v>
      </c>
      <c r="H25" s="40">
        <f t="shared" si="0"/>
        <v>0.43586715867158671</v>
      </c>
      <c r="I25" s="71">
        <v>1964</v>
      </c>
      <c r="J25" s="40">
        <f t="shared" si="1"/>
        <v>0.28988929889298892</v>
      </c>
      <c r="K25" s="72">
        <v>664</v>
      </c>
      <c r="L25" s="40">
        <f t="shared" si="2"/>
        <v>9.8007380073800734E-2</v>
      </c>
    </row>
    <row r="26" spans="2:12" ht="15.75" customHeight="1" x14ac:dyDescent="0.15">
      <c r="B26" s="103"/>
      <c r="C26" s="38" t="s">
        <v>27</v>
      </c>
      <c r="D26" s="66">
        <v>57627</v>
      </c>
      <c r="E26" s="66">
        <v>9110</v>
      </c>
      <c r="F26" s="66">
        <v>34864</v>
      </c>
      <c r="G26" s="70">
        <v>13653</v>
      </c>
      <c r="H26" s="40">
        <f t="shared" si="0"/>
        <v>0.23692019365922223</v>
      </c>
      <c r="I26" s="71">
        <v>7722</v>
      </c>
      <c r="J26" s="40">
        <f t="shared" si="1"/>
        <v>0.13399968764641573</v>
      </c>
      <c r="K26" s="72">
        <v>2184</v>
      </c>
      <c r="L26" s="40">
        <f t="shared" si="2"/>
        <v>3.7898901556562031E-2</v>
      </c>
    </row>
    <row r="27" spans="2:12" ht="15.75" customHeight="1" x14ac:dyDescent="0.15">
      <c r="B27" s="104"/>
      <c r="C27" s="38" t="s">
        <v>28</v>
      </c>
      <c r="D27" s="66">
        <v>5217</v>
      </c>
      <c r="E27" s="66">
        <v>727</v>
      </c>
      <c r="F27" s="66">
        <v>2723</v>
      </c>
      <c r="G27" s="70">
        <v>1767</v>
      </c>
      <c r="H27" s="40">
        <f t="shared" si="0"/>
        <v>0.33870040253018974</v>
      </c>
      <c r="I27" s="71">
        <v>1082</v>
      </c>
      <c r="J27" s="40">
        <f t="shared" si="1"/>
        <v>0.20739888824995209</v>
      </c>
      <c r="K27" s="72">
        <v>359</v>
      </c>
      <c r="L27" s="40">
        <f t="shared" si="2"/>
        <v>6.8813494345409246E-2</v>
      </c>
    </row>
    <row r="28" spans="2:12" ht="15.75" customHeight="1" x14ac:dyDescent="0.15">
      <c r="B28" s="89" t="s">
        <v>29</v>
      </c>
      <c r="C28" s="38" t="s">
        <v>30</v>
      </c>
      <c r="D28" s="66">
        <v>122468</v>
      </c>
      <c r="E28" s="66">
        <v>14088</v>
      </c>
      <c r="F28" s="66">
        <v>68058</v>
      </c>
      <c r="G28" s="70">
        <v>40322</v>
      </c>
      <c r="H28" s="40">
        <f t="shared" si="0"/>
        <v>0.32924519058039653</v>
      </c>
      <c r="I28" s="71">
        <v>23955</v>
      </c>
      <c r="J28" s="40">
        <f t="shared" si="1"/>
        <v>0.19560211647124146</v>
      </c>
      <c r="K28" s="72">
        <v>7419</v>
      </c>
      <c r="L28" s="40">
        <f t="shared" si="2"/>
        <v>6.057909004801254E-2</v>
      </c>
    </row>
    <row r="29" spans="2:12" ht="15.75" customHeight="1" x14ac:dyDescent="0.15">
      <c r="B29" s="89"/>
      <c r="C29" s="38" t="s">
        <v>31</v>
      </c>
      <c r="D29" s="66">
        <v>6073</v>
      </c>
      <c r="E29" s="66">
        <v>719</v>
      </c>
      <c r="F29" s="66">
        <v>3083</v>
      </c>
      <c r="G29" s="70">
        <v>2271</v>
      </c>
      <c r="H29" s="40">
        <f t="shared" si="0"/>
        <v>0.37395027169438499</v>
      </c>
      <c r="I29" s="71">
        <v>1406</v>
      </c>
      <c r="J29" s="40">
        <f t="shared" si="1"/>
        <v>0.2315165486579944</v>
      </c>
      <c r="K29" s="72">
        <v>449</v>
      </c>
      <c r="L29" s="40">
        <f t="shared" si="2"/>
        <v>7.3933805368022396E-2</v>
      </c>
    </row>
    <row r="30" spans="2:12" ht="15.75" customHeight="1" x14ac:dyDescent="0.15">
      <c r="B30" s="89"/>
      <c r="C30" s="38" t="s">
        <v>32</v>
      </c>
      <c r="D30" s="66">
        <v>18307</v>
      </c>
      <c r="E30" s="66">
        <v>1707</v>
      </c>
      <c r="F30" s="66">
        <v>8917</v>
      </c>
      <c r="G30" s="70">
        <v>7683</v>
      </c>
      <c r="H30" s="40">
        <f t="shared" si="0"/>
        <v>0.41967553394876278</v>
      </c>
      <c r="I30" s="71">
        <v>4664</v>
      </c>
      <c r="J30" s="40">
        <f t="shared" si="1"/>
        <v>0.25476593652701152</v>
      </c>
      <c r="K30" s="72">
        <v>1464</v>
      </c>
      <c r="L30" s="40">
        <f t="shared" si="2"/>
        <v>7.996941060796417E-2</v>
      </c>
    </row>
    <row r="31" spans="2:12" ht="15.75" customHeight="1" x14ac:dyDescent="0.15">
      <c r="B31" s="89"/>
      <c r="C31" s="38" t="s">
        <v>33</v>
      </c>
      <c r="D31" s="66">
        <v>13391</v>
      </c>
      <c r="E31" s="66">
        <v>1292</v>
      </c>
      <c r="F31" s="66">
        <v>6541</v>
      </c>
      <c r="G31" s="70">
        <v>5558</v>
      </c>
      <c r="H31" s="40">
        <f t="shared" si="0"/>
        <v>0.41505488761108206</v>
      </c>
      <c r="I31" s="71">
        <v>3391</v>
      </c>
      <c r="J31" s="40">
        <f t="shared" si="1"/>
        <v>0.25322978119632589</v>
      </c>
      <c r="K31" s="72">
        <v>1024</v>
      </c>
      <c r="L31" s="40">
        <f t="shared" si="2"/>
        <v>7.6469270405496226E-2</v>
      </c>
    </row>
    <row r="32" spans="2:12" ht="15.75" customHeight="1" x14ac:dyDescent="0.15">
      <c r="B32" s="89"/>
      <c r="C32" s="38" t="s">
        <v>34</v>
      </c>
      <c r="D32" s="66">
        <v>20219</v>
      </c>
      <c r="E32" s="66">
        <v>1991</v>
      </c>
      <c r="F32" s="66">
        <v>10120</v>
      </c>
      <c r="G32" s="70">
        <v>8108</v>
      </c>
      <c r="H32" s="40">
        <f t="shared" si="0"/>
        <v>0.40100895197586428</v>
      </c>
      <c r="I32" s="71">
        <v>5088</v>
      </c>
      <c r="J32" s="40">
        <f t="shared" si="1"/>
        <v>0.25164449280379841</v>
      </c>
      <c r="K32" s="72">
        <v>1638</v>
      </c>
      <c r="L32" s="40">
        <f t="shared" si="2"/>
        <v>8.1012908650279436E-2</v>
      </c>
    </row>
    <row r="33" spans="2:12" ht="15.75" customHeight="1" x14ac:dyDescent="0.15">
      <c r="B33" s="38" t="s">
        <v>35</v>
      </c>
      <c r="C33" s="38" t="s">
        <v>36</v>
      </c>
      <c r="D33" s="66">
        <v>53192</v>
      </c>
      <c r="E33" s="66">
        <v>4839</v>
      </c>
      <c r="F33" s="66">
        <v>23915</v>
      </c>
      <c r="G33" s="70">
        <v>24438</v>
      </c>
      <c r="H33" s="40">
        <f t="shared" si="0"/>
        <v>0.45942998947210106</v>
      </c>
      <c r="I33" s="71">
        <v>15486</v>
      </c>
      <c r="J33" s="40">
        <f t="shared" si="1"/>
        <v>0.29113400511355092</v>
      </c>
      <c r="K33" s="72">
        <v>5116</v>
      </c>
      <c r="L33" s="40">
        <f t="shared" si="2"/>
        <v>9.6179876673183937E-2</v>
      </c>
    </row>
    <row r="34" spans="2:12" ht="15.75" customHeight="1" x14ac:dyDescent="0.15">
      <c r="B34" s="89" t="s">
        <v>37</v>
      </c>
      <c r="C34" s="38" t="s">
        <v>38</v>
      </c>
      <c r="D34" s="66">
        <v>118309</v>
      </c>
      <c r="E34" s="66">
        <v>11406</v>
      </c>
      <c r="F34" s="66">
        <v>63685</v>
      </c>
      <c r="G34" s="70">
        <v>43218</v>
      </c>
      <c r="H34" s="40">
        <f t="shared" si="0"/>
        <v>0.36529765275676407</v>
      </c>
      <c r="I34" s="71">
        <v>26416</v>
      </c>
      <c r="J34" s="40">
        <f t="shared" si="1"/>
        <v>0.22327971667413299</v>
      </c>
      <c r="K34" s="72">
        <v>9163</v>
      </c>
      <c r="L34" s="40">
        <f t="shared" si="2"/>
        <v>7.7449729099223222E-2</v>
      </c>
    </row>
    <row r="35" spans="2:12" ht="15.75" customHeight="1" x14ac:dyDescent="0.15">
      <c r="B35" s="89"/>
      <c r="C35" s="38" t="s">
        <v>39</v>
      </c>
      <c r="D35" s="66">
        <v>35669</v>
      </c>
      <c r="E35" s="66">
        <v>4250</v>
      </c>
      <c r="F35" s="66">
        <v>19660</v>
      </c>
      <c r="G35" s="70">
        <v>11759</v>
      </c>
      <c r="H35" s="40">
        <f t="shared" si="0"/>
        <v>0.3296700215873728</v>
      </c>
      <c r="I35" s="71">
        <v>7137</v>
      </c>
      <c r="J35" s="40">
        <f t="shared" si="1"/>
        <v>0.20008971375704393</v>
      </c>
      <c r="K35" s="72">
        <v>2328</v>
      </c>
      <c r="L35" s="40">
        <f t="shared" si="2"/>
        <v>6.5266758249460322E-2</v>
      </c>
    </row>
    <row r="36" spans="2:12" ht="15.75" customHeight="1" x14ac:dyDescent="0.15">
      <c r="B36" s="89"/>
      <c r="C36" s="38" t="s">
        <v>40</v>
      </c>
      <c r="D36" s="66">
        <v>4584</v>
      </c>
      <c r="E36" s="66">
        <v>333</v>
      </c>
      <c r="F36" s="66">
        <v>2306</v>
      </c>
      <c r="G36" s="70">
        <v>1945</v>
      </c>
      <c r="H36" s="40">
        <f t="shared" si="0"/>
        <v>0.42430191972076786</v>
      </c>
      <c r="I36" s="71">
        <v>1234</v>
      </c>
      <c r="J36" s="40">
        <f t="shared" si="1"/>
        <v>0.26919720767888305</v>
      </c>
      <c r="K36" s="72">
        <v>470</v>
      </c>
      <c r="L36" s="40">
        <f t="shared" si="2"/>
        <v>0.10253054101221641</v>
      </c>
    </row>
    <row r="37" spans="2:12" ht="15.75" customHeight="1" x14ac:dyDescent="0.15">
      <c r="B37" s="38" t="s">
        <v>41</v>
      </c>
      <c r="C37" s="38" t="s">
        <v>42</v>
      </c>
      <c r="D37" s="66">
        <v>67400</v>
      </c>
      <c r="E37" s="66">
        <v>7063</v>
      </c>
      <c r="F37" s="66">
        <v>33545</v>
      </c>
      <c r="G37" s="70">
        <v>26792</v>
      </c>
      <c r="H37" s="40">
        <f t="shared" si="0"/>
        <v>0.3975074183976261</v>
      </c>
      <c r="I37" s="71">
        <v>15814</v>
      </c>
      <c r="J37" s="40">
        <f t="shared" si="1"/>
        <v>0.23462908011869435</v>
      </c>
      <c r="K37" s="72">
        <v>4615</v>
      </c>
      <c r="L37" s="40">
        <f t="shared" si="2"/>
        <v>6.8471810089020771E-2</v>
      </c>
    </row>
    <row r="38" spans="2:12" ht="15.75" customHeight="1" x14ac:dyDescent="0.15">
      <c r="B38" s="89" t="s">
        <v>43</v>
      </c>
      <c r="C38" s="38" t="s">
        <v>44</v>
      </c>
      <c r="D38" s="66">
        <v>48797</v>
      </c>
      <c r="E38" s="66">
        <v>3804</v>
      </c>
      <c r="F38" s="66">
        <v>22831</v>
      </c>
      <c r="G38" s="70">
        <v>22162</v>
      </c>
      <c r="H38" s="40">
        <f t="shared" si="0"/>
        <v>0.45416726438100702</v>
      </c>
      <c r="I38" s="71">
        <v>13837</v>
      </c>
      <c r="J38" s="40">
        <f t="shared" si="1"/>
        <v>0.28356251408898087</v>
      </c>
      <c r="K38" s="72">
        <v>5141</v>
      </c>
      <c r="L38" s="40">
        <f t="shared" si="2"/>
        <v>0.10535483738754432</v>
      </c>
    </row>
    <row r="39" spans="2:12" ht="15.75" customHeight="1" x14ac:dyDescent="0.15">
      <c r="B39" s="89"/>
      <c r="C39" s="38" t="s">
        <v>45</v>
      </c>
      <c r="D39" s="66">
        <v>9286</v>
      </c>
      <c r="E39" s="66">
        <v>687</v>
      </c>
      <c r="F39" s="66">
        <v>4302</v>
      </c>
      <c r="G39" s="70">
        <v>4297</v>
      </c>
      <c r="H39" s="40">
        <f t="shared" si="0"/>
        <v>0.46273960801206115</v>
      </c>
      <c r="I39" s="71">
        <v>2594</v>
      </c>
      <c r="J39" s="40">
        <f t="shared" si="1"/>
        <v>0.27934525091535645</v>
      </c>
      <c r="K39" s="72">
        <v>917</v>
      </c>
      <c r="L39" s="40">
        <f t="shared" si="2"/>
        <v>9.8750807667456392E-2</v>
      </c>
    </row>
    <row r="40" spans="2:12" ht="15.75" customHeight="1" x14ac:dyDescent="0.15">
      <c r="B40" s="110" t="s">
        <v>95</v>
      </c>
      <c r="C40" s="118"/>
      <c r="D40" s="42">
        <f>SUM(D5:D39)</f>
        <v>2143601</v>
      </c>
      <c r="E40" s="42">
        <f t="shared" ref="E40:F40" si="3">SUM(E5:E39)</f>
        <v>228867</v>
      </c>
      <c r="F40" s="42">
        <f t="shared" si="3"/>
        <v>1205387</v>
      </c>
      <c r="G40" s="17">
        <f>SUM(G5:G39)</f>
        <v>709347</v>
      </c>
      <c r="H40" s="40">
        <f t="shared" si="0"/>
        <v>0.33091372881427095</v>
      </c>
      <c r="I40" s="17">
        <f>SUM(I5:I39)</f>
        <v>431396</v>
      </c>
      <c r="J40" s="40">
        <f t="shared" si="1"/>
        <v>0.20124827334937798</v>
      </c>
      <c r="K40" s="17">
        <f>SUM(K5:K39)</f>
        <v>146153</v>
      </c>
      <c r="L40" s="40">
        <f t="shared" si="2"/>
        <v>6.8181065412826355E-2</v>
      </c>
    </row>
    <row r="41" spans="2:12" ht="17.25" customHeight="1" x14ac:dyDescent="0.15">
      <c r="B41" s="121" t="s">
        <v>158</v>
      </c>
      <c r="C41" s="121"/>
      <c r="D41" s="121"/>
      <c r="E41" s="121"/>
      <c r="F41" s="121"/>
      <c r="G41" s="121"/>
      <c r="H41" s="121"/>
      <c r="I41" s="121"/>
      <c r="J41" s="121"/>
      <c r="K41" s="26"/>
      <c r="L41" s="26"/>
    </row>
    <row r="42" spans="2:12" ht="17.25" customHeight="1" x14ac:dyDescent="0.15">
      <c r="B42" s="81"/>
      <c r="C42" s="81"/>
      <c r="D42" s="81"/>
      <c r="E42" s="81"/>
      <c r="F42" s="81"/>
      <c r="G42" s="81"/>
      <c r="H42" s="81"/>
      <c r="I42" s="81"/>
      <c r="J42" s="81"/>
      <c r="K42" s="24"/>
      <c r="L42" s="24"/>
    </row>
  </sheetData>
  <sheetProtection password="E9BF" sheet="1" objects="1" scenarios="1" selectLockedCells="1"/>
  <mergeCells count="13">
    <mergeCell ref="B6:B14"/>
    <mergeCell ref="B3:B4"/>
    <mergeCell ref="C3:C4"/>
    <mergeCell ref="D3:D4"/>
    <mergeCell ref="G3:L3"/>
    <mergeCell ref="B41:J42"/>
    <mergeCell ref="B15:B19"/>
    <mergeCell ref="B20:B23"/>
    <mergeCell ref="B24:B27"/>
    <mergeCell ref="B40:C40"/>
    <mergeCell ref="B28:B32"/>
    <mergeCell ref="B34:B36"/>
    <mergeCell ref="B38:B39"/>
  </mergeCells>
  <phoneticPr fontId="1"/>
  <conditionalFormatting sqref="C5:L18 C20:L39 C19 H19 J19 L19">
    <cfRule type="expression" dxfId="3" priority="1">
      <formula>MOD(ROW(),2)=1</formula>
    </cfRule>
  </conditionalFormatting>
  <pageMargins left="0.31496062992125984" right="0.11811023622047245" top="0.55118110236220474" bottom="0.35433070866141736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市町村別</vt:lpstr>
      <vt:lpstr>LIST</vt:lpstr>
      <vt:lpstr>H12</vt:lpstr>
      <vt:lpstr>H17</vt:lpstr>
      <vt:lpstr>H22</vt:lpstr>
      <vt:lpstr>H27</vt:lpstr>
      <vt:lpstr>R2</vt:lpstr>
      <vt:lpstr>R7</vt:lpstr>
      <vt:lpstr>R12</vt:lpstr>
      <vt:lpstr>R17</vt:lpstr>
      <vt:lpstr>R22</vt:lpstr>
      <vt:lpstr>R27</vt:lpstr>
      <vt:lpstr>'H27'!Print_Area</vt:lpstr>
      <vt:lpstr>'R12'!Print_Area</vt:lpstr>
      <vt:lpstr>'R17'!Print_Area</vt:lpstr>
      <vt:lpstr>'R2'!Print_Area</vt:lpstr>
      <vt:lpstr>'R22'!Print_Area</vt:lpstr>
      <vt:lpstr>'R27'!Print_Area</vt:lpstr>
      <vt:lpstr>'R7'!Print_Area</vt:lpstr>
      <vt:lpstr>市町村別!Print_Area</vt:lpstr>
      <vt:lpstr>市町村別!Print_Titles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2020-06-11T07:33:58Z</dcterms:modified>
</cp:coreProperties>
</file>