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/>
  <mc:AlternateContent xmlns:mc="http://schemas.openxmlformats.org/markup-compatibility/2006">
    <mc:Choice Requires="x15">
      <x15ac:absPath xmlns:x15ac="http://schemas.microsoft.com/office/spreadsheetml/2010/11/ac" url="C:\Users\45437\Desktop\経営比較分析表\"/>
    </mc:Choice>
  </mc:AlternateContent>
  <xr:revisionPtr revIDLastSave="0" documentId="13_ncr:1_{A6DB7D89-87D8-496C-AE76-C35C15390B6C}" xr6:coauthVersionLast="36" xr6:coauthVersionMax="36" xr10:uidLastSave="{00000000-0000-0000-0000-000000000000}"/>
  <workbookProtection workbookAlgorithmName="SHA-512" workbookHashValue="+TR2uzBJ+A89d6BGeHhUZprZqKpQtQtG7Oyvr7LSBDSlJ49HDHt7QHiFnp5mcUEsKjv3pbkxFsgwtF0QlGm0qw==" workbookSaltValue="+8KzmxR7+xvhFw5NV/+20Q==" workbookSpinCount="100000" lockStructure="1"/>
  <bookViews>
    <workbookView xWindow="0" yWindow="0" windowWidth="20490" windowHeight="7545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AD8" i="4" s="1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BB10" i="4"/>
  <c r="AT10" i="4"/>
  <c r="AL10" i="4"/>
  <c r="W10" i="4"/>
  <c r="I10" i="4"/>
  <c r="B10" i="4"/>
  <c r="BB8" i="4"/>
  <c r="AT8" i="4"/>
  <c r="AL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<sst xmlns="http://schemas.openxmlformats.org/spreadsheetml/2006/main" count="228" uniqueCount="115">
  <si>
    <t>経営比較分析表（令和2年度決算）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</si>
  <si>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</si>
  <si>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</si>
  <si>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</si>
  <si>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</si>
  <si>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</si>
  <si>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</si>
  <si>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</si>
  <si>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</si>
  <si>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</si>
  <si>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</si>
  <si>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</si>
  <si>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</si>
  <si>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</si>
  <si>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</si>
  <si>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</si>
  <si>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</si>
  <si>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</si>
  <si>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</si>
  <si>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</si>
  <si>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</si>
  <si>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</si>
  <si>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</si>
  <si>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</si>
  <si>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</si>
  <si>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</si>
  <si>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</si>
  <si>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</si>
  <si>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</si>
  <si>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</si>
  <si>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</si>
  <si>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</si>
  <si>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</si>
  <si>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</si>
  <si>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</si>
  <si>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</si>
  <si>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</si>
  <si>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</si>
  <si>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</si>
  <si>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</si>
  <si>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</si>
  <si>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</si>
  <si>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</si>
  <si>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</si>
  <si>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</si>
  <si>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</si>
  <si>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</si>
  <si>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</si>
  <si>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</si>
  <si>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</si>
  <si>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</si>
  <si>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</si>
  <si>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</si>
  <si>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</si>
  <si>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</si>
  <si>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</si>
  <si>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</si>
  <si>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</si>
  <si>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</si>
  <si>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</si>
  <si>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</si>
  <si>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</si>
  <si>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</si>
  <si>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</si>
  <si>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</si>
  <si>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</si>
  <si>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</si>
  <si>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</si>
  <si>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</si>
  <si>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</si>
  <si>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</si>
  <si>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</si>
  <si>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</si>
  <si>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</si>
  <si>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</si>
  <si>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</si>
  <si>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</si>
  <si>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</si>
  <si>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</si>
  <si>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</si>
  <si>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</si>
  <si>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</si>
  <si>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</si>
  <si>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</si>
  <si>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</si>
  <si>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</si>
  <si>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</si>
  <si>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</si>
  <si>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</si>
  <si>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</si>
  <si>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</si>
  <si>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</si>
  <si>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</si>
  <si>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宮城県　色麻町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</si>
  <si>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</si>
  <si>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</si>
  <si>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</si>
  <si>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</si>
  <si>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</si>
  <si>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</si>
  <si>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</si>
  <si>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</si>
  <si>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</si>
  <si>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</si>
  <si>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</si>
  <si>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</si>
  <si>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</si>
  <si>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</si>
  <si>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</si>
  <si>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</si>
  <si>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</si>
  <si>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</si>
  <si>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管路経年化率の状況については全国平均・類似団体共に平均を大きく上回っている。
令和２年度よりアセットマネジメントを実施しており、劣化調査・耐震化診断を行い、更新需要を把握し、適切な設備投資を行うことで飲料水の安定的な供給に努める。</t>
    <phoneticPr fontId="4"/>
  </si>
  <si>
    <t>本町では管路の老朽化による漏水が著しく、有収率が全国平均・類似団体共に平均を大きく下回っており、その改善が喫緊の課題となっている。今後、国の交付金を活用しながら、計画的に既存施設の更新・維持補修に努め、有収率の向上を目指していく。</t>
    <phoneticPr fontId="4"/>
  </si>
  <si>
    <t>経常収支比率は100％を上回っており、累積欠損金が発生していないことから、事業運営は比較的安定している。一方、近年人口減少に伴い給水収益も減少傾向にあるため、経費削減を行いながらも、料金の改正を視野に入れながら事業を進めていく必要がある。</t>
    <rPh sb="45" eb="47">
      <t>アンテイ</t>
    </rPh>
    <rPh sb="52" eb="54">
      <t>イッポウ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</si>
</sst>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0.25</c:v>
                </c:pt>
                <c:pt idx="2">
                  <c:v>1.26</c:v>
                </c:pt>
                <c:pt idx="3">
                  <c:v>2.0299999999999998</c:v>
                </c:pt>
                <c:pt idx="4">
                  <c:v>2.19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9-4981-A0F7-FDD72D37E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0.46</c:v>
                </c:pt>
                <c:pt idx="1">
                  <c:v>0.44</c:v>
                </c:pt>
                <c:pt idx="2">
                  <c:v>0.52</c:v>
                </c:pt>
                <c:pt idx="3">
                  <c:v>0.47</c:v>
                </c:pt>
                <c:pt idx="4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89-4981-A0F7-FDD72D37E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84.55</c:v>
                </c:pt>
                <c:pt idx="1">
                  <c:v>86.33</c:v>
                </c:pt>
                <c:pt idx="2">
                  <c:v>83.64</c:v>
                </c:pt>
                <c:pt idx="3">
                  <c:v>82.92</c:v>
                </c:pt>
                <c:pt idx="4">
                  <c:v>83.38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6-4BD1-8E10-0ADD5C78E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49.32</c:v>
                </c:pt>
                <c:pt idx="1">
                  <c:v>50.24</c:v>
                </c:pt>
                <c:pt idx="2">
                  <c:v>50.29</c:v>
                </c:pt>
                <c:pt idx="3">
                  <c:v>49.64</c:v>
                </c:pt>
                <c:pt idx="4">
                  <c:v>49.38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16-4BD1-8E10-0ADD5C78E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62.55</c:v>
                </c:pt>
                <c:pt idx="1">
                  <c:v>61.09</c:v>
                </c:pt>
                <c:pt idx="2">
                  <c:v>62.2</c:v>
                </c:pt>
                <c:pt idx="3">
                  <c:v>61.81</c:v>
                </c:pt>
                <c:pt idx="4">
                  <c:v>62.68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2-44AF-B448-C915DB301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79.34</c:v>
                </c:pt>
                <c:pt idx="1">
                  <c:v>78.650000000000006</c:v>
                </c:pt>
                <c:pt idx="2">
                  <c:v>77.73</c:v>
                </c:pt>
                <c:pt idx="3">
                  <c:v>78.09</c:v>
                </c:pt>
                <c:pt idx="4">
                  <c:v>78.010000000000005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72-44AF-B448-C915DB301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110.37</c:v>
                </c:pt>
                <c:pt idx="1">
                  <c:v>110.47</c:v>
                </c:pt>
                <c:pt idx="2">
                  <c:v>102.95</c:v>
                </c:pt>
                <c:pt idx="3">
                  <c:v>103.64</c:v>
                </c:pt>
                <c:pt idx="4">
                  <c:v>118.29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87-4A73-AA0B-D21310026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107.95</c:v>
                </c:pt>
                <c:pt idx="1">
                  <c:v>104.47</c:v>
                </c:pt>
                <c:pt idx="2">
                  <c:v>103.81</c:v>
                </c:pt>
                <c:pt idx="3">
                  <c:v>104.35</c:v>
                </c:pt>
                <c:pt idx="4">
                  <c:v>105.34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87-4A73-AA0B-D21310026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50.39</c:v>
                </c:pt>
                <c:pt idx="1">
                  <c:v>51.91</c:v>
                </c:pt>
                <c:pt idx="2">
                  <c:v>50.29</c:v>
                </c:pt>
                <c:pt idx="3">
                  <c:v>49.28</c:v>
                </c:pt>
                <c:pt idx="4">
                  <c:v>48.95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B9-4036-895D-FDDA02675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48.3</c:v>
                </c:pt>
                <c:pt idx="1">
                  <c:v>45.14</c:v>
                </c:pt>
                <c:pt idx="2">
                  <c:v>45.85</c:v>
                </c:pt>
                <c:pt idx="3">
                  <c:v>47.31</c:v>
                </c:pt>
                <c:pt idx="4">
                  <c:v>47.5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B9-4036-895D-FDDA02675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61.04</c:v>
                </c:pt>
                <c:pt idx="1">
                  <c:v>60.79</c:v>
                </c:pt>
                <c:pt idx="2">
                  <c:v>60.54</c:v>
                </c:pt>
                <c:pt idx="3">
                  <c:v>56.81</c:v>
                </c:pt>
                <c:pt idx="4">
                  <c:v>53.28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A-418A-A137-10084E9F9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12.43</c:v>
                </c:pt>
                <c:pt idx="1">
                  <c:v>13.58</c:v>
                </c:pt>
                <c:pt idx="2">
                  <c:v>14.13</c:v>
                </c:pt>
                <c:pt idx="3">
                  <c:v>16.77</c:v>
                </c:pt>
                <c:pt idx="4">
                  <c:v>17.399999999999999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1A-418A-A137-10084E9F9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13-438D-A271-2AE48E365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12.44</c:v>
                </c:pt>
                <c:pt idx="1">
                  <c:v>16.399999999999999</c:v>
                </c:pt>
                <c:pt idx="2">
                  <c:v>25.66</c:v>
                </c:pt>
                <c:pt idx="3">
                  <c:v>21.69</c:v>
                </c:pt>
                <c:pt idx="4">
                  <c:v>24.04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13-438D-A271-2AE48E365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498.41</c:v>
                </c:pt>
                <c:pt idx="1">
                  <c:v>248.01</c:v>
                </c:pt>
                <c:pt idx="2">
                  <c:v>193.06</c:v>
                </c:pt>
                <c:pt idx="3">
                  <c:v>214.25</c:v>
                </c:pt>
                <c:pt idx="4">
                  <c:v>209.25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AB-4CCF-AAE3-A34A4BBDB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371.89</c:v>
                </c:pt>
                <c:pt idx="1">
                  <c:v>293.23</c:v>
                </c:pt>
                <c:pt idx="2">
                  <c:v>300.14</c:v>
                </c:pt>
                <c:pt idx="3">
                  <c:v>301.04000000000002</c:v>
                </c:pt>
                <c:pt idx="4">
                  <c:v>305.08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AB-4CCF-AAE3-A34A4BBDB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189.01</c:v>
                </c:pt>
                <c:pt idx="1">
                  <c:v>176.3</c:v>
                </c:pt>
                <c:pt idx="2">
                  <c:v>246.73</c:v>
                </c:pt>
                <c:pt idx="3">
                  <c:v>263.20999999999998</c:v>
                </c:pt>
                <c:pt idx="4">
                  <c:v>307.41000000000003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8-4951-B1FE-37F2E0729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483.11</c:v>
                </c:pt>
                <c:pt idx="1">
                  <c:v>542.29999999999995</c:v>
                </c:pt>
                <c:pt idx="2">
                  <c:v>566.65</c:v>
                </c:pt>
                <c:pt idx="3">
                  <c:v>551.62</c:v>
                </c:pt>
                <c:pt idx="4">
                  <c:v>585.59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B8-4951-B1FE-37F2E0729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111.04</c:v>
                </c:pt>
                <c:pt idx="1">
                  <c:v>103.43</c:v>
                </c:pt>
                <c:pt idx="2">
                  <c:v>101.63</c:v>
                </c:pt>
                <c:pt idx="3">
                  <c:v>100.47</c:v>
                </c:pt>
                <c:pt idx="4">
                  <c:v>124.06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CD-470F-BBFF-453E436E8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93.28</c:v>
                </c:pt>
                <c:pt idx="1">
                  <c:v>87.51</c:v>
                </c:pt>
                <c:pt idx="2">
                  <c:v>84.77</c:v>
                </c:pt>
                <c:pt idx="3">
                  <c:v>87.11</c:v>
                </c:pt>
                <c:pt idx="4">
                  <c:v>82.78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CD-470F-BBFF-453E436E8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181.83</c:v>
                </c:pt>
                <c:pt idx="1">
                  <c:v>195.45</c:v>
                </c:pt>
                <c:pt idx="2">
                  <c:v>199.04</c:v>
                </c:pt>
                <c:pt idx="3">
                  <c:v>201.53</c:v>
                </c:pt>
                <c:pt idx="4">
                  <c:v>162.69999999999999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17-47FF-88C8-230558332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208.29</c:v>
                </c:pt>
                <c:pt idx="1">
                  <c:v>218.42</c:v>
                </c:pt>
                <c:pt idx="2">
                  <c:v>227.27</c:v>
                </c:pt>
                <c:pt idx="3">
                  <c:v>223.98</c:v>
                </c:pt>
                <c:pt idx="4">
                  <c:v>225.09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17-47FF-88C8-230558332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90" zoomScaleNormal="9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</row>
    <row r="3" spans="1:78" ht="9.75" customHeight="1" x14ac:dyDescent="0.15">
      <c r="A3" s="2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</row>
    <row r="4" spans="1:78" ht="9.75" customHeight="1" x14ac:dyDescent="0.15">
      <c r="A4" s="2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5" t="str">
        <f>データ!H6</f>
        <v>宮城県　色麻町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6"/>
      <c r="AE6" s="86"/>
      <c r="AF6" s="86"/>
      <c r="AG6" s="8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4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A8</v>
      </c>
      <c r="X8" s="83"/>
      <c r="Y8" s="83"/>
      <c r="Z8" s="83"/>
      <c r="AA8" s="83"/>
      <c r="AB8" s="83"/>
      <c r="AC8" s="83"/>
      <c r="AD8" s="83" t="str">
        <f>データ!$M$6</f>
        <v>非設置</v>
      </c>
      <c r="AE8" s="83"/>
      <c r="AF8" s="83"/>
      <c r="AG8" s="83"/>
      <c r="AH8" s="83"/>
      <c r="AI8" s="83"/>
      <c r="AJ8" s="83"/>
      <c r="AK8" s="4"/>
      <c r="AL8" s="71">
        <f>データ!$R$6</f>
        <v>6648</v>
      </c>
      <c r="AM8" s="71"/>
      <c r="AN8" s="71"/>
      <c r="AO8" s="71"/>
      <c r="AP8" s="71"/>
      <c r="AQ8" s="71"/>
      <c r="AR8" s="71"/>
      <c r="AS8" s="71"/>
      <c r="AT8" s="67">
        <f>データ!$S$6</f>
        <v>109.28</v>
      </c>
      <c r="AU8" s="68"/>
      <c r="AV8" s="68"/>
      <c r="AW8" s="68"/>
      <c r="AX8" s="68"/>
      <c r="AY8" s="68"/>
      <c r="AZ8" s="68"/>
      <c r="BA8" s="68"/>
      <c r="BB8" s="70">
        <f>データ!$T$6</f>
        <v>60.83</v>
      </c>
      <c r="BC8" s="70"/>
      <c r="BD8" s="70"/>
      <c r="BE8" s="70"/>
      <c r="BF8" s="70"/>
      <c r="BG8" s="70"/>
      <c r="BH8" s="70"/>
      <c r="BI8" s="70"/>
      <c r="BJ8" s="3"/>
      <c r="BK8" s="3"/>
      <c r="BL8" s="74" t="s">
        <v>10</v>
      </c>
      <c r="BM8" s="7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4"/>
      <c r="AI9" s="4"/>
      <c r="AJ9" s="4"/>
      <c r="AK9" s="4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3"/>
      <c r="BK9" s="3"/>
      <c r="BL9" s="65" t="s">
        <v>19</v>
      </c>
      <c r="BM9" s="66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77.709999999999994</v>
      </c>
      <c r="J10" s="68"/>
      <c r="K10" s="68"/>
      <c r="L10" s="68"/>
      <c r="M10" s="68"/>
      <c r="N10" s="68"/>
      <c r="O10" s="69"/>
      <c r="P10" s="70">
        <f>データ!$P$6</f>
        <v>100.77</v>
      </c>
      <c r="Q10" s="70"/>
      <c r="R10" s="70"/>
      <c r="S10" s="70"/>
      <c r="T10" s="70"/>
      <c r="U10" s="70"/>
      <c r="V10" s="70"/>
      <c r="W10" s="71">
        <f>データ!$Q$6</f>
        <v>4180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4"/>
      <c r="AI10" s="4"/>
      <c r="AJ10" s="4"/>
      <c r="AK10" s="4"/>
      <c r="AL10" s="71">
        <f>データ!$U$6</f>
        <v>6681</v>
      </c>
      <c r="AM10" s="71"/>
      <c r="AN10" s="71"/>
      <c r="AO10" s="71"/>
      <c r="AP10" s="71"/>
      <c r="AQ10" s="71"/>
      <c r="AR10" s="71"/>
      <c r="AS10" s="71"/>
      <c r="AT10" s="67">
        <f>データ!$V$6</f>
        <v>43.9</v>
      </c>
      <c r="AU10" s="68"/>
      <c r="AV10" s="68"/>
      <c r="AW10" s="68"/>
      <c r="AX10" s="68"/>
      <c r="AY10" s="68"/>
      <c r="AZ10" s="68"/>
      <c r="BA10" s="68"/>
      <c r="BB10" s="70">
        <f>データ!$W$6</f>
        <v>152.19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25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1" t="s">
        <v>114</v>
      </c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3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1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3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1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3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1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3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1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3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1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3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1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3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1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3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1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3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1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3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1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3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1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3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1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3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1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3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1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3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1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3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1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3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1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3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1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3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1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3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1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3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1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3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1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3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1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3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1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3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1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3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1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3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1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3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5" t="s">
        <v>26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1" t="s">
        <v>112</v>
      </c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3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1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3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1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3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1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3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1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3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1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3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1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3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1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3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1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3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1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3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1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3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1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1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3"/>
    </row>
    <row r="60" spans="1:78" ht="13.5" customHeight="1" x14ac:dyDescent="0.15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51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3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51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3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1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3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5" t="s">
        <v>28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1" t="s">
        <v>113</v>
      </c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3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1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3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1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3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1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3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1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3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1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3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1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3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1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3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1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3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1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3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1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3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1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3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1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3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1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3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1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3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1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4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6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【110.27】</v>
      </c>
      <c r="F85" s="27" t="str">
        <f>データ!AS6</f>
        <v>【1.15】</v>
      </c>
      <c r="G85" s="27" t="str">
        <f>データ!BD6</f>
        <v>【260.31】</v>
      </c>
      <c r="H85" s="27" t="str">
        <f>データ!BO6</f>
        <v>【275.67】</v>
      </c>
      <c r="I85" s="27" t="str">
        <f>データ!BZ6</f>
        <v>【100.05】</v>
      </c>
      <c r="J85" s="27" t="str">
        <f>データ!CK6</f>
        <v>【166.40】</v>
      </c>
      <c r="K85" s="27" t="str">
        <f>データ!CV6</f>
        <v>【60.69】</v>
      </c>
      <c r="L85" s="27" t="str">
        <f>データ!DG6</f>
        <v>【89.82】</v>
      </c>
      <c r="M85" s="27" t="str">
        <f>データ!DR6</f>
        <v>【50.19】</v>
      </c>
      <c r="N85" s="27" t="str">
        <f>データ!EC6</f>
        <v>【20.63】</v>
      </c>
      <c r="O85" s="27" t="str">
        <f>データ!EN6</f>
        <v>【0.69】</v>
      </c>
    </row>
  </sheetData>
  <sheetProtection algorithmName="SHA-512" hashValue="cX+/Pvx7QtMe/T+8w/vPmueNauvpgDMSJHxc9hcVczbC/mM93/GfbYyNyjBVQ+BOYmM7KGBmGFzClOnQz2Ka+A==" saltValue="+R/uGUrLDnxzbDuu3CIS9Q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2020</v>
      </c>
      <c r="C6" s="34">
        <f t="shared" ref="C6:W6" si="3">C7</f>
        <v>44440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宮城県　色麻町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A8</v>
      </c>
      <c r="M6" s="34" t="str">
        <f t="shared" si="3"/>
        <v>非設置</v>
      </c>
      <c r="N6" s="35" t="str">
        <f t="shared" si="3"/>
        <v>-</v>
      </c>
      <c r="O6" s="35">
        <f t="shared" si="3"/>
        <v>77.709999999999994</v>
      </c>
      <c r="P6" s="35">
        <f t="shared" si="3"/>
        <v>100.77</v>
      </c>
      <c r="Q6" s="35">
        <f t="shared" si="3"/>
        <v>4180</v>
      </c>
      <c r="R6" s="35">
        <f t="shared" si="3"/>
        <v>6648</v>
      </c>
      <c r="S6" s="35">
        <f t="shared" si="3"/>
        <v>109.28</v>
      </c>
      <c r="T6" s="35">
        <f t="shared" si="3"/>
        <v>60.83</v>
      </c>
      <c r="U6" s="35">
        <f t="shared" si="3"/>
        <v>6681</v>
      </c>
      <c r="V6" s="35">
        <f t="shared" si="3"/>
        <v>43.9</v>
      </c>
      <c r="W6" s="35">
        <f t="shared" si="3"/>
        <v>152.19</v>
      </c>
      <c r="X6" s="36">
        <f>IF(X7="",NA(),X7)</f>
        <v>110.37</v>
      </c>
      <c r="Y6" s="36">
        <f t="shared" ref="Y6:AG6" si="4">IF(Y7="",NA(),Y7)</f>
        <v>110.47</v>
      </c>
      <c r="Z6" s="36">
        <f t="shared" si="4"/>
        <v>102.95</v>
      </c>
      <c r="AA6" s="36">
        <f t="shared" si="4"/>
        <v>103.64</v>
      </c>
      <c r="AB6" s="36">
        <f t="shared" si="4"/>
        <v>118.29</v>
      </c>
      <c r="AC6" s="36">
        <f t="shared" si="4"/>
        <v>107.95</v>
      </c>
      <c r="AD6" s="36">
        <f t="shared" si="4"/>
        <v>104.47</v>
      </c>
      <c r="AE6" s="36">
        <f t="shared" si="4"/>
        <v>103.81</v>
      </c>
      <c r="AF6" s="36">
        <f t="shared" si="4"/>
        <v>104.35</v>
      </c>
      <c r="AG6" s="36">
        <f t="shared" si="4"/>
        <v>105.34</v>
      </c>
      <c r="AH6" s="35" t="str">
        <f>IF(AH7="","",IF(AH7="-","【-】","【"&amp;SUBSTITUTE(TEXT(AH7,"#,##0.00"),"-","△")&amp;"】"))</f>
        <v>【110.27】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12.44</v>
      </c>
      <c r="AO6" s="36">
        <f t="shared" si="5"/>
        <v>16.399999999999999</v>
      </c>
      <c r="AP6" s="36">
        <f t="shared" si="5"/>
        <v>25.66</v>
      </c>
      <c r="AQ6" s="36">
        <f t="shared" si="5"/>
        <v>21.69</v>
      </c>
      <c r="AR6" s="36">
        <f t="shared" si="5"/>
        <v>24.04</v>
      </c>
      <c r="AS6" s="35" t="str">
        <f>IF(AS7="","",IF(AS7="-","【-】","【"&amp;SUBSTITUTE(TEXT(AS7,"#,##0.00"),"-","△")&amp;"】"))</f>
        <v>【1.15】</v>
      </c>
      <c r="AT6" s="36">
        <f>IF(AT7="",NA(),AT7)</f>
        <v>498.41</v>
      </c>
      <c r="AU6" s="36">
        <f t="shared" ref="AU6:BC6" si="6">IF(AU7="",NA(),AU7)</f>
        <v>248.01</v>
      </c>
      <c r="AV6" s="36">
        <f t="shared" si="6"/>
        <v>193.06</v>
      </c>
      <c r="AW6" s="36">
        <f t="shared" si="6"/>
        <v>214.25</v>
      </c>
      <c r="AX6" s="36">
        <f t="shared" si="6"/>
        <v>209.25</v>
      </c>
      <c r="AY6" s="36">
        <f t="shared" si="6"/>
        <v>371.89</v>
      </c>
      <c r="AZ6" s="36">
        <f t="shared" si="6"/>
        <v>293.23</v>
      </c>
      <c r="BA6" s="36">
        <f t="shared" si="6"/>
        <v>300.14</v>
      </c>
      <c r="BB6" s="36">
        <f t="shared" si="6"/>
        <v>301.04000000000002</v>
      </c>
      <c r="BC6" s="36">
        <f t="shared" si="6"/>
        <v>305.08</v>
      </c>
      <c r="BD6" s="35" t="str">
        <f>IF(BD7="","",IF(BD7="-","【-】","【"&amp;SUBSTITUTE(TEXT(BD7,"#,##0.00"),"-","△")&amp;"】"))</f>
        <v>【260.31】</v>
      </c>
      <c r="BE6" s="36">
        <f>IF(BE7="",NA(),BE7)</f>
        <v>189.01</v>
      </c>
      <c r="BF6" s="36">
        <f t="shared" ref="BF6:BN6" si="7">IF(BF7="",NA(),BF7)</f>
        <v>176.3</v>
      </c>
      <c r="BG6" s="36">
        <f t="shared" si="7"/>
        <v>246.73</v>
      </c>
      <c r="BH6" s="36">
        <f t="shared" si="7"/>
        <v>263.20999999999998</v>
      </c>
      <c r="BI6" s="36">
        <f t="shared" si="7"/>
        <v>307.41000000000003</v>
      </c>
      <c r="BJ6" s="36">
        <f t="shared" si="7"/>
        <v>483.11</v>
      </c>
      <c r="BK6" s="36">
        <f t="shared" si="7"/>
        <v>542.29999999999995</v>
      </c>
      <c r="BL6" s="36">
        <f t="shared" si="7"/>
        <v>566.65</v>
      </c>
      <c r="BM6" s="36">
        <f t="shared" si="7"/>
        <v>551.62</v>
      </c>
      <c r="BN6" s="36">
        <f t="shared" si="7"/>
        <v>585.59</v>
      </c>
      <c r="BO6" s="35" t="str">
        <f>IF(BO7="","",IF(BO7="-","【-】","【"&amp;SUBSTITUTE(TEXT(BO7,"#,##0.00"),"-","△")&amp;"】"))</f>
        <v>【275.67】</v>
      </c>
      <c r="BP6" s="36">
        <f>IF(BP7="",NA(),BP7)</f>
        <v>111.04</v>
      </c>
      <c r="BQ6" s="36">
        <f t="shared" ref="BQ6:BY6" si="8">IF(BQ7="",NA(),BQ7)</f>
        <v>103.43</v>
      </c>
      <c r="BR6" s="36">
        <f t="shared" si="8"/>
        <v>101.63</v>
      </c>
      <c r="BS6" s="36">
        <f t="shared" si="8"/>
        <v>100.47</v>
      </c>
      <c r="BT6" s="36">
        <f t="shared" si="8"/>
        <v>124.06</v>
      </c>
      <c r="BU6" s="36">
        <f t="shared" si="8"/>
        <v>93.28</v>
      </c>
      <c r="BV6" s="36">
        <f t="shared" si="8"/>
        <v>87.51</v>
      </c>
      <c r="BW6" s="36">
        <f t="shared" si="8"/>
        <v>84.77</v>
      </c>
      <c r="BX6" s="36">
        <f t="shared" si="8"/>
        <v>87.11</v>
      </c>
      <c r="BY6" s="36">
        <f t="shared" si="8"/>
        <v>82.78</v>
      </c>
      <c r="BZ6" s="35" t="str">
        <f>IF(BZ7="","",IF(BZ7="-","【-】","【"&amp;SUBSTITUTE(TEXT(BZ7,"#,##0.00"),"-","△")&amp;"】"))</f>
        <v>【100.05】</v>
      </c>
      <c r="CA6" s="36">
        <f>IF(CA7="",NA(),CA7)</f>
        <v>181.83</v>
      </c>
      <c r="CB6" s="36">
        <f t="shared" ref="CB6:CJ6" si="9">IF(CB7="",NA(),CB7)</f>
        <v>195.45</v>
      </c>
      <c r="CC6" s="36">
        <f t="shared" si="9"/>
        <v>199.04</v>
      </c>
      <c r="CD6" s="36">
        <f t="shared" si="9"/>
        <v>201.53</v>
      </c>
      <c r="CE6" s="36">
        <f t="shared" si="9"/>
        <v>162.69999999999999</v>
      </c>
      <c r="CF6" s="36">
        <f t="shared" si="9"/>
        <v>208.29</v>
      </c>
      <c r="CG6" s="36">
        <f t="shared" si="9"/>
        <v>218.42</v>
      </c>
      <c r="CH6" s="36">
        <f t="shared" si="9"/>
        <v>227.27</v>
      </c>
      <c r="CI6" s="36">
        <f t="shared" si="9"/>
        <v>223.98</v>
      </c>
      <c r="CJ6" s="36">
        <f t="shared" si="9"/>
        <v>225.09</v>
      </c>
      <c r="CK6" s="35" t="str">
        <f>IF(CK7="","",IF(CK7="-","【-】","【"&amp;SUBSTITUTE(TEXT(CK7,"#,##0.00"),"-","△")&amp;"】"))</f>
        <v>【166.40】</v>
      </c>
      <c r="CL6" s="36">
        <f>IF(CL7="",NA(),CL7)</f>
        <v>84.55</v>
      </c>
      <c r="CM6" s="36">
        <f t="shared" ref="CM6:CU6" si="10">IF(CM7="",NA(),CM7)</f>
        <v>86.33</v>
      </c>
      <c r="CN6" s="36">
        <f t="shared" si="10"/>
        <v>83.64</v>
      </c>
      <c r="CO6" s="36">
        <f t="shared" si="10"/>
        <v>82.92</v>
      </c>
      <c r="CP6" s="36">
        <f t="shared" si="10"/>
        <v>83.38</v>
      </c>
      <c r="CQ6" s="36">
        <f t="shared" si="10"/>
        <v>49.32</v>
      </c>
      <c r="CR6" s="36">
        <f t="shared" si="10"/>
        <v>50.24</v>
      </c>
      <c r="CS6" s="36">
        <f t="shared" si="10"/>
        <v>50.29</v>
      </c>
      <c r="CT6" s="36">
        <f t="shared" si="10"/>
        <v>49.64</v>
      </c>
      <c r="CU6" s="36">
        <f t="shared" si="10"/>
        <v>49.38</v>
      </c>
      <c r="CV6" s="35" t="str">
        <f>IF(CV7="","",IF(CV7="-","【-】","【"&amp;SUBSTITUTE(TEXT(CV7,"#,##0.00"),"-","△")&amp;"】"))</f>
        <v>【60.69】</v>
      </c>
      <c r="CW6" s="36">
        <f>IF(CW7="",NA(),CW7)</f>
        <v>62.55</v>
      </c>
      <c r="CX6" s="36">
        <f t="shared" ref="CX6:DF6" si="11">IF(CX7="",NA(),CX7)</f>
        <v>61.09</v>
      </c>
      <c r="CY6" s="36">
        <f t="shared" si="11"/>
        <v>62.2</v>
      </c>
      <c r="CZ6" s="36">
        <f t="shared" si="11"/>
        <v>61.81</v>
      </c>
      <c r="DA6" s="36">
        <f t="shared" si="11"/>
        <v>62.68</v>
      </c>
      <c r="DB6" s="36">
        <f t="shared" si="11"/>
        <v>79.34</v>
      </c>
      <c r="DC6" s="36">
        <f t="shared" si="11"/>
        <v>78.650000000000006</v>
      </c>
      <c r="DD6" s="36">
        <f t="shared" si="11"/>
        <v>77.73</v>
      </c>
      <c r="DE6" s="36">
        <f t="shared" si="11"/>
        <v>78.09</v>
      </c>
      <c r="DF6" s="36">
        <f t="shared" si="11"/>
        <v>78.010000000000005</v>
      </c>
      <c r="DG6" s="35" t="str">
        <f>IF(DG7="","",IF(DG7="-","【-】","【"&amp;SUBSTITUTE(TEXT(DG7,"#,##0.00"),"-","△")&amp;"】"))</f>
        <v>【89.82】</v>
      </c>
      <c r="DH6" s="36">
        <f>IF(DH7="",NA(),DH7)</f>
        <v>50.39</v>
      </c>
      <c r="DI6" s="36">
        <f t="shared" ref="DI6:DQ6" si="12">IF(DI7="",NA(),DI7)</f>
        <v>51.91</v>
      </c>
      <c r="DJ6" s="36">
        <f t="shared" si="12"/>
        <v>50.29</v>
      </c>
      <c r="DK6" s="36">
        <f t="shared" si="12"/>
        <v>49.28</v>
      </c>
      <c r="DL6" s="36">
        <f t="shared" si="12"/>
        <v>48.95</v>
      </c>
      <c r="DM6" s="36">
        <f t="shared" si="12"/>
        <v>48.3</v>
      </c>
      <c r="DN6" s="36">
        <f t="shared" si="12"/>
        <v>45.14</v>
      </c>
      <c r="DO6" s="36">
        <f t="shared" si="12"/>
        <v>45.85</v>
      </c>
      <c r="DP6" s="36">
        <f t="shared" si="12"/>
        <v>47.31</v>
      </c>
      <c r="DQ6" s="36">
        <f t="shared" si="12"/>
        <v>47.5</v>
      </c>
      <c r="DR6" s="35" t="str">
        <f>IF(DR7="","",IF(DR7="-","【-】","【"&amp;SUBSTITUTE(TEXT(DR7,"#,##0.00"),"-","△")&amp;"】"))</f>
        <v>【50.19】</v>
      </c>
      <c r="DS6" s="36">
        <f>IF(DS7="",NA(),DS7)</f>
        <v>61.04</v>
      </c>
      <c r="DT6" s="36">
        <f t="shared" ref="DT6:EB6" si="13">IF(DT7="",NA(),DT7)</f>
        <v>60.79</v>
      </c>
      <c r="DU6" s="36">
        <f t="shared" si="13"/>
        <v>60.54</v>
      </c>
      <c r="DV6" s="36">
        <f t="shared" si="13"/>
        <v>56.81</v>
      </c>
      <c r="DW6" s="36">
        <f t="shared" si="13"/>
        <v>53.28</v>
      </c>
      <c r="DX6" s="36">
        <f t="shared" si="13"/>
        <v>12.43</v>
      </c>
      <c r="DY6" s="36">
        <f t="shared" si="13"/>
        <v>13.58</v>
      </c>
      <c r="DZ6" s="36">
        <f t="shared" si="13"/>
        <v>14.13</v>
      </c>
      <c r="EA6" s="36">
        <f t="shared" si="13"/>
        <v>16.77</v>
      </c>
      <c r="EB6" s="36">
        <f t="shared" si="13"/>
        <v>17.399999999999999</v>
      </c>
      <c r="EC6" s="35" t="str">
        <f>IF(EC7="","",IF(EC7="-","【-】","【"&amp;SUBSTITUTE(TEXT(EC7,"#,##0.00"),"-","△")&amp;"】"))</f>
        <v>【20.63】</v>
      </c>
      <c r="ED6" s="35">
        <f>IF(ED7="",NA(),ED7)</f>
        <v>0</v>
      </c>
      <c r="EE6" s="36">
        <f t="shared" ref="EE6:EM6" si="14">IF(EE7="",NA(),EE7)</f>
        <v>0.25</v>
      </c>
      <c r="EF6" s="36">
        <f t="shared" si="14"/>
        <v>1.26</v>
      </c>
      <c r="EG6" s="36">
        <f t="shared" si="14"/>
        <v>2.0299999999999998</v>
      </c>
      <c r="EH6" s="36">
        <f t="shared" si="14"/>
        <v>2.19</v>
      </c>
      <c r="EI6" s="36">
        <f t="shared" si="14"/>
        <v>0.46</v>
      </c>
      <c r="EJ6" s="36">
        <f t="shared" si="14"/>
        <v>0.44</v>
      </c>
      <c r="EK6" s="36">
        <f t="shared" si="14"/>
        <v>0.52</v>
      </c>
      <c r="EL6" s="36">
        <f t="shared" si="14"/>
        <v>0.47</v>
      </c>
      <c r="EM6" s="36">
        <f t="shared" si="14"/>
        <v>0.4</v>
      </c>
      <c r="EN6" s="35" t="str">
        <f>IF(EN7="","",IF(EN7="-","【-】","【"&amp;SUBSTITUTE(TEXT(EN7,"#,##0.00"),"-","△")&amp;"】"))</f>
        <v>【0.69】</v>
      </c>
    </row>
    <row r="7" spans="1:144" s="37" customFormat="1" x14ac:dyDescent="0.15">
      <c r="A7" s="29"/>
      <c r="B7" s="38">
        <v>2020</v>
      </c>
      <c r="C7" s="38">
        <v>44440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77.709999999999994</v>
      </c>
      <c r="P7" s="39">
        <v>100.77</v>
      </c>
      <c r="Q7" s="39">
        <v>4180</v>
      </c>
      <c r="R7" s="39">
        <v>6648</v>
      </c>
      <c r="S7" s="39">
        <v>109.28</v>
      </c>
      <c r="T7" s="39">
        <v>60.83</v>
      </c>
      <c r="U7" s="39">
        <v>6681</v>
      </c>
      <c r="V7" s="39">
        <v>43.9</v>
      </c>
      <c r="W7" s="39">
        <v>152.19</v>
      </c>
      <c r="X7" s="39">
        <v>110.37</v>
      </c>
      <c r="Y7" s="39">
        <v>110.47</v>
      </c>
      <c r="Z7" s="39">
        <v>102.95</v>
      </c>
      <c r="AA7" s="39">
        <v>103.64</v>
      </c>
      <c r="AB7" s="39">
        <v>118.29</v>
      </c>
      <c r="AC7" s="39">
        <v>107.95</v>
      </c>
      <c r="AD7" s="39">
        <v>104.47</v>
      </c>
      <c r="AE7" s="39">
        <v>103.81</v>
      </c>
      <c r="AF7" s="39">
        <v>104.35</v>
      </c>
      <c r="AG7" s="39">
        <v>105.34</v>
      </c>
      <c r="AH7" s="39">
        <v>110.27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12.44</v>
      </c>
      <c r="AO7" s="39">
        <v>16.399999999999999</v>
      </c>
      <c r="AP7" s="39">
        <v>25.66</v>
      </c>
      <c r="AQ7" s="39">
        <v>21.69</v>
      </c>
      <c r="AR7" s="39">
        <v>24.04</v>
      </c>
      <c r="AS7" s="39">
        <v>1.1499999999999999</v>
      </c>
      <c r="AT7" s="39">
        <v>498.41</v>
      </c>
      <c r="AU7" s="39">
        <v>248.01</v>
      </c>
      <c r="AV7" s="39">
        <v>193.06</v>
      </c>
      <c r="AW7" s="39">
        <v>214.25</v>
      </c>
      <c r="AX7" s="39">
        <v>209.25</v>
      </c>
      <c r="AY7" s="39">
        <v>371.89</v>
      </c>
      <c r="AZ7" s="39">
        <v>293.23</v>
      </c>
      <c r="BA7" s="39">
        <v>300.14</v>
      </c>
      <c r="BB7" s="39">
        <v>301.04000000000002</v>
      </c>
      <c r="BC7" s="39">
        <v>305.08</v>
      </c>
      <c r="BD7" s="39">
        <v>260.31</v>
      </c>
      <c r="BE7" s="39">
        <v>189.01</v>
      </c>
      <c r="BF7" s="39">
        <v>176.3</v>
      </c>
      <c r="BG7" s="39">
        <v>246.73</v>
      </c>
      <c r="BH7" s="39">
        <v>263.20999999999998</v>
      </c>
      <c r="BI7" s="39">
        <v>307.41000000000003</v>
      </c>
      <c r="BJ7" s="39">
        <v>483.11</v>
      </c>
      <c r="BK7" s="39">
        <v>542.29999999999995</v>
      </c>
      <c r="BL7" s="39">
        <v>566.65</v>
      </c>
      <c r="BM7" s="39">
        <v>551.62</v>
      </c>
      <c r="BN7" s="39">
        <v>585.59</v>
      </c>
      <c r="BO7" s="39">
        <v>275.67</v>
      </c>
      <c r="BP7" s="39">
        <v>111.04</v>
      </c>
      <c r="BQ7" s="39">
        <v>103.43</v>
      </c>
      <c r="BR7" s="39">
        <v>101.63</v>
      </c>
      <c r="BS7" s="39">
        <v>100.47</v>
      </c>
      <c r="BT7" s="39">
        <v>124.06</v>
      </c>
      <c r="BU7" s="39">
        <v>93.28</v>
      </c>
      <c r="BV7" s="39">
        <v>87.51</v>
      </c>
      <c r="BW7" s="39">
        <v>84.77</v>
      </c>
      <c r="BX7" s="39">
        <v>87.11</v>
      </c>
      <c r="BY7" s="39">
        <v>82.78</v>
      </c>
      <c r="BZ7" s="39">
        <v>100.05</v>
      </c>
      <c r="CA7" s="39">
        <v>181.83</v>
      </c>
      <c r="CB7" s="39">
        <v>195.45</v>
      </c>
      <c r="CC7" s="39">
        <v>199.04</v>
      </c>
      <c r="CD7" s="39">
        <v>201.53</v>
      </c>
      <c r="CE7" s="39">
        <v>162.69999999999999</v>
      </c>
      <c r="CF7" s="39">
        <v>208.29</v>
      </c>
      <c r="CG7" s="39">
        <v>218.42</v>
      </c>
      <c r="CH7" s="39">
        <v>227.27</v>
      </c>
      <c r="CI7" s="39">
        <v>223.98</v>
      </c>
      <c r="CJ7" s="39">
        <v>225.09</v>
      </c>
      <c r="CK7" s="39">
        <v>166.4</v>
      </c>
      <c r="CL7" s="39">
        <v>84.55</v>
      </c>
      <c r="CM7" s="39">
        <v>86.33</v>
      </c>
      <c r="CN7" s="39">
        <v>83.64</v>
      </c>
      <c r="CO7" s="39">
        <v>82.92</v>
      </c>
      <c r="CP7" s="39">
        <v>83.38</v>
      </c>
      <c r="CQ7" s="39">
        <v>49.32</v>
      </c>
      <c r="CR7" s="39">
        <v>50.24</v>
      </c>
      <c r="CS7" s="39">
        <v>50.29</v>
      </c>
      <c r="CT7" s="39">
        <v>49.64</v>
      </c>
      <c r="CU7" s="39">
        <v>49.38</v>
      </c>
      <c r="CV7" s="39">
        <v>60.69</v>
      </c>
      <c r="CW7" s="39">
        <v>62.55</v>
      </c>
      <c r="CX7" s="39">
        <v>61.09</v>
      </c>
      <c r="CY7" s="39">
        <v>62.2</v>
      </c>
      <c r="CZ7" s="39">
        <v>61.81</v>
      </c>
      <c r="DA7" s="39">
        <v>62.68</v>
      </c>
      <c r="DB7" s="39">
        <v>79.34</v>
      </c>
      <c r="DC7" s="39">
        <v>78.650000000000006</v>
      </c>
      <c r="DD7" s="39">
        <v>77.73</v>
      </c>
      <c r="DE7" s="39">
        <v>78.09</v>
      </c>
      <c r="DF7" s="39">
        <v>78.010000000000005</v>
      </c>
      <c r="DG7" s="39">
        <v>89.82</v>
      </c>
      <c r="DH7" s="39">
        <v>50.39</v>
      </c>
      <c r="DI7" s="39">
        <v>51.91</v>
      </c>
      <c r="DJ7" s="39">
        <v>50.29</v>
      </c>
      <c r="DK7" s="39">
        <v>49.28</v>
      </c>
      <c r="DL7" s="39">
        <v>48.95</v>
      </c>
      <c r="DM7" s="39">
        <v>48.3</v>
      </c>
      <c r="DN7" s="39">
        <v>45.14</v>
      </c>
      <c r="DO7" s="39">
        <v>45.85</v>
      </c>
      <c r="DP7" s="39">
        <v>47.31</v>
      </c>
      <c r="DQ7" s="39">
        <v>47.5</v>
      </c>
      <c r="DR7" s="39">
        <v>50.19</v>
      </c>
      <c r="DS7" s="39">
        <v>61.04</v>
      </c>
      <c r="DT7" s="39">
        <v>60.79</v>
      </c>
      <c r="DU7" s="39">
        <v>60.54</v>
      </c>
      <c r="DV7" s="39">
        <v>56.81</v>
      </c>
      <c r="DW7" s="39">
        <v>53.28</v>
      </c>
      <c r="DX7" s="39">
        <v>12.43</v>
      </c>
      <c r="DY7" s="39">
        <v>13.58</v>
      </c>
      <c r="DZ7" s="39">
        <v>14.13</v>
      </c>
      <c r="EA7" s="39">
        <v>16.77</v>
      </c>
      <c r="EB7" s="39">
        <v>17.399999999999999</v>
      </c>
      <c r="EC7" s="39">
        <v>20.63</v>
      </c>
      <c r="ED7" s="39">
        <v>0</v>
      </c>
      <c r="EE7" s="39">
        <v>0.25</v>
      </c>
      <c r="EF7" s="39">
        <v>1.26</v>
      </c>
      <c r="EG7" s="39">
        <v>2.0299999999999998</v>
      </c>
      <c r="EH7" s="39">
        <v>2.19</v>
      </c>
      <c r="EI7" s="39">
        <v>0.46</v>
      </c>
      <c r="EJ7" s="39">
        <v>0.44</v>
      </c>
      <c r="EK7" s="39">
        <v>0.52</v>
      </c>
      <c r="EL7" s="39">
        <v>0.47</v>
      </c>
      <c r="EM7" s="39">
        <v>0.4</v>
      </c>
      <c r="EN7" s="39">
        <v>0.69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D10" si="15">DATEVALUE($B7+12-B11&amp;"/1/"&amp;B12)</f>
        <v>46753</v>
      </c>
      <c r="C10" s="43">
        <f t="shared" si="15"/>
        <v>47119</v>
      </c>
      <c r="D10" s="43">
        <f t="shared" si="15"/>
        <v>47484</v>
      </c>
      <c r="E10" s="44">
        <f>DATEVALUE($B7+12-E11&amp;"/1/"&amp;E12)</f>
        <v>47849</v>
      </c>
      <c r="F10" s="44">
        <f>DATEVALUE($B7+12-F11&amp;"/1/"&amp;F12)</f>
        <v>48215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108</v>
      </c>
      <c r="E13" t="s">
        <v>109</v>
      </c>
      <c r="F13" t="s">
        <v>110</v>
      </c>
      <c r="G13" t="s">
        <v>111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2022-01-20T05:22:25Z</cp:lastPrinted>
  <dcterms:created xsi:type="dcterms:W3CDTF">2021-12-03T06:43:38Z</dcterms:created>
  <dcterms:modified xsi:type="dcterms:W3CDTF">2022-02-04T07:23:00Z</dcterms:modified>
  <cp:category/>
</cp:coreProperties>
</file>