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６8表a" sheetId="1" r:id="rId1"/>
    <sheet name="第６8表b" sheetId="2" r:id="rId2"/>
    <sheet name="第６8表c" sheetId="3" r:id="rId3"/>
    <sheet name="第69,70表" sheetId="4" r:id="rId4"/>
    <sheet name="第７1表" sheetId="5" r:id="rId5"/>
    <sheet name="第７2表" sheetId="6" r:id="rId6"/>
    <sheet name="第73,74表" sheetId="7" r:id="rId7"/>
    <sheet name="第７5表" sheetId="8" r:id="rId8"/>
  </sheets>
  <externalReferences>
    <externalReference r:id="rId11"/>
    <externalReference r:id="rId12"/>
  </externalReferences>
  <definedNames>
    <definedName name="_1NEN" localSheetId="0">'第６8表a'!#REF!</definedName>
    <definedName name="_1NEN" localSheetId="1">'第６8表b'!#REF!</definedName>
    <definedName name="_1NEN" localSheetId="2">'第６8表c'!#REF!</definedName>
    <definedName name="_1NEN" localSheetId="4">'第７1表'!#REF!</definedName>
    <definedName name="_1NEN" localSheetId="5">'第７2表'!#REF!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xlfn.RANK.EQ" hidden="1">#NAME?</definedName>
    <definedName name="a">#REF!</definedName>
    <definedName name="_xlnm.Print_Area" localSheetId="0">'第６8表a'!$A$1:$AE$66</definedName>
    <definedName name="_xlnm.Print_Area" localSheetId="1">'第６8表b'!$A$1:$AE$66</definedName>
    <definedName name="_xlnm.Print_Area" localSheetId="2">'第６8表c'!$A$1:$AE$66</definedName>
    <definedName name="_xlnm.Print_Area" localSheetId="3">'第69,70表'!$A$1:$AJ$65</definedName>
    <definedName name="_xlnm.Print_Area" localSheetId="4">'第７1表'!$A$1:$AW$62</definedName>
    <definedName name="_xlnm.Print_Area" localSheetId="5">'第７2表'!$A$1:$F$59</definedName>
    <definedName name="_xlnm.Print_Area" localSheetId="6">'第73,74表'!$A$1:$S$58</definedName>
    <definedName name="_xlnm.Print_Area" localSheetId="7">'第７5表'!$A$1:$X$30</definedName>
    <definedName name="Print_Area_MI" localSheetId="0">'第６8表a'!$A$8:$S$65</definedName>
    <definedName name="Print_Area_MI" localSheetId="1">'第６8表b'!$A$8:$S$65</definedName>
    <definedName name="Print_Area_MI" localSheetId="2">'第６8表c'!$A$8:$S$65</definedName>
    <definedName name="Print_Area_MI" localSheetId="3">'第69,70表'!$B$1:$AB$28</definedName>
    <definedName name="Print_Area_MI" localSheetId="4">'第７1表'!$A$7:$U$61</definedName>
    <definedName name="Print_Area_MI" localSheetId="5">'第７2表'!$B$7:$E$58</definedName>
    <definedName name="Print_Area_MI" localSheetId="6">'第73,74表'!$A$1:$S$30</definedName>
    <definedName name="Print_Area_MI" localSheetId="7">'第７5表'!$A$1:$P$8</definedName>
    <definedName name="Print_Area_MI">'[1]第１表'!$B$1:$N$59</definedName>
    <definedName name="_xlnm.Print_Titles" localSheetId="0">'第６8表a'!$1:$8</definedName>
    <definedName name="_xlnm.Print_Titles" localSheetId="1">'第６8表b'!$1:$8</definedName>
    <definedName name="_xlnm.Print_Titles" localSheetId="2">'第６8表c'!$1:$8</definedName>
    <definedName name="_xlnm.Print_Titles" localSheetId="4">'第７1表'!$1:$7</definedName>
    <definedName name="_xlnm.Print_Titles" localSheetId="5">'第７2表'!$1:$7</definedName>
    <definedName name="Print_Titles_MI" localSheetId="0">'第６8表a'!$1:$8</definedName>
    <definedName name="Print_Titles_MI" localSheetId="1">'第６8表b'!$1:$8</definedName>
    <definedName name="Print_Titles_MI" localSheetId="2">'第６8表c'!$1:$8</definedName>
    <definedName name="Print_Titles_MI" localSheetId="4">'第７1表'!$1:$7</definedName>
    <definedName name="Print_Titles_MI" localSheetId="5">'第７2表'!$1:$7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<sst xmlns="http://schemas.openxmlformats.org/spreadsheetml/2006/main" count="1162" uniqueCount="329">
  <si>
    <t>計</t>
  </si>
  <si>
    <t>女</t>
  </si>
  <si>
    <t>定時制</t>
  </si>
  <si>
    <t>全      日      制</t>
  </si>
  <si>
    <t>定      時      制</t>
  </si>
  <si>
    <t>男</t>
  </si>
  <si>
    <t>専門的･技術的職業従事者</t>
  </si>
  <si>
    <t>&lt;高等学校&gt;</t>
  </si>
  <si>
    <t>電気･ガス･熱供給･水道業</t>
  </si>
  <si>
    <t xml:space="preserve"> </t>
  </si>
  <si>
    <t>入     学     志     願     者</t>
  </si>
  <si>
    <t>大学・短期大学</t>
  </si>
  <si>
    <t xml:space="preserve"> 区    分</t>
  </si>
  <si>
    <t>全 日 制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</si>
  <si>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</si>
  <si>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</si>
  <si>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</si>
  <si>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</si>
  <si>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</si>
  <si>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</si>
  <si>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</si>
  <si>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</si>
  <si>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　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</si>
  <si>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</si>
  <si>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</si>
  <si>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</si>
  <si>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</si>
  <si>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</si>
  <si>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</si>
  <si>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</si>
  <si>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</si>
  <si>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</si>
  <si>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</si>
  <si>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</si>
  <si>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</si>
  <si>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</si>
  <si>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</si>
  <si>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</si>
  <si>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</si>
  <si>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</si>
  <si>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</si>
  <si>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</si>
  <si>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</si>
  <si>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</si>
  <si>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</si>
  <si>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</si>
  <si>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</si>
  <si>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</si>
  <si>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</si>
  <si>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</si>
  <si>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</si>
  <si>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</si>
  <si>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</si>
  <si>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</si>
  <si>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</si>
  <si>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</si>
  <si>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</si>
  <si>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情報通信業</t>
  </si>
  <si>
    <t>漁業</t>
  </si>
  <si>
    <t>建設業</t>
  </si>
  <si>
    <t>製造業</t>
  </si>
  <si>
    <t>事務従事者</t>
  </si>
  <si>
    <t>販売従事者</t>
  </si>
  <si>
    <t>保安職業従事者</t>
  </si>
  <si>
    <t>加美町</t>
  </si>
  <si>
    <t>複合サービス事業</t>
  </si>
  <si>
    <t>男</t>
  </si>
  <si>
    <t>女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</si>
  <si>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</si>
  <si>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</si>
  <si>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</si>
  <si>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</si>
  <si>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</si>
  <si>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</si>
  <si>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</si>
  <si>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</si>
  <si>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公　　立</t>
  </si>
  <si>
    <t>私　　立</t>
  </si>
  <si>
    <t>各種学校</t>
  </si>
  <si>
    <t>公　　立</t>
  </si>
  <si>
    <t>私　　立</t>
  </si>
  <si>
    <t>大学
(学部）</t>
  </si>
  <si>
    <t>短期大学
(本科）</t>
  </si>
  <si>
    <t>大学・短期大学の通信教育部</t>
  </si>
  <si>
    <t>高等学校（専攻科）</t>
  </si>
  <si>
    <t>&lt;高等学校&gt;（男女計）</t>
  </si>
  <si>
    <t>大学</t>
  </si>
  <si>
    <t>短期大学</t>
  </si>
  <si>
    <t>&lt;高等学校&gt;（男）</t>
  </si>
  <si>
    <t>&lt;高等学校&gt;（女）</t>
  </si>
  <si>
    <t>当該年３月卒業者</t>
  </si>
  <si>
    <t>漁業</t>
  </si>
  <si>
    <t>建設業</t>
  </si>
  <si>
    <t>製造業</t>
  </si>
  <si>
    <t>情報通信業</t>
  </si>
  <si>
    <t>&lt;高等学校&gt;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</si>
  <si>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</si>
  <si>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</si>
  <si>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</si>
  <si>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</si>
  <si>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</si>
  <si>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</si>
  <si>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</si>
  <si>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</si>
  <si>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</si>
  <si>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</si>
  <si>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</si>
  <si>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</si>
  <si>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</si>
  <si>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</si>
  <si>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</si>
  <si>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</si>
  <si>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</si>
  <si>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</si>
  <si>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</si>
  <si>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</si>
  <si>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</si>
  <si>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</si>
  <si>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</si>
  <si>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</si>
  <si>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</si>
  <si>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</si>
  <si>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</si>
  <si>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</si>
  <si>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</si>
  <si>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</si>
  <si>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</si>
  <si>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</si>
  <si>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</si>
  <si>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</si>
  <si>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</si>
  <si>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</si>
  <si>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</si>
  <si>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</si>
  <si>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</si>
  <si>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</si>
  <si>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</si>
  <si>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</si>
  <si>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</si>
  <si>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</si>
  <si>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</si>
  <si>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</si>
  <si>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…</t>
  </si>
  <si>
    <t>当該年３月卒業</t>
  </si>
  <si>
    <t>大学等
進学率
（％）</t>
  </si>
  <si>
    <t>開発施設等入学者</t>
  </si>
  <si>
    <t>専修学校
（一般課程）等</t>
  </si>
  <si>
    <t>&lt;高等学校通信制&gt;</t>
  </si>
  <si>
    <t>仙台市計</t>
  </si>
  <si>
    <t>塩竈市</t>
  </si>
  <si>
    <t>Ｅ
就職者</t>
  </si>
  <si>
    <t>Ｆ
左記以外の者</t>
  </si>
  <si>
    <t>Ｈ　左記ＡＢＣＤのうち
就職している者（再掲）</t>
  </si>
  <si>
    <t>Ａ　大学等進学者</t>
  </si>
  <si>
    <t>Ｂ
専修学校
（専門課程）
進学者</t>
  </si>
  <si>
    <t>Ｃ　専修学校
（一般課程）等入学者</t>
  </si>
  <si>
    <t>Ｇ
左記以外の者</t>
  </si>
  <si>
    <t>Ｉ　左記ＡＢＣＤのうち
就職している者（再掲）</t>
  </si>
  <si>
    <t>前年３月以前卒業</t>
  </si>
  <si>
    <t>Ｄ　公共職業能力</t>
  </si>
  <si>
    <t>Ｇ　左記以外の者</t>
  </si>
  <si>
    <t xml:space="preserve"> Ａ　大学等進学者</t>
  </si>
  <si>
    <t>Ａ　大学等進学者</t>
  </si>
  <si>
    <t>前年３月以前卒業者</t>
  </si>
  <si>
    <t>（つづき）</t>
  </si>
  <si>
    <t>大       学</t>
  </si>
  <si>
    <t>短 期 大 学</t>
  </si>
  <si>
    <t>高 等 学 校</t>
  </si>
  <si>
    <t>上記以外のもの</t>
  </si>
  <si>
    <t>Ａ　大学（学部），短大（本科）
への入学志願者</t>
  </si>
  <si>
    <t>大崎市</t>
  </si>
  <si>
    <t>美里町</t>
  </si>
  <si>
    <t>南三陸町</t>
  </si>
  <si>
    <t>美里町</t>
  </si>
  <si>
    <t>情　報</t>
  </si>
  <si>
    <t>福　祉</t>
  </si>
  <si>
    <t>市 部 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</si>
  <si>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</si>
  <si>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</si>
  <si>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</si>
  <si>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</si>
  <si>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</si>
  <si>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</si>
  <si>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</si>
  <si>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</si>
  <si>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</si>
  <si>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</si>
  <si>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定時制</t>
  </si>
  <si>
    <t>サービス職業従事者</t>
  </si>
  <si>
    <t>特別支援学校高等部（専攻科）</t>
  </si>
  <si>
    <t>Ｆ
一時的な仕事に就いた者</t>
  </si>
  <si>
    <t>公務(他に分類されるものを除く)</t>
  </si>
  <si>
    <t>サービス業（他に分類されないもの）</t>
  </si>
  <si>
    <t>サービス業（他に分類されないもの）</t>
  </si>
  <si>
    <t>左記以外のもの</t>
  </si>
  <si>
    <t>上記以外のもの</t>
  </si>
  <si>
    <t>区            分</t>
  </si>
  <si>
    <t>区              分</t>
  </si>
  <si>
    <t>農林業従事者</t>
  </si>
  <si>
    <t>漁業従事者</t>
  </si>
  <si>
    <t>生産工程従事者</t>
  </si>
  <si>
    <t>輸送・機械運転従事者</t>
  </si>
  <si>
    <t>建設・採掘従事者</t>
  </si>
  <si>
    <t>運搬・清掃等従事者</t>
  </si>
  <si>
    <t/>
  </si>
  <si>
    <t>正規の職員等</t>
  </si>
  <si>
    <t>正規の職員等でない者</t>
  </si>
  <si>
    <t>（一般課程）等入学者</t>
  </si>
  <si>
    <t xml:space="preserve">特別支援学校高等部
</t>
  </si>
  <si>
    <t>大学 (学部)</t>
  </si>
  <si>
    <t>短期大学(本科)</t>
  </si>
  <si>
    <t>区　　分</t>
  </si>
  <si>
    <t>私　立</t>
  </si>
  <si>
    <t xml:space="preserve">男 </t>
  </si>
  <si>
    <t xml:space="preserve">女 </t>
  </si>
  <si>
    <t>富谷市</t>
  </si>
  <si>
    <t>富谷市</t>
  </si>
  <si>
    <t>複合サービス事業</t>
  </si>
  <si>
    <t>平成30年3月</t>
  </si>
  <si>
    <t>（登米市）</t>
  </si>
  <si>
    <t>Ｃ　専修学校（一般課程）等入学者</t>
  </si>
  <si>
    <t>（宮城野区）</t>
  </si>
  <si>
    <t>（泉区）</t>
  </si>
  <si>
    <t>区　分</t>
  </si>
  <si>
    <t>Ｇ
不詳・死亡の者</t>
  </si>
  <si>
    <t>Ｈ
不詳・死亡の者</t>
  </si>
  <si>
    <t>Ｈ　不詳・死亡の者</t>
  </si>
  <si>
    <t>　Ｆ　一時的な
　　　仕事に就いた者</t>
  </si>
  <si>
    <t>Ａのうち</t>
  </si>
  <si>
    <t>市 部 計</t>
  </si>
  <si>
    <t>牡 鹿 郡 計</t>
  </si>
  <si>
    <t>本 吉 郡 計</t>
  </si>
  <si>
    <t>本 吉 郡 計</t>
  </si>
  <si>
    <t>亘 理 郡 計</t>
  </si>
  <si>
    <t>宮 城 郡 計</t>
  </si>
  <si>
    <t>黒 川 郡 計</t>
  </si>
  <si>
    <t>加 美 郡 計</t>
  </si>
  <si>
    <t>遠 田 郡 計</t>
  </si>
  <si>
    <t>本 吉 郡 計</t>
  </si>
  <si>
    <t xml:space="preserve"> </t>
  </si>
  <si>
    <t xml:space="preserve">　 Ｂ　専 修 学 校 </t>
  </si>
  <si>
    <t>Ｃ　専 修 学 校</t>
  </si>
  <si>
    <t>Ｅ　就   職   者</t>
  </si>
  <si>
    <t>Ｉ　左記ＡＢＣＤのうち
就職している者（再掲）</t>
  </si>
  <si>
    <t>区    分</t>
  </si>
  <si>
    <t xml:space="preserve"> (専門課程)進学者</t>
  </si>
  <si>
    <t>全日制</t>
  </si>
  <si>
    <t xml:space="preserve"> ( 学   部 )</t>
  </si>
  <si>
    <t>( 本   科 )</t>
  </si>
  <si>
    <t>の通信教育部</t>
  </si>
  <si>
    <t>( 別   科 )</t>
  </si>
  <si>
    <t>（専攻科）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</si>
  <si>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</si>
  <si>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</si>
  <si>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</si>
  <si>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</si>
  <si>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</si>
  <si>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</si>
  <si>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</si>
  <si>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…</t>
  </si>
  <si>
    <t>千葉</t>
  </si>
  <si>
    <t>Ｂのうち</t>
  </si>
  <si>
    <t>Ｃのうち</t>
  </si>
  <si>
    <t>Ｄのうち</t>
  </si>
  <si>
    <t>…</t>
  </si>
  <si>
    <t>正規の
職員等</t>
  </si>
  <si>
    <t>（専攻科）</t>
  </si>
  <si>
    <t>電気・ガス・
熱供給・水道業</t>
  </si>
  <si>
    <t>農業，林業</t>
  </si>
  <si>
    <t>鉱業，採石業，
砂利採取業</t>
  </si>
  <si>
    <t>運輸業，郵便業</t>
  </si>
  <si>
    <t>卸売業，小売業</t>
  </si>
  <si>
    <t>金融業，保険業</t>
  </si>
  <si>
    <t>不動産業，
物品賃貸業</t>
  </si>
  <si>
    <t>学術研究，専門・技術サービス業</t>
  </si>
  <si>
    <t>宿泊業，飲食
サービス業</t>
  </si>
  <si>
    <t>生活関連サービス業，娯楽業</t>
  </si>
  <si>
    <t>医療，福祉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</si>
  <si>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</si>
  <si>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</si>
  <si>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</si>
  <si>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</si>
  <si>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</si>
  <si>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</si>
  <si>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</si>
  <si>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</si>
  <si>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教育，学習支援業</t>
  </si>
  <si>
    <t>第６８表　　　市　町　村　別　進　路　別　卒　業　者　数　（３－２）</t>
  </si>
  <si>
    <t>第６８表　　　市　町　村　別　進　路　別　卒　業　者　数　（３－３）</t>
  </si>
  <si>
    <t>第６９表　　　学　科　別　進　路　別　卒　業　者　数</t>
  </si>
  <si>
    <t xml:space="preserve">第７１表　　　市　町　村　別　産　業　別　就　職　者　数 </t>
  </si>
  <si>
    <t>第７５表　　　市　町　村　別　進　路　別　卒　業　者　数</t>
  </si>
  <si>
    <t xml:space="preserve"> </t>
  </si>
  <si>
    <t>大学・
短期大学
(別科)</t>
  </si>
  <si>
    <t>特別支援学校高等部
(専攻科)</t>
  </si>
  <si>
    <t>Ｄ
公共職業
能力開発
施設等
入学者</t>
  </si>
  <si>
    <t>専修学校等
(一般課程)</t>
  </si>
  <si>
    <t>正規の
職員等
でない者</t>
  </si>
  <si>
    <t>左記(E+I)のうち県外就職者
（再掲）</t>
  </si>
  <si>
    <r>
      <t xml:space="preserve">卒業者に占める就職者の割合
</t>
    </r>
    <r>
      <rPr>
        <b/>
        <sz val="8"/>
        <rFont val="書院細明朝体"/>
        <family val="1"/>
      </rPr>
      <t>（Ｅ+Ｉ）/総数</t>
    </r>
    <r>
      <rPr>
        <b/>
        <sz val="10"/>
        <rFont val="書院細明朝体"/>
        <family val="1"/>
      </rPr>
      <t xml:space="preserve">
（％）</t>
    </r>
  </si>
  <si>
    <t>平成31年3月</t>
  </si>
  <si>
    <t>（つづき）</t>
  </si>
  <si>
    <t>(単位：人)</t>
  </si>
  <si>
    <t>(単位：人)</t>
  </si>
  <si>
    <t>(単位：人)</t>
  </si>
  <si>
    <t>第６８表　　　市　町　村　別　進　路　別　卒　業　者　数　（３－１）</t>
  </si>
  <si>
    <t>&lt;高等学校&gt;</t>
  </si>
  <si>
    <t>(単位：人)</t>
  </si>
  <si>
    <t>（つづき）</t>
  </si>
  <si>
    <t>&lt;高等学校&gt;</t>
  </si>
  <si>
    <t xml:space="preserve"> 第７０表　　　学科別大学・短期大学・専修学校等への進学者数等及び学科別大学・短期大学への入学志願者数</t>
  </si>
  <si>
    <t>(単位：人)</t>
  </si>
  <si>
    <t>第７１表　　　市　町　村　別　産　業　別　就　職　者　数</t>
  </si>
  <si>
    <t>公務(他に分類されるものを除く）</t>
  </si>
  <si>
    <t>第７２表　　　就 職 先 別 県 外 就 職 者 数</t>
  </si>
  <si>
    <t>(単位：人，％)</t>
  </si>
  <si>
    <t>＜高等学校＞</t>
  </si>
  <si>
    <t>第７３表　　　産　業　別　就　職　者　数　及　び　割　合</t>
  </si>
  <si>
    <t>第７４表　　　職　業　別　就　職　者　数　及　び　割　合　</t>
  </si>
  <si>
    <t>（つづき）</t>
  </si>
  <si>
    <t>(単位：人)</t>
  </si>
  <si>
    <t>専修学校（一般課程）等</t>
  </si>
  <si>
    <r>
      <t xml:space="preserve">卒業者に占める就職者の割合
</t>
    </r>
    <r>
      <rPr>
        <b/>
        <sz val="8"/>
        <rFont val="書院細明朝体"/>
        <family val="1"/>
      </rPr>
      <t>（Ｅ+Ｈ）/総数</t>
    </r>
    <r>
      <rPr>
        <b/>
        <sz val="9"/>
        <rFont val="書院細明朝体"/>
        <family val="1"/>
      </rPr>
      <t xml:space="preserve">
（％）</t>
    </r>
  </si>
  <si>
    <t>大学・短期大学
（別科）</t>
  </si>
  <si>
    <t>Ｃ　専修学校
（一般課程）等入学者</t>
  </si>
  <si>
    <t>Ｄ
公共職業能力開発施設等
入学者</t>
  </si>
  <si>
    <t>短期大学
（本科）</t>
  </si>
  <si>
    <t>大学
（学部）</t>
  </si>
  <si>
    <t>公　立　　（名取市）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</si>
</sst>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8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11"/>
      <name val="書院細明朝体"/>
      <family val="1"/>
    </font>
    <font>
      <sz val="7"/>
      <name val="Terminal"/>
      <family val="0"/>
    </font>
    <font>
      <sz val="11"/>
      <name val="ＭＳ Ｐゴシック"/>
      <family val="3"/>
    </font>
    <font>
      <sz val="9"/>
      <name val="Terminal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書院細明朝体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書院細明朝体"/>
      <family val="1"/>
    </font>
    <font>
      <b/>
      <sz val="11"/>
      <name val="ＭＳ Ｐゴシック"/>
      <family val="3"/>
    </font>
    <font>
      <sz val="10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sz val="10"/>
      <color indexed="10"/>
      <name val="書院細明朝体"/>
      <family val="1"/>
    </font>
    <font>
      <sz val="11"/>
      <color indexed="10"/>
      <name val="書院細明朝体"/>
      <family val="1"/>
    </font>
    <font>
      <b/>
      <sz val="11"/>
      <color indexed="10"/>
      <name val="書院細明朝体"/>
      <family val="1"/>
    </font>
    <font>
      <b/>
      <sz val="9"/>
      <color indexed="10"/>
      <name val="書院細明朝体"/>
      <family val="1"/>
    </font>
    <font>
      <sz val="9"/>
      <color indexed="10"/>
      <name val="書院細明朝体"/>
      <family val="1"/>
    </font>
    <font>
      <sz val="11"/>
      <color indexed="10"/>
      <name val="ＭＳ 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sz val="10"/>
      <color rgb="FFFF0000"/>
      <name val="書院細明朝体"/>
      <family val="1"/>
    </font>
    <font>
      <sz val="11"/>
      <color rgb="FFFF0000"/>
      <name val="書院細明朝体"/>
      <family val="1"/>
    </font>
    <font>
      <b/>
      <sz val="11"/>
      <color rgb="FFFF0000"/>
      <name val="書院細明朝体"/>
      <family val="1"/>
    </font>
    <font>
      <b/>
      <sz val="11"/>
      <name val="Calibri"/>
      <family val="3"/>
    </font>
    <font>
      <b/>
      <sz val="9"/>
      <color rgb="FFFF0000"/>
      <name val="書院細明朝体"/>
      <family val="1"/>
    </font>
    <font>
      <sz val="9"/>
      <color rgb="FFFF0000"/>
      <name val="書院細明朝体"/>
      <family val="1"/>
    </font>
    <font>
      <sz val="11"/>
      <name val="Calibri"/>
      <family val="3"/>
    </font>
    <font>
      <sz val="11"/>
      <color rgb="FFFF0000"/>
      <name val="ＭＳ ゴシック"/>
      <family val="3"/>
    </font>
    <font>
      <b/>
      <sz val="10"/>
      <name val="Calibri"/>
      <family val="3"/>
    </font>
    <font>
      <b/>
      <sz val="9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206" fontId="21" fillId="0" borderId="0" applyFill="0" applyBorder="0" applyAlignment="0"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207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23" fillId="0" borderId="0">
      <alignment horizontal="left"/>
      <protection/>
    </xf>
    <xf numFmtId="38" fontId="24" fillId="20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10" fontId="24" fillId="21" borderId="3" applyNumberFormat="0" applyBorder="0" applyAlignment="0" applyProtection="0"/>
    <xf numFmtId="209" fontId="6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23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0" fontId="28" fillId="0" borderId="0">
      <alignment/>
      <protection/>
    </xf>
    <xf numFmtId="0" fontId="29" fillId="0" borderId="0">
      <alignment horizontal="center"/>
      <protection/>
    </xf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15" fillId="0" borderId="0">
      <alignment/>
      <protection/>
    </xf>
    <xf numFmtId="0" fontId="30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28" borderId="4" applyNumberFormat="0" applyAlignment="0" applyProtection="0"/>
    <xf numFmtId="0" fontId="64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7" fillId="32" borderId="7" applyNumberFormat="0" applyAlignment="0" applyProtection="0"/>
    <xf numFmtId="0" fontId="6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3" fillId="32" borderId="12" applyNumberFormat="0" applyAlignment="0" applyProtection="0"/>
    <xf numFmtId="0" fontId="7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5" fillId="33" borderId="7" applyNumberFormat="0" applyAlignment="0" applyProtection="0"/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76" fillId="34" borderId="0" applyNumberFormat="0" applyBorder="0" applyAlignment="0" applyProtection="0"/>
  </cellStyleXfs>
  <cellXfs count="574">
    <xf numFmtId="0" fontId="0" fillId="0" borderId="0" xfId="0" applyAlignment="1">
      <alignment/>
    </xf>
    <xf numFmtId="176" fontId="10" fillId="0" borderId="0" xfId="116" applyNumberFormat="1" applyFont="1" applyFill="1" applyAlignment="1">
      <alignment vertical="center"/>
      <protection/>
    </xf>
    <xf numFmtId="176" fontId="10" fillId="0" borderId="13" xfId="116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Border="1" applyAlignment="1">
      <alignment vertical="center"/>
      <protection/>
    </xf>
    <xf numFmtId="176" fontId="10" fillId="0" borderId="3" xfId="116" applyNumberFormat="1" applyFont="1" applyFill="1" applyBorder="1" applyAlignment="1" applyProtection="1">
      <alignment horizontal="center" vertical="center"/>
      <protection/>
    </xf>
    <xf numFmtId="176" fontId="10" fillId="0" borderId="14" xfId="116" applyNumberFormat="1" applyFont="1" applyFill="1" applyBorder="1" applyAlignment="1">
      <alignment vertical="center"/>
      <protection/>
    </xf>
    <xf numFmtId="176" fontId="10" fillId="0" borderId="15" xfId="116" applyNumberFormat="1" applyFont="1" applyFill="1" applyBorder="1" applyAlignment="1">
      <alignment vertical="center"/>
      <protection/>
    </xf>
    <xf numFmtId="177" fontId="10" fillId="0" borderId="13" xfId="118" applyNumberFormat="1" applyFont="1" applyFill="1" applyBorder="1" applyAlignment="1">
      <alignment vertical="center"/>
      <protection/>
    </xf>
    <xf numFmtId="176" fontId="10" fillId="0" borderId="13" xfId="116" applyNumberFormat="1" applyFont="1" applyFill="1" applyBorder="1" applyAlignment="1" applyProtection="1">
      <alignment horizontal="center" vertical="center"/>
      <protection/>
    </xf>
    <xf numFmtId="177" fontId="10" fillId="0" borderId="0" xfId="119" applyNumberFormat="1" applyFont="1" applyFill="1" applyAlignment="1">
      <alignment horizontal="centerContinuous" vertical="center"/>
      <protection/>
    </xf>
    <xf numFmtId="177" fontId="10" fillId="0" borderId="0" xfId="119" applyNumberFormat="1" applyFont="1" applyFill="1" applyAlignment="1">
      <alignment vertical="center"/>
      <protection/>
    </xf>
    <xf numFmtId="177" fontId="10" fillId="0" borderId="0" xfId="119" applyNumberFormat="1" applyFont="1" applyFill="1" applyBorder="1" applyAlignment="1" applyProtection="1">
      <alignment horizontal="left" vertical="center"/>
      <protection locked="0"/>
    </xf>
    <xf numFmtId="177" fontId="10" fillId="0" borderId="0" xfId="119" applyNumberFormat="1" applyFont="1" applyFill="1" applyBorder="1" applyAlignment="1">
      <alignment vertical="center"/>
      <protection/>
    </xf>
    <xf numFmtId="177" fontId="10" fillId="0" borderId="0" xfId="119" applyNumberFormat="1" applyFont="1" applyFill="1" applyBorder="1" applyAlignment="1" applyProtection="1">
      <alignment horizontal="left" vertical="center"/>
      <protection/>
    </xf>
    <xf numFmtId="177" fontId="10" fillId="0" borderId="0" xfId="119" applyNumberFormat="1" applyFont="1" applyFill="1" applyBorder="1" applyAlignment="1" applyProtection="1">
      <alignment horizontal="right" vertical="center"/>
      <protection/>
    </xf>
    <xf numFmtId="177" fontId="10" fillId="0" borderId="2" xfId="119" applyNumberFormat="1" applyFont="1" applyFill="1" applyBorder="1" applyAlignment="1" applyProtection="1">
      <alignment horizontal="centerContinuous" vertical="center"/>
      <protection/>
    </xf>
    <xf numFmtId="177" fontId="10" fillId="0" borderId="2" xfId="119" applyNumberFormat="1" applyFont="1" applyFill="1" applyBorder="1" applyAlignment="1">
      <alignment horizontal="centerContinuous" vertical="center"/>
      <protection/>
    </xf>
    <xf numFmtId="177" fontId="10" fillId="0" borderId="16" xfId="119" applyNumberFormat="1" applyFont="1" applyFill="1" applyBorder="1" applyAlignment="1" applyProtection="1">
      <alignment horizontal="centerContinuous" vertical="center"/>
      <protection/>
    </xf>
    <xf numFmtId="177" fontId="10" fillId="0" borderId="17" xfId="119" applyNumberFormat="1" applyFont="1" applyFill="1" applyBorder="1" applyAlignment="1">
      <alignment horizontal="centerContinuous" vertical="center"/>
      <protection/>
    </xf>
    <xf numFmtId="177" fontId="10" fillId="0" borderId="14" xfId="119" applyNumberFormat="1" applyFont="1" applyFill="1" applyBorder="1" applyAlignment="1" applyProtection="1">
      <alignment horizontal="center" vertical="center"/>
      <protection/>
    </xf>
    <xf numFmtId="177" fontId="10" fillId="0" borderId="3" xfId="119" applyNumberFormat="1" applyFont="1" applyFill="1" applyBorder="1" applyAlignment="1" applyProtection="1">
      <alignment horizontal="center" vertical="center"/>
      <protection/>
    </xf>
    <xf numFmtId="177" fontId="10" fillId="0" borderId="13" xfId="119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distributed" vertical="center"/>
      <protection/>
    </xf>
    <xf numFmtId="177" fontId="10" fillId="0" borderId="13" xfId="119" applyNumberFormat="1" applyFont="1" applyFill="1" applyBorder="1" applyAlignment="1">
      <alignment vertical="center"/>
      <protection/>
    </xf>
    <xf numFmtId="177" fontId="10" fillId="0" borderId="0" xfId="0" applyNumberFormat="1" applyFont="1" applyFill="1" applyAlignment="1">
      <alignment horizontal="centerContinuous" vertical="center"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18" xfId="0" applyNumberFormat="1" applyFont="1" applyFill="1" applyBorder="1" applyAlignment="1" applyProtection="1">
      <alignment horizontal="centerContinuous" vertical="center"/>
      <protection/>
    </xf>
    <xf numFmtId="177" fontId="10" fillId="0" borderId="18" xfId="0" applyNumberFormat="1" applyFont="1" applyFill="1" applyBorder="1" applyAlignment="1">
      <alignment horizontal="centerContinuous" vertical="center"/>
    </xf>
    <xf numFmtId="177" fontId="10" fillId="0" borderId="19" xfId="0" applyNumberFormat="1" applyFont="1" applyFill="1" applyBorder="1" applyAlignment="1">
      <alignment horizontal="centerContinuous" vertical="center"/>
    </xf>
    <xf numFmtId="177" fontId="10" fillId="0" borderId="3" xfId="0" applyNumberFormat="1" applyFont="1" applyFill="1" applyBorder="1" applyAlignment="1" applyProtection="1">
      <alignment horizontal="center" vertical="center"/>
      <protection/>
    </xf>
    <xf numFmtId="177" fontId="10" fillId="0" borderId="2" xfId="0" applyNumberFormat="1" applyFont="1" applyFill="1" applyBorder="1" applyAlignment="1" applyProtection="1">
      <alignment horizontal="center" vertical="center"/>
      <protection/>
    </xf>
    <xf numFmtId="177" fontId="10" fillId="0" borderId="17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horizontal="distributed" vertical="center" wrapText="1"/>
      <protection/>
    </xf>
    <xf numFmtId="177" fontId="10" fillId="0" borderId="13" xfId="0" applyNumberFormat="1" applyFont="1" applyFill="1" applyBorder="1" applyAlignment="1" applyProtection="1">
      <alignment horizontal="distributed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0" xfId="120" applyNumberFormat="1" applyFont="1" applyFill="1" applyBorder="1" applyAlignment="1" applyProtection="1">
      <alignment horizontal="right" vertical="center"/>
      <protection/>
    </xf>
    <xf numFmtId="177" fontId="10" fillId="0" borderId="13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116" applyNumberFormat="1" applyFont="1" applyFill="1" applyBorder="1" applyAlignment="1" applyProtection="1">
      <alignment horizontal="right" vertical="center"/>
      <protection locked="0"/>
    </xf>
    <xf numFmtId="176" fontId="13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0" xfId="116" applyNumberFormat="1" applyFont="1" applyFill="1" applyBorder="1" applyAlignment="1" applyProtection="1">
      <alignment vertical="center"/>
      <protection locked="0"/>
    </xf>
    <xf numFmtId="176" fontId="13" fillId="0" borderId="0" xfId="116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Alignment="1" applyProtection="1">
      <alignment vertical="center"/>
      <protection locked="0"/>
    </xf>
    <xf numFmtId="176" fontId="13" fillId="0" borderId="13" xfId="116" applyNumberFormat="1" applyFont="1" applyFill="1" applyBorder="1" applyAlignment="1">
      <alignment vertical="center"/>
      <protection/>
    </xf>
    <xf numFmtId="176" fontId="13" fillId="0" borderId="0" xfId="116" applyNumberFormat="1" applyFont="1" applyFill="1" applyAlignment="1">
      <alignment vertical="center"/>
      <protection/>
    </xf>
    <xf numFmtId="176" fontId="13" fillId="0" borderId="0" xfId="116" applyNumberFormat="1" applyFont="1" applyFill="1" applyBorder="1" applyAlignment="1" applyProtection="1">
      <alignment vertical="center"/>
      <protection locked="0"/>
    </xf>
    <xf numFmtId="177" fontId="10" fillId="0" borderId="13" xfId="117" applyNumberFormat="1" applyFont="1" applyFill="1" applyBorder="1" applyAlignment="1" applyProtection="1">
      <alignment horizontal="center" vertical="center"/>
      <protection/>
    </xf>
    <xf numFmtId="177" fontId="10" fillId="0" borderId="14" xfId="117" applyNumberFormat="1" applyFont="1" applyFill="1" applyBorder="1" applyAlignment="1" applyProtection="1">
      <alignment horizontal="center" vertical="center"/>
      <protection/>
    </xf>
    <xf numFmtId="177" fontId="10" fillId="0" borderId="3" xfId="117" applyNumberFormat="1" applyFont="1" applyFill="1" applyBorder="1" applyAlignment="1" applyProtection="1">
      <alignment horizontal="center" vertical="center"/>
      <protection/>
    </xf>
    <xf numFmtId="177" fontId="10" fillId="0" borderId="0" xfId="117" applyNumberFormat="1" applyFont="1" applyFill="1" applyAlignment="1">
      <alignment vertical="center"/>
      <protection/>
    </xf>
    <xf numFmtId="177" fontId="10" fillId="0" borderId="0" xfId="117" applyNumberFormat="1" applyFont="1" applyFill="1" applyBorder="1" applyAlignment="1">
      <alignment vertical="center"/>
      <protection/>
    </xf>
    <xf numFmtId="177" fontId="10" fillId="0" borderId="13" xfId="117" applyNumberFormat="1" applyFont="1" applyFill="1" applyBorder="1" applyAlignment="1">
      <alignment vertical="center"/>
      <protection/>
    </xf>
    <xf numFmtId="177" fontId="10" fillId="0" borderId="0" xfId="118" applyNumberFormat="1" applyFont="1" applyFill="1" applyBorder="1" applyAlignment="1">
      <alignment vertical="center"/>
      <protection/>
    </xf>
    <xf numFmtId="177" fontId="10" fillId="0" borderId="15" xfId="118" applyNumberFormat="1" applyFont="1" applyFill="1" applyBorder="1" applyAlignment="1" applyProtection="1">
      <alignment horizontal="center" vertical="center"/>
      <protection/>
    </xf>
    <xf numFmtId="177" fontId="10" fillId="0" borderId="13" xfId="118" applyNumberFormat="1" applyFont="1" applyFill="1" applyBorder="1" applyAlignment="1" applyProtection="1">
      <alignment horizontal="center" vertical="center"/>
      <protection/>
    </xf>
    <xf numFmtId="177" fontId="10" fillId="0" borderId="16" xfId="118" applyNumberFormat="1" applyFont="1" applyFill="1" applyBorder="1" applyAlignment="1" applyProtection="1">
      <alignment horizontal="center" vertical="center"/>
      <protection/>
    </xf>
    <xf numFmtId="177" fontId="10" fillId="0" borderId="3" xfId="118" applyNumberFormat="1" applyFont="1" applyFill="1" applyBorder="1" applyAlignment="1" applyProtection="1">
      <alignment horizontal="center" vertical="center"/>
      <protection/>
    </xf>
    <xf numFmtId="176" fontId="13" fillId="0" borderId="14" xfId="116" applyNumberFormat="1" applyFont="1" applyFill="1" applyBorder="1" applyAlignment="1">
      <alignment vertical="center"/>
      <protection/>
    </xf>
    <xf numFmtId="177" fontId="10" fillId="0" borderId="13" xfId="119" applyNumberFormat="1" applyFont="1" applyFill="1" applyBorder="1" applyAlignment="1" applyProtection="1">
      <alignment vertical="center"/>
      <protection/>
    </xf>
    <xf numFmtId="177" fontId="10" fillId="0" borderId="0" xfId="119" applyNumberFormat="1" applyFont="1" applyFill="1" applyAlignment="1" applyProtection="1">
      <alignment horizontal="centerContinuous" vertical="center"/>
      <protection locked="0"/>
    </xf>
    <xf numFmtId="177" fontId="10" fillId="0" borderId="0" xfId="119" applyNumberFormat="1" applyFont="1" applyFill="1" applyBorder="1" applyAlignment="1" applyProtection="1">
      <alignment vertical="center"/>
      <protection locked="0"/>
    </xf>
    <xf numFmtId="177" fontId="10" fillId="0" borderId="13" xfId="0" applyNumberFormat="1" applyFont="1" applyFill="1" applyBorder="1" applyAlignment="1" applyProtection="1">
      <alignment vertical="center"/>
      <protection locked="0"/>
    </xf>
    <xf numFmtId="177" fontId="10" fillId="0" borderId="0" xfId="119" applyNumberFormat="1" applyFont="1" applyFill="1" applyBorder="1" applyAlignment="1" applyProtection="1">
      <alignment vertical="center"/>
      <protection/>
    </xf>
    <xf numFmtId="189" fontId="10" fillId="0" borderId="0" xfId="116" applyNumberFormat="1" applyFont="1" applyFill="1" applyAlignment="1" applyProtection="1">
      <alignment vertical="center"/>
      <protection locked="0"/>
    </xf>
    <xf numFmtId="189" fontId="10" fillId="0" borderId="0" xfId="116" applyNumberFormat="1" applyFont="1" applyFill="1" applyAlignment="1">
      <alignment vertical="center"/>
      <protection/>
    </xf>
    <xf numFmtId="177" fontId="10" fillId="0" borderId="15" xfId="119" applyNumberFormat="1" applyFont="1" applyFill="1" applyBorder="1" applyAlignment="1" applyProtection="1">
      <alignment horizontal="center" vertical="center"/>
      <protection/>
    </xf>
    <xf numFmtId="177" fontId="10" fillId="0" borderId="15" xfId="119" applyNumberFormat="1" applyFont="1" applyFill="1" applyBorder="1" applyAlignment="1" applyProtection="1">
      <alignment vertical="center"/>
      <protection/>
    </xf>
    <xf numFmtId="177" fontId="10" fillId="0" borderId="20" xfId="0" applyNumberFormat="1" applyFont="1" applyFill="1" applyBorder="1" applyAlignment="1" applyProtection="1">
      <alignment horizontal="centerContinuous" vertical="center"/>
      <protection/>
    </xf>
    <xf numFmtId="177" fontId="10" fillId="0" borderId="15" xfId="0" applyNumberFormat="1" applyFont="1" applyFill="1" applyBorder="1" applyAlignment="1" applyProtection="1">
      <alignment vertical="center"/>
      <protection/>
    </xf>
    <xf numFmtId="177" fontId="10" fillId="0" borderId="13" xfId="0" applyNumberFormat="1" applyFont="1" applyFill="1" applyBorder="1" applyAlignment="1" applyProtection="1">
      <alignment vertical="center"/>
      <protection/>
    </xf>
    <xf numFmtId="178" fontId="10" fillId="0" borderId="13" xfId="0" applyNumberFormat="1" applyFont="1" applyFill="1" applyBorder="1" applyAlignment="1" applyProtection="1">
      <alignment vertical="center"/>
      <protection/>
    </xf>
    <xf numFmtId="176" fontId="77" fillId="0" borderId="0" xfId="116" applyNumberFormat="1" applyFont="1" applyFill="1" applyBorder="1" applyAlignment="1">
      <alignment horizontal="right" vertical="center"/>
      <protection/>
    </xf>
    <xf numFmtId="176" fontId="77" fillId="0" borderId="0" xfId="116" applyNumberFormat="1" applyFont="1" applyFill="1" applyBorder="1" applyAlignment="1">
      <alignment vertical="center"/>
      <protection/>
    </xf>
    <xf numFmtId="176" fontId="77" fillId="0" borderId="21" xfId="115" applyNumberFormat="1" applyFont="1" applyFill="1" applyBorder="1" applyAlignment="1">
      <alignment vertical="center"/>
      <protection/>
    </xf>
    <xf numFmtId="176" fontId="77" fillId="0" borderId="0" xfId="115" applyNumberFormat="1" applyFont="1" applyFill="1" applyBorder="1" applyAlignment="1">
      <alignment vertical="center"/>
      <protection/>
    </xf>
    <xf numFmtId="176" fontId="10" fillId="0" borderId="18" xfId="116" applyNumberFormat="1" applyFont="1" applyFill="1" applyBorder="1" applyAlignment="1">
      <alignment vertical="center"/>
      <protection/>
    </xf>
    <xf numFmtId="177" fontId="77" fillId="0" borderId="0" xfId="119" applyNumberFormat="1" applyFont="1" applyFill="1" applyBorder="1" applyAlignment="1">
      <alignment vertical="center"/>
      <protection/>
    </xf>
    <xf numFmtId="177" fontId="77" fillId="0" borderId="0" xfId="119" applyNumberFormat="1" applyFont="1" applyFill="1" applyBorder="1" applyAlignment="1" applyProtection="1">
      <alignment vertical="center"/>
      <protection locked="0"/>
    </xf>
    <xf numFmtId="177" fontId="77" fillId="0" borderId="0" xfId="0" applyNumberFormat="1" applyFont="1" applyFill="1" applyBorder="1" applyAlignment="1">
      <alignment vertical="center"/>
    </xf>
    <xf numFmtId="177" fontId="77" fillId="0" borderId="0" xfId="0" applyNumberFormat="1" applyFont="1" applyFill="1" applyBorder="1" applyAlignment="1" applyProtection="1">
      <alignment vertical="center"/>
      <protection/>
    </xf>
    <xf numFmtId="176" fontId="10" fillId="0" borderId="3" xfId="116" applyNumberFormat="1" applyFont="1" applyFill="1" applyBorder="1" applyAlignment="1" applyProtection="1">
      <alignment horizontal="center" vertical="center" shrinkToFit="1"/>
      <protection/>
    </xf>
    <xf numFmtId="176" fontId="77" fillId="0" borderId="22" xfId="116" applyNumberFormat="1" applyFont="1" applyFill="1" applyBorder="1" applyAlignment="1">
      <alignment horizontal="right" vertical="center"/>
      <protection/>
    </xf>
    <xf numFmtId="0" fontId="18" fillId="0" borderId="0" xfId="0" applyFont="1" applyFill="1" applyAlignment="1">
      <alignment vertical="center" shrinkToFit="1"/>
    </xf>
    <xf numFmtId="176" fontId="78" fillId="0" borderId="0" xfId="116" applyNumberFormat="1" applyFont="1" applyFill="1" applyBorder="1" applyAlignment="1">
      <alignment vertical="center"/>
      <protection/>
    </xf>
    <xf numFmtId="176" fontId="78" fillId="0" borderId="21" xfId="115" applyNumberFormat="1" applyFont="1" applyFill="1" applyBorder="1" applyAlignment="1">
      <alignment vertical="center"/>
      <protection/>
    </xf>
    <xf numFmtId="176" fontId="78" fillId="0" borderId="0" xfId="115" applyNumberFormat="1" applyFont="1" applyFill="1" applyBorder="1" applyAlignment="1">
      <alignment vertical="center"/>
      <protection/>
    </xf>
    <xf numFmtId="176" fontId="78" fillId="0" borderId="22" xfId="116" applyNumberFormat="1" applyFont="1" applyFill="1" applyBorder="1" applyAlignment="1">
      <alignment vertical="center"/>
      <protection/>
    </xf>
    <xf numFmtId="176" fontId="79" fillId="0" borderId="0" xfId="116" applyNumberFormat="1" applyFont="1" applyFill="1" applyAlignment="1">
      <alignment vertical="center"/>
      <protection/>
    </xf>
    <xf numFmtId="177" fontId="13" fillId="0" borderId="0" xfId="0" applyNumberFormat="1" applyFont="1" applyFill="1" applyAlignment="1">
      <alignment vertical="center"/>
    </xf>
    <xf numFmtId="177" fontId="19" fillId="0" borderId="0" xfId="120" applyNumberFormat="1" applyFont="1" applyFill="1" applyBorder="1" applyAlignment="1" applyProtection="1">
      <alignment horizontal="right" vertical="center"/>
      <protection/>
    </xf>
    <xf numFmtId="177" fontId="10" fillId="0" borderId="0" xfId="119" applyNumberFormat="1" applyFont="1" applyFill="1" applyAlignment="1">
      <alignment horizontal="center" vertical="center"/>
      <protection/>
    </xf>
    <xf numFmtId="177" fontId="10" fillId="0" borderId="0" xfId="0" applyNumberFormat="1" applyFont="1" applyFill="1" applyAlignment="1" applyProtection="1">
      <alignment horizontal="center" vertical="center"/>
      <protection/>
    </xf>
    <xf numFmtId="176" fontId="10" fillId="0" borderId="22" xfId="116" applyNumberFormat="1" applyFont="1" applyFill="1" applyBorder="1" applyAlignment="1" applyProtection="1">
      <alignment horizontal="right" vertical="center"/>
      <protection locked="0"/>
    </xf>
    <xf numFmtId="177" fontId="13" fillId="0" borderId="0" xfId="0" applyNumberFormat="1" applyFont="1" applyFill="1" applyBorder="1" applyAlignment="1" applyProtection="1">
      <alignment horizontal="left" vertical="center"/>
      <protection/>
    </xf>
    <xf numFmtId="176" fontId="10" fillId="0" borderId="17" xfId="116" applyNumberFormat="1" applyFont="1" applyFill="1" applyBorder="1" applyAlignment="1" applyProtection="1">
      <alignment horizontal="center" vertical="center" shrinkToFit="1"/>
      <protection/>
    </xf>
    <xf numFmtId="177" fontId="10" fillId="0" borderId="0" xfId="118" applyNumberFormat="1" applyFont="1" applyFill="1" applyBorder="1" applyAlignment="1" applyProtection="1">
      <alignment horizontal="center" vertical="center"/>
      <protection/>
    </xf>
    <xf numFmtId="176" fontId="13" fillId="0" borderId="0" xfId="116" applyNumberFormat="1" applyFont="1" applyFill="1" applyAlignment="1" applyProtection="1">
      <alignment horizontal="center" vertical="center"/>
      <protection/>
    </xf>
    <xf numFmtId="176" fontId="13" fillId="0" borderId="0" xfId="116" applyNumberFormat="1" applyFont="1" applyFill="1" applyAlignment="1">
      <alignment horizontal="centerContinuous" vertical="center"/>
      <protection/>
    </xf>
    <xf numFmtId="176" fontId="13" fillId="0" borderId="0" xfId="116" applyNumberFormat="1" applyFont="1" applyFill="1" applyBorder="1" applyAlignment="1" applyProtection="1">
      <alignment horizontal="left" vertical="center"/>
      <protection/>
    </xf>
    <xf numFmtId="176" fontId="13" fillId="0" borderId="0" xfId="116" applyNumberFormat="1" applyFont="1" applyFill="1" applyBorder="1" applyAlignment="1" applyProtection="1">
      <alignment vertical="center"/>
      <protection/>
    </xf>
    <xf numFmtId="189" fontId="13" fillId="0" borderId="0" xfId="116" applyNumberFormat="1" applyFont="1" applyFill="1" applyAlignment="1">
      <alignment horizontal="centerContinuous" vertical="center"/>
      <protection/>
    </xf>
    <xf numFmtId="176" fontId="13" fillId="0" borderId="13" xfId="116" applyNumberFormat="1" applyFont="1" applyFill="1" applyBorder="1" applyAlignment="1" applyProtection="1">
      <alignment vertical="center"/>
      <protection locked="0"/>
    </xf>
    <xf numFmtId="177" fontId="13" fillId="0" borderId="23" xfId="117" applyNumberFormat="1" applyFont="1" applyFill="1" applyBorder="1" applyAlignment="1">
      <alignment horizontal="left" vertical="center"/>
      <protection/>
    </xf>
    <xf numFmtId="177" fontId="13" fillId="0" borderId="0" xfId="117" applyNumberFormat="1" applyFont="1" applyFill="1" applyBorder="1" applyAlignment="1">
      <alignment horizontal="left" vertical="center"/>
      <protection/>
    </xf>
    <xf numFmtId="189" fontId="13" fillId="0" borderId="0" xfId="116" applyNumberFormat="1" applyFont="1" applyFill="1" applyBorder="1" applyAlignment="1">
      <alignment vertical="center"/>
      <protection/>
    </xf>
    <xf numFmtId="176" fontId="13" fillId="0" borderId="13" xfId="116" applyNumberFormat="1" applyFont="1" applyFill="1" applyBorder="1" applyAlignment="1" applyProtection="1">
      <alignment horizontal="right" vertical="center"/>
      <protection/>
    </xf>
    <xf numFmtId="176" fontId="33" fillId="0" borderId="0" xfId="116" applyNumberFormat="1" applyFont="1" applyFill="1" applyAlignment="1">
      <alignment vertical="center"/>
      <protection/>
    </xf>
    <xf numFmtId="176" fontId="80" fillId="0" borderId="0" xfId="116" applyNumberFormat="1" applyFont="1" applyFill="1" applyAlignment="1">
      <alignment vertical="center"/>
      <protection/>
    </xf>
    <xf numFmtId="176" fontId="33" fillId="0" borderId="0" xfId="116" applyNumberFormat="1" applyFont="1" applyFill="1" applyAlignment="1">
      <alignment/>
      <protection/>
    </xf>
    <xf numFmtId="176" fontId="13" fillId="0" borderId="0" xfId="116" applyNumberFormat="1" applyFont="1" applyFill="1" applyBorder="1" applyAlignment="1">
      <alignment/>
      <protection/>
    </xf>
    <xf numFmtId="176" fontId="13" fillId="0" borderId="0" xfId="116" applyNumberFormat="1" applyFont="1" applyFill="1" applyAlignment="1">
      <alignment/>
      <protection/>
    </xf>
    <xf numFmtId="176" fontId="13" fillId="0" borderId="0" xfId="116" applyNumberFormat="1" applyFont="1" applyFill="1" applyBorder="1" applyAlignment="1" applyProtection="1">
      <alignment/>
      <protection locked="0"/>
    </xf>
    <xf numFmtId="176" fontId="33" fillId="0" borderId="0" xfId="116" applyNumberFormat="1" applyFont="1" applyFill="1" applyBorder="1" applyAlignment="1">
      <alignment/>
      <protection/>
    </xf>
    <xf numFmtId="189" fontId="13" fillId="0" borderId="13" xfId="116" applyNumberFormat="1" applyFont="1" applyFill="1" applyBorder="1" applyAlignment="1">
      <alignment vertical="center"/>
      <protection/>
    </xf>
    <xf numFmtId="176" fontId="33" fillId="0" borderId="0" xfId="116" applyNumberFormat="1" applyFont="1" applyFill="1" applyBorder="1" applyAlignment="1" applyProtection="1">
      <alignment/>
      <protection/>
    </xf>
    <xf numFmtId="200" fontId="13" fillId="0" borderId="0" xfId="116" applyNumberFormat="1" applyFont="1" applyFill="1" applyBorder="1" applyAlignment="1" applyProtection="1">
      <alignment/>
      <protection locked="0"/>
    </xf>
    <xf numFmtId="200" fontId="81" fillId="0" borderId="0" xfId="116" applyNumberFormat="1" applyFont="1" applyFill="1" applyBorder="1" applyAlignment="1" applyProtection="1">
      <alignment/>
      <protection locked="0"/>
    </xf>
    <xf numFmtId="176" fontId="10" fillId="0" borderId="16" xfId="116" applyNumberFormat="1" applyFont="1" applyFill="1" applyBorder="1" applyAlignment="1" applyProtection="1">
      <alignment horizontal="center" vertical="center" shrinkToFit="1"/>
      <protection/>
    </xf>
    <xf numFmtId="176" fontId="10" fillId="0" borderId="20" xfId="115" applyNumberFormat="1" applyFont="1" applyFill="1" applyBorder="1" applyAlignment="1">
      <alignment vertical="center"/>
      <protection/>
    </xf>
    <xf numFmtId="176" fontId="10" fillId="0" borderId="18" xfId="115" applyNumberFormat="1" applyFont="1" applyFill="1" applyBorder="1" applyAlignment="1">
      <alignment vertical="center"/>
      <protection/>
    </xf>
    <xf numFmtId="176" fontId="10" fillId="0" borderId="21" xfId="115" applyNumberFormat="1" applyFont="1" applyFill="1" applyBorder="1" applyAlignment="1">
      <alignment horizontal="center" vertical="center"/>
      <protection/>
    </xf>
    <xf numFmtId="176" fontId="10" fillId="0" borderId="0" xfId="115" applyNumberFormat="1" applyFont="1" applyFill="1" applyBorder="1" applyAlignment="1">
      <alignment vertical="center"/>
      <protection/>
    </xf>
    <xf numFmtId="176" fontId="10" fillId="0" borderId="21" xfId="115" applyNumberFormat="1" applyFont="1" applyFill="1" applyBorder="1" applyAlignment="1" applyProtection="1">
      <alignment horizontal="left"/>
      <protection/>
    </xf>
    <xf numFmtId="176" fontId="10" fillId="0" borderId="0" xfId="115" applyNumberFormat="1" applyFont="1" applyFill="1" applyBorder="1" applyAlignment="1">
      <alignment/>
      <protection/>
    </xf>
    <xf numFmtId="176" fontId="10" fillId="0" borderId="21" xfId="115" applyNumberFormat="1" applyFont="1" applyFill="1" applyBorder="1" applyAlignment="1" applyProtection="1">
      <alignment horizontal="distributed"/>
      <protection/>
    </xf>
    <xf numFmtId="176" fontId="10" fillId="0" borderId="21" xfId="116" applyNumberFormat="1" applyFont="1" applyFill="1" applyBorder="1" applyAlignment="1" applyProtection="1">
      <alignment horizontal="left" vertical="center"/>
      <protection locked="0"/>
    </xf>
    <xf numFmtId="176" fontId="9" fillId="0" borderId="21" xfId="115" applyNumberFormat="1" applyFont="1" applyFill="1" applyBorder="1" applyAlignment="1" applyProtection="1">
      <alignment horizontal="distributed"/>
      <protection/>
    </xf>
    <xf numFmtId="176" fontId="9" fillId="0" borderId="0" xfId="115" applyNumberFormat="1" applyFont="1" applyFill="1" applyBorder="1" applyAlignment="1">
      <alignment/>
      <protection/>
    </xf>
    <xf numFmtId="176" fontId="82" fillId="0" borderId="0" xfId="116" applyNumberFormat="1" applyFont="1" applyFill="1" applyBorder="1" applyAlignment="1">
      <alignment vertical="center"/>
      <protection/>
    </xf>
    <xf numFmtId="176" fontId="10" fillId="0" borderId="22" xfId="116" applyNumberFormat="1" applyFont="1" applyFill="1" applyBorder="1" applyAlignment="1">
      <alignment vertical="center"/>
      <protection/>
    </xf>
    <xf numFmtId="176" fontId="10" fillId="0" borderId="22" xfId="116" applyNumberFormat="1" applyFont="1" applyFill="1" applyBorder="1" applyAlignment="1">
      <alignment horizontal="center" vertical="center"/>
      <protection/>
    </xf>
    <xf numFmtId="176" fontId="10" fillId="0" borderId="0" xfId="115" applyNumberFormat="1" applyFont="1" applyFill="1" applyBorder="1" applyAlignment="1">
      <alignment horizontal="right"/>
      <protection/>
    </xf>
    <xf numFmtId="176" fontId="10" fillId="0" borderId="0" xfId="115" applyNumberFormat="1" applyFont="1" applyFill="1" applyBorder="1" applyAlignment="1" applyProtection="1">
      <alignment horizontal="right"/>
      <protection/>
    </xf>
    <xf numFmtId="176" fontId="10" fillId="0" borderId="0" xfId="115" applyNumberFormat="1" applyFont="1" applyFill="1" applyBorder="1" applyAlignment="1" applyProtection="1">
      <alignment horizontal="distributed"/>
      <protection/>
    </xf>
    <xf numFmtId="176" fontId="10" fillId="0" borderId="0" xfId="115" applyNumberFormat="1" applyFont="1" applyFill="1" applyBorder="1" applyAlignment="1">
      <alignment horizontal="left"/>
      <protection/>
    </xf>
    <xf numFmtId="176" fontId="10" fillId="0" borderId="22" xfId="115" applyNumberFormat="1" applyFont="1" applyFill="1" applyBorder="1" applyAlignment="1" applyProtection="1">
      <alignment horizontal="distributed"/>
      <protection/>
    </xf>
    <xf numFmtId="176" fontId="9" fillId="0" borderId="0" xfId="115" applyNumberFormat="1" applyFont="1" applyFill="1" applyBorder="1" applyAlignment="1" applyProtection="1">
      <alignment horizontal="distributed"/>
      <protection/>
    </xf>
    <xf numFmtId="176" fontId="10" fillId="0" borderId="22" xfId="115" applyNumberFormat="1" applyFont="1" applyFill="1" applyBorder="1" applyAlignment="1" applyProtection="1">
      <alignment horizontal="right"/>
      <protection/>
    </xf>
    <xf numFmtId="176" fontId="83" fillId="0" borderId="0" xfId="116" applyNumberFormat="1" applyFont="1" applyFill="1" applyAlignment="1">
      <alignment vertical="center"/>
      <protection/>
    </xf>
    <xf numFmtId="176" fontId="10" fillId="0" borderId="17" xfId="116" applyNumberFormat="1" applyFont="1" applyFill="1" applyBorder="1" applyAlignment="1" applyProtection="1">
      <alignment horizontal="center" vertical="center"/>
      <protection/>
    </xf>
    <xf numFmtId="176" fontId="10" fillId="0" borderId="16" xfId="116" applyNumberFormat="1" applyFont="1" applyFill="1" applyBorder="1" applyAlignment="1" applyProtection="1">
      <alignment horizontal="center" vertical="center"/>
      <protection/>
    </xf>
    <xf numFmtId="177" fontId="13" fillId="0" borderId="0" xfId="117" applyNumberFormat="1" applyFont="1" applyFill="1" applyAlignment="1" applyProtection="1">
      <alignment horizontal="center" vertical="center"/>
      <protection/>
    </xf>
    <xf numFmtId="177" fontId="13" fillId="0" borderId="0" xfId="117" applyNumberFormat="1" applyFont="1" applyFill="1" applyAlignment="1">
      <alignment horizontal="centerContinuous" vertical="center"/>
      <protection/>
    </xf>
    <xf numFmtId="177" fontId="13" fillId="0" borderId="0" xfId="117" applyNumberFormat="1" applyFont="1" applyFill="1" applyAlignment="1">
      <alignment horizontal="left" vertical="center"/>
      <protection/>
    </xf>
    <xf numFmtId="177" fontId="13" fillId="0" borderId="0" xfId="117" applyNumberFormat="1" applyFont="1" applyFill="1" applyBorder="1" applyAlignment="1" applyProtection="1" quotePrefix="1">
      <alignment horizontal="left" vertical="center"/>
      <protection/>
    </xf>
    <xf numFmtId="177" fontId="13" fillId="0" borderId="0" xfId="117" applyNumberFormat="1" applyFont="1" applyFill="1" applyBorder="1" applyAlignment="1" applyProtection="1">
      <alignment horizontal="left" vertical="center"/>
      <protection/>
    </xf>
    <xf numFmtId="177" fontId="13" fillId="0" borderId="0" xfId="117" applyNumberFormat="1" applyFont="1" applyFill="1" applyBorder="1" applyAlignment="1">
      <alignment horizontal="right" vertical="center"/>
      <protection/>
    </xf>
    <xf numFmtId="177" fontId="13" fillId="0" borderId="0" xfId="117" applyNumberFormat="1" applyFont="1" applyFill="1" applyAlignment="1">
      <alignment vertical="center"/>
      <protection/>
    </xf>
    <xf numFmtId="177" fontId="13" fillId="0" borderId="0" xfId="117" applyNumberFormat="1" applyFont="1" applyFill="1" applyBorder="1" applyAlignment="1">
      <alignment vertical="center"/>
      <protection/>
    </xf>
    <xf numFmtId="177" fontId="81" fillId="0" borderId="0" xfId="117" applyNumberFormat="1" applyFont="1" applyFill="1" applyAlignment="1">
      <alignment vertical="center"/>
      <protection/>
    </xf>
    <xf numFmtId="177" fontId="80" fillId="0" borderId="0" xfId="118" applyNumberFormat="1" applyFont="1" applyFill="1" applyBorder="1" applyAlignment="1">
      <alignment horizontal="left" vertical="center"/>
      <protection/>
    </xf>
    <xf numFmtId="177" fontId="13" fillId="0" borderId="0" xfId="118" applyNumberFormat="1" applyFont="1" applyFill="1" applyBorder="1" applyAlignment="1">
      <alignment horizontal="left" vertical="center"/>
      <protection/>
    </xf>
    <xf numFmtId="177" fontId="13" fillId="0" borderId="0" xfId="117" applyNumberFormat="1" applyFont="1" applyFill="1" applyBorder="1" applyAlignment="1" applyProtection="1">
      <alignment vertical="center"/>
      <protection locked="0"/>
    </xf>
    <xf numFmtId="177" fontId="13" fillId="0" borderId="0" xfId="117" applyNumberFormat="1" applyFont="1" applyFill="1" applyBorder="1" applyAlignment="1" applyProtection="1">
      <alignment horizontal="left" vertical="center"/>
      <protection locked="0"/>
    </xf>
    <xf numFmtId="177" fontId="13" fillId="0" borderId="13" xfId="117" applyNumberFormat="1" applyFont="1" applyFill="1" applyBorder="1" applyAlignment="1">
      <alignment vertical="center"/>
      <protection/>
    </xf>
    <xf numFmtId="177" fontId="13" fillId="0" borderId="15" xfId="117" applyNumberFormat="1" applyFont="1" applyFill="1" applyBorder="1" applyAlignment="1">
      <alignment vertical="center"/>
      <protection/>
    </xf>
    <xf numFmtId="177" fontId="13" fillId="0" borderId="0" xfId="118" applyNumberFormat="1" applyFont="1" applyFill="1" applyBorder="1" applyAlignment="1">
      <alignment vertical="center"/>
      <protection/>
    </xf>
    <xf numFmtId="177" fontId="13" fillId="0" borderId="0" xfId="118" applyNumberFormat="1" applyFont="1" applyFill="1" applyAlignment="1">
      <alignment vertical="center"/>
      <protection/>
    </xf>
    <xf numFmtId="177" fontId="13" fillId="0" borderId="0" xfId="118" applyNumberFormat="1" applyFont="1" applyFill="1" applyAlignment="1" applyProtection="1">
      <alignment horizontal="center" vertical="center"/>
      <protection/>
    </xf>
    <xf numFmtId="177" fontId="13" fillId="0" borderId="0" xfId="118" applyNumberFormat="1" applyFont="1" applyFill="1" applyAlignment="1">
      <alignment horizontal="centerContinuous" vertical="center"/>
      <protection/>
    </xf>
    <xf numFmtId="177" fontId="13" fillId="0" borderId="0" xfId="118" applyNumberFormat="1" applyFont="1" applyFill="1" applyAlignment="1">
      <alignment horizontal="left" vertical="center"/>
      <protection/>
    </xf>
    <xf numFmtId="177" fontId="13" fillId="0" borderId="0" xfId="118" applyNumberFormat="1" applyFont="1" applyFill="1" applyBorder="1" applyAlignment="1" applyProtection="1">
      <alignment horizontal="left" vertical="center"/>
      <protection/>
    </xf>
    <xf numFmtId="177" fontId="13" fillId="0" borderId="0" xfId="118" applyNumberFormat="1" applyFont="1" applyFill="1" applyBorder="1" applyAlignment="1">
      <alignment horizontal="right" vertical="center"/>
      <protection/>
    </xf>
    <xf numFmtId="177" fontId="80" fillId="0" borderId="0" xfId="118" applyNumberFormat="1" applyFont="1" applyFill="1" applyBorder="1" applyAlignment="1">
      <alignment vertical="center"/>
      <protection/>
    </xf>
    <xf numFmtId="177" fontId="13" fillId="0" borderId="0" xfId="118" applyNumberFormat="1" applyFont="1" applyFill="1" applyBorder="1" applyAlignment="1" applyProtection="1">
      <alignment vertical="center"/>
      <protection/>
    </xf>
    <xf numFmtId="177" fontId="33" fillId="0" borderId="0" xfId="117" applyNumberFormat="1" applyFont="1" applyFill="1" applyAlignment="1">
      <alignment vertical="center"/>
      <protection/>
    </xf>
    <xf numFmtId="177" fontId="13" fillId="0" borderId="0" xfId="118" applyNumberFormat="1" applyFont="1" applyFill="1" applyBorder="1" applyAlignment="1" applyProtection="1">
      <alignment vertical="center"/>
      <protection locked="0"/>
    </xf>
    <xf numFmtId="177" fontId="13" fillId="0" borderId="13" xfId="118" applyNumberFormat="1" applyFont="1" applyFill="1" applyBorder="1" applyAlignment="1">
      <alignment vertical="center"/>
      <protection/>
    </xf>
    <xf numFmtId="177" fontId="13" fillId="0" borderId="15" xfId="118" applyNumberFormat="1" applyFont="1" applyFill="1" applyBorder="1" applyAlignment="1">
      <alignment vertical="center"/>
      <protection/>
    </xf>
    <xf numFmtId="177" fontId="10" fillId="0" borderId="0" xfId="117" applyNumberFormat="1" applyFont="1" applyFill="1" applyBorder="1" applyAlignment="1" applyProtection="1">
      <alignment horizontal="center" vertical="center"/>
      <protection/>
    </xf>
    <xf numFmtId="177" fontId="10" fillId="0" borderId="2" xfId="117" applyNumberFormat="1" applyFont="1" applyFill="1" applyBorder="1" applyAlignment="1" applyProtection="1">
      <alignment horizontal="center" vertical="center"/>
      <protection/>
    </xf>
    <xf numFmtId="176" fontId="13" fillId="0" borderId="21" xfId="116" applyNumberFormat="1" applyFont="1" applyFill="1" applyBorder="1" applyAlignment="1" applyProtection="1">
      <alignment horizontal="right" vertical="center"/>
      <protection locked="0"/>
    </xf>
    <xf numFmtId="176" fontId="13" fillId="0" borderId="22" xfId="116" applyNumberFormat="1" applyFont="1" applyFill="1" applyBorder="1" applyAlignment="1" applyProtection="1">
      <alignment horizontal="right" vertical="center"/>
      <protection locked="0"/>
    </xf>
    <xf numFmtId="176" fontId="13" fillId="0" borderId="0" xfId="116" applyNumberFormat="1" applyFont="1" applyFill="1" applyAlignment="1">
      <alignment horizontal="right" vertical="center"/>
      <protection/>
    </xf>
    <xf numFmtId="176" fontId="80" fillId="0" borderId="0" xfId="116" applyNumberFormat="1" applyFont="1" applyFill="1" applyBorder="1" applyAlignment="1">
      <alignment horizontal="right" vertical="center"/>
      <protection/>
    </xf>
    <xf numFmtId="176" fontId="80" fillId="0" borderId="22" xfId="116" applyNumberFormat="1" applyFont="1" applyFill="1" applyBorder="1" applyAlignment="1">
      <alignment horizontal="right" vertical="center"/>
      <protection/>
    </xf>
    <xf numFmtId="176" fontId="80" fillId="0" borderId="21" xfId="116" applyNumberFormat="1" applyFont="1" applyFill="1" applyBorder="1" applyAlignment="1">
      <alignment horizontal="right" vertical="center"/>
      <protection/>
    </xf>
    <xf numFmtId="176" fontId="13" fillId="0" borderId="0" xfId="116" applyNumberFormat="1" applyFont="1" applyFill="1" applyBorder="1" applyAlignment="1" applyProtection="1">
      <alignment horizontal="right"/>
      <protection locked="0"/>
    </xf>
    <xf numFmtId="176" fontId="13" fillId="0" borderId="0" xfId="116" applyNumberFormat="1" applyFont="1" applyFill="1" applyBorder="1" applyAlignment="1" applyProtection="1">
      <alignment horizontal="right"/>
      <protection/>
    </xf>
    <xf numFmtId="176" fontId="13" fillId="0" borderId="22" xfId="116" applyNumberFormat="1" applyFont="1" applyFill="1" applyBorder="1" applyAlignment="1" applyProtection="1">
      <alignment horizontal="right"/>
      <protection/>
    </xf>
    <xf numFmtId="176" fontId="13" fillId="0" borderId="21" xfId="116" applyNumberFormat="1" applyFont="1" applyFill="1" applyBorder="1" applyAlignment="1" applyProtection="1">
      <alignment horizontal="right"/>
      <protection/>
    </xf>
    <xf numFmtId="176" fontId="13" fillId="0" borderId="0" xfId="116" applyNumberFormat="1" applyFont="1" applyFill="1" applyAlignment="1" applyProtection="1">
      <alignment vertical="center"/>
      <protection locked="0"/>
    </xf>
    <xf numFmtId="176" fontId="13" fillId="0" borderId="0" xfId="116" applyNumberFormat="1" applyFont="1" applyFill="1" applyBorder="1" applyAlignment="1" applyProtection="1">
      <alignment horizontal="center" vertical="center"/>
      <protection/>
    </xf>
    <xf numFmtId="176" fontId="77" fillId="0" borderId="22" xfId="116" applyNumberFormat="1" applyFont="1" applyFill="1" applyBorder="1" applyAlignment="1">
      <alignment vertical="center"/>
      <protection/>
    </xf>
    <xf numFmtId="176" fontId="10" fillId="0" borderId="24" xfId="116" applyNumberFormat="1" applyFont="1" applyFill="1" applyBorder="1" applyAlignment="1" applyProtection="1">
      <alignment horizontal="center" vertical="center"/>
      <protection/>
    </xf>
    <xf numFmtId="176" fontId="10" fillId="0" borderId="20" xfId="116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 applyProtection="1">
      <alignment horizontal="left" vertical="center"/>
      <protection locked="0"/>
    </xf>
    <xf numFmtId="176" fontId="10" fillId="0" borderId="19" xfId="116" applyNumberFormat="1" applyFont="1" applyFill="1" applyBorder="1" applyAlignment="1">
      <alignment vertical="center"/>
      <protection/>
    </xf>
    <xf numFmtId="176" fontId="13" fillId="0" borderId="18" xfId="116" applyNumberFormat="1" applyFont="1" applyFill="1" applyBorder="1" applyAlignment="1" applyProtection="1">
      <alignment vertical="center"/>
      <protection locked="0"/>
    </xf>
    <xf numFmtId="176" fontId="13" fillId="0" borderId="18" xfId="116" applyNumberFormat="1" applyFont="1" applyFill="1" applyBorder="1" applyAlignment="1">
      <alignment vertical="center"/>
      <protection/>
    </xf>
    <xf numFmtId="176" fontId="13" fillId="0" borderId="19" xfId="116" applyNumberFormat="1" applyFont="1" applyFill="1" applyBorder="1" applyAlignment="1" applyProtection="1">
      <alignment vertical="center"/>
      <protection locked="0"/>
    </xf>
    <xf numFmtId="176" fontId="13" fillId="0" borderId="20" xfId="116" applyNumberFormat="1" applyFont="1" applyFill="1" applyBorder="1" applyAlignment="1">
      <alignment vertical="center"/>
      <protection/>
    </xf>
    <xf numFmtId="176" fontId="81" fillId="0" borderId="0" xfId="116" applyNumberFormat="1" applyFont="1" applyFill="1" applyAlignment="1">
      <alignment vertical="center"/>
      <protection/>
    </xf>
    <xf numFmtId="0" fontId="84" fillId="0" borderId="0" xfId="0" applyFont="1" applyFill="1" applyAlignment="1">
      <alignment vertical="center" shrinkToFit="1"/>
    </xf>
    <xf numFmtId="0" fontId="85" fillId="0" borderId="0" xfId="0" applyFont="1" applyFill="1" applyAlignment="1">
      <alignment vertical="center" shrinkToFit="1"/>
    </xf>
    <xf numFmtId="176" fontId="10" fillId="0" borderId="14" xfId="116" applyNumberFormat="1" applyFont="1" applyFill="1" applyBorder="1" applyAlignment="1" applyProtection="1">
      <alignment horizontal="center" vertical="center"/>
      <protection/>
    </xf>
    <xf numFmtId="177" fontId="13" fillId="0" borderId="0" xfId="0" applyNumberFormat="1" applyFont="1" applyFill="1" applyBorder="1" applyAlignment="1">
      <alignment horizontal="right" vertical="center"/>
    </xf>
    <xf numFmtId="176" fontId="10" fillId="0" borderId="0" xfId="116" applyNumberFormat="1" applyFont="1" applyFill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 applyProtection="1">
      <alignment horizontal="left" vertical="center"/>
      <protection/>
    </xf>
    <xf numFmtId="176" fontId="10" fillId="0" borderId="0" xfId="116" applyNumberFormat="1" applyFont="1" applyFill="1" applyAlignment="1">
      <alignment horizontal="right" vertical="center"/>
      <protection/>
    </xf>
    <xf numFmtId="176" fontId="77" fillId="0" borderId="0" xfId="116" applyNumberFormat="1" applyFont="1" applyFill="1" applyAlignment="1">
      <alignment vertical="center"/>
      <protection/>
    </xf>
    <xf numFmtId="176" fontId="10" fillId="0" borderId="0" xfId="115" applyNumberFormat="1" applyFont="1" applyFill="1" applyBorder="1" applyAlignment="1" applyProtection="1">
      <alignment horizontal="distributed" vertical="center"/>
      <protection/>
    </xf>
    <xf numFmtId="176" fontId="10" fillId="0" borderId="0" xfId="116" applyNumberFormat="1" applyFont="1" applyFill="1" applyBorder="1" applyAlignment="1" applyProtection="1">
      <alignment horizontal="right" vertical="center"/>
      <protection/>
    </xf>
    <xf numFmtId="177" fontId="13" fillId="0" borderId="0" xfId="119" applyNumberFormat="1" applyFont="1" applyFill="1" applyAlignment="1">
      <alignment vertical="center"/>
      <protection/>
    </xf>
    <xf numFmtId="177" fontId="13" fillId="0" borderId="0" xfId="119" applyNumberFormat="1" applyFont="1" applyFill="1" applyBorder="1" applyAlignment="1">
      <alignment vertical="center"/>
      <protection/>
    </xf>
    <xf numFmtId="177" fontId="81" fillId="0" borderId="0" xfId="119" applyNumberFormat="1" applyFont="1" applyFill="1" applyAlignment="1">
      <alignment vertical="center"/>
      <protection/>
    </xf>
    <xf numFmtId="177" fontId="80" fillId="0" borderId="0" xfId="119" applyNumberFormat="1" applyFont="1" applyFill="1" applyBorder="1" applyAlignment="1">
      <alignment vertical="center"/>
      <protection/>
    </xf>
    <xf numFmtId="177" fontId="80" fillId="0" borderId="0" xfId="119" applyNumberFormat="1" applyFont="1" applyFill="1" applyAlignment="1">
      <alignment vertical="center"/>
      <protection/>
    </xf>
    <xf numFmtId="177" fontId="81" fillId="0" borderId="0" xfId="119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/>
    </xf>
    <xf numFmtId="186" fontId="13" fillId="0" borderId="0" xfId="0" applyNumberFormat="1" applyFont="1" applyFill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 applyProtection="1">
      <alignment horizontal="left" vertical="center"/>
      <protection/>
    </xf>
    <xf numFmtId="186" fontId="13" fillId="0" borderId="0" xfId="0" applyNumberFormat="1" applyFont="1" applyFill="1" applyBorder="1" applyAlignment="1">
      <alignment horizontal="right" vertical="center"/>
    </xf>
    <xf numFmtId="176" fontId="13" fillId="0" borderId="0" xfId="116" applyNumberFormat="1" applyFont="1" applyFill="1" applyBorder="1" applyAlignment="1">
      <alignment horizontal="center" vertical="center" wrapText="1"/>
      <protection/>
    </xf>
    <xf numFmtId="177" fontId="13" fillId="0" borderId="0" xfId="120" applyNumberFormat="1" applyFont="1" applyFill="1" applyBorder="1" applyAlignment="1" applyProtection="1">
      <alignment vertical="center"/>
      <protection/>
    </xf>
    <xf numFmtId="177" fontId="13" fillId="0" borderId="0" xfId="120" applyNumberFormat="1" applyFont="1" applyFill="1" applyBorder="1" applyAlignment="1" applyProtection="1">
      <alignment horizontal="right" vertical="center"/>
      <protection/>
    </xf>
    <xf numFmtId="177" fontId="81" fillId="0" borderId="0" xfId="120" applyNumberFormat="1" applyFont="1" applyFill="1" applyBorder="1" applyAlignment="1">
      <alignment vertical="center"/>
      <protection/>
    </xf>
    <xf numFmtId="177" fontId="81" fillId="0" borderId="0" xfId="0" applyNumberFormat="1" applyFont="1" applyFill="1" applyBorder="1" applyAlignment="1">
      <alignment vertical="center"/>
    </xf>
    <xf numFmtId="177" fontId="81" fillId="0" borderId="0" xfId="0" applyNumberFormat="1" applyFont="1" applyFill="1" applyAlignment="1">
      <alignment vertical="center"/>
    </xf>
    <xf numFmtId="177" fontId="33" fillId="0" borderId="0" xfId="120" applyNumberFormat="1" applyFont="1" applyFill="1" applyBorder="1" applyAlignment="1">
      <alignment vertical="center"/>
      <protection/>
    </xf>
    <xf numFmtId="177" fontId="33" fillId="0" borderId="0" xfId="0" applyNumberFormat="1" applyFont="1" applyFill="1" applyBorder="1" applyAlignment="1">
      <alignment vertical="center"/>
    </xf>
    <xf numFmtId="177" fontId="33" fillId="0" borderId="0" xfId="0" applyNumberFormat="1" applyFont="1" applyFill="1" applyAlignment="1">
      <alignment vertical="center"/>
    </xf>
    <xf numFmtId="177" fontId="13" fillId="0" borderId="0" xfId="120" applyNumberFormat="1" applyFont="1" applyFill="1" applyBorder="1" applyAlignment="1">
      <alignment vertical="center"/>
      <protection/>
    </xf>
    <xf numFmtId="177" fontId="32" fillId="0" borderId="0" xfId="120" applyNumberFormat="1" applyFont="1" applyFill="1" applyBorder="1" applyAlignment="1" applyProtection="1">
      <alignment horizontal="right" vertical="center"/>
      <protection/>
    </xf>
    <xf numFmtId="177" fontId="32" fillId="0" borderId="0" xfId="120" applyNumberFormat="1" applyFont="1" applyFill="1" applyBorder="1" applyAlignment="1" applyProtection="1">
      <alignment vertical="center"/>
      <protection/>
    </xf>
    <xf numFmtId="177" fontId="32" fillId="0" borderId="0" xfId="0" applyNumberFormat="1" applyFont="1" applyFill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177" fontId="13" fillId="0" borderId="0" xfId="120" applyNumberFormat="1" applyFont="1" applyFill="1" applyBorder="1" applyAlignment="1">
      <alignment horizontal="right" vertical="center"/>
      <protection/>
    </xf>
    <xf numFmtId="177" fontId="32" fillId="0" borderId="0" xfId="120" applyNumberFormat="1" applyFont="1" applyFill="1" applyBorder="1" applyAlignment="1">
      <alignment horizontal="right" vertical="center"/>
      <protection/>
    </xf>
    <xf numFmtId="177" fontId="32" fillId="0" borderId="0" xfId="120" applyNumberFormat="1" applyFont="1" applyFill="1" applyBorder="1" applyAlignment="1">
      <alignment vertical="center"/>
      <protection/>
    </xf>
    <xf numFmtId="177" fontId="13" fillId="0" borderId="13" xfId="0" applyNumberFormat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186" fontId="13" fillId="0" borderId="13" xfId="0" applyNumberFormat="1" applyFont="1" applyFill="1" applyBorder="1" applyAlignment="1">
      <alignment vertical="center"/>
    </xf>
    <xf numFmtId="186" fontId="13" fillId="0" borderId="0" xfId="116" applyNumberFormat="1" applyFont="1" applyFill="1" applyBorder="1" applyAlignment="1" applyProtection="1">
      <alignment horizontal="center" vertical="center" wrapText="1"/>
      <protection/>
    </xf>
    <xf numFmtId="176" fontId="10" fillId="0" borderId="15" xfId="116" applyNumberFormat="1" applyFont="1" applyFill="1" applyBorder="1" applyAlignment="1" applyProtection="1">
      <alignment horizontal="center" vertical="center"/>
      <protection/>
    </xf>
    <xf numFmtId="177" fontId="10" fillId="0" borderId="15" xfId="117" applyNumberFormat="1" applyFont="1" applyFill="1" applyBorder="1" applyAlignment="1" applyProtection="1">
      <alignment horizontal="center" vertical="center"/>
      <protection/>
    </xf>
    <xf numFmtId="176" fontId="13" fillId="0" borderId="21" xfId="116" applyNumberFormat="1" applyFont="1" applyFill="1" applyBorder="1" applyAlignment="1" applyProtection="1">
      <alignment horizontal="center" vertical="center"/>
      <protection/>
    </xf>
    <xf numFmtId="186" fontId="13" fillId="0" borderId="0" xfId="116" applyNumberFormat="1" applyFont="1" applyFill="1" applyBorder="1" applyAlignment="1">
      <alignment horizontal="center" vertical="center"/>
      <protection/>
    </xf>
    <xf numFmtId="176" fontId="9" fillId="0" borderId="0" xfId="116" applyNumberFormat="1" applyFont="1" applyFill="1" applyBorder="1" applyAlignment="1">
      <alignment horizontal="right" vertical="center"/>
      <protection/>
    </xf>
    <xf numFmtId="177" fontId="13" fillId="0" borderId="21" xfId="120" applyNumberFormat="1" applyFont="1" applyFill="1" applyBorder="1" applyAlignment="1" applyProtection="1">
      <alignment horizontal="right" vertical="center"/>
      <protection/>
    </xf>
    <xf numFmtId="186" fontId="13" fillId="0" borderId="0" xfId="120" applyNumberFormat="1" applyFont="1" applyFill="1" applyBorder="1" applyAlignment="1" applyProtection="1">
      <alignment horizontal="right" vertical="center"/>
      <protection/>
    </xf>
    <xf numFmtId="186" fontId="13" fillId="0" borderId="0" xfId="120" applyNumberFormat="1" applyFont="1" applyFill="1" applyBorder="1" applyAlignment="1" applyProtection="1">
      <alignment vertical="center"/>
      <protection/>
    </xf>
    <xf numFmtId="176" fontId="86" fillId="0" borderId="0" xfId="116" applyNumberFormat="1" applyFont="1" applyFill="1" applyBorder="1" applyAlignment="1">
      <alignment horizontal="right" vertical="center"/>
      <protection/>
    </xf>
    <xf numFmtId="177" fontId="81" fillId="0" borderId="21" xfId="120" applyNumberFormat="1" applyFont="1" applyFill="1" applyBorder="1" applyAlignment="1">
      <alignment vertical="center"/>
      <protection/>
    </xf>
    <xf numFmtId="186" fontId="81" fillId="0" borderId="0" xfId="120" applyNumberFormat="1" applyFont="1" applyFill="1" applyBorder="1" applyAlignment="1" applyProtection="1">
      <alignment horizontal="right" vertical="center"/>
      <protection/>
    </xf>
    <xf numFmtId="186" fontId="81" fillId="0" borderId="0" xfId="120" applyNumberFormat="1" applyFont="1" applyFill="1" applyBorder="1" applyAlignment="1">
      <alignment vertical="center"/>
      <protection/>
    </xf>
    <xf numFmtId="177" fontId="33" fillId="0" borderId="21" xfId="120" applyNumberFormat="1" applyFont="1" applyFill="1" applyBorder="1" applyAlignment="1">
      <alignment vertical="center"/>
      <protection/>
    </xf>
    <xf numFmtId="186" fontId="33" fillId="0" borderId="0" xfId="120" applyNumberFormat="1" applyFont="1" applyFill="1" applyBorder="1" applyAlignment="1">
      <alignment vertical="center"/>
      <protection/>
    </xf>
    <xf numFmtId="177" fontId="10" fillId="0" borderId="0" xfId="120" applyNumberFormat="1" applyFont="1" applyFill="1" applyBorder="1" applyAlignment="1">
      <alignment vertical="center"/>
      <protection/>
    </xf>
    <xf numFmtId="177" fontId="13" fillId="0" borderId="21" xfId="120" applyNumberFormat="1" applyFont="1" applyFill="1" applyBorder="1" applyAlignment="1">
      <alignment vertical="center"/>
      <protection/>
    </xf>
    <xf numFmtId="177" fontId="32" fillId="0" borderId="21" xfId="120" applyNumberFormat="1" applyFont="1" applyFill="1" applyBorder="1" applyAlignment="1" applyProtection="1">
      <alignment horizontal="right" vertical="center"/>
      <protection/>
    </xf>
    <xf numFmtId="186" fontId="32" fillId="0" borderId="0" xfId="120" applyNumberFormat="1" applyFont="1" applyFill="1" applyBorder="1" applyAlignment="1" applyProtection="1">
      <alignment horizontal="right" vertical="center"/>
      <protection/>
    </xf>
    <xf numFmtId="177" fontId="10" fillId="0" borderId="0" xfId="120" applyNumberFormat="1" applyFont="1" applyFill="1" applyBorder="1" applyAlignment="1" applyProtection="1">
      <alignment horizontal="left" vertical="center"/>
      <protection/>
    </xf>
    <xf numFmtId="177" fontId="10" fillId="0" borderId="0" xfId="120" applyNumberFormat="1" applyFont="1" applyFill="1" applyBorder="1" applyAlignment="1" applyProtection="1">
      <alignment horizontal="right" vertical="center" shrinkToFit="1"/>
      <protection/>
    </xf>
    <xf numFmtId="177" fontId="32" fillId="0" borderId="21" xfId="120" applyNumberFormat="1" applyFont="1" applyFill="1" applyBorder="1" applyAlignment="1">
      <alignment horizontal="right" vertical="center"/>
      <protection/>
    </xf>
    <xf numFmtId="186" fontId="32" fillId="0" borderId="0" xfId="120" applyNumberFormat="1" applyFont="1" applyFill="1" applyBorder="1" applyAlignment="1">
      <alignment horizontal="right" vertical="center"/>
      <protection/>
    </xf>
    <xf numFmtId="187" fontId="32" fillId="0" borderId="0" xfId="120" applyNumberFormat="1" applyFont="1" applyFill="1" applyBorder="1" applyAlignment="1" applyProtection="1">
      <alignment vertical="center"/>
      <protection/>
    </xf>
    <xf numFmtId="177" fontId="13" fillId="0" borderId="21" xfId="120" applyNumberFormat="1" applyFont="1" applyFill="1" applyBorder="1" applyAlignment="1">
      <alignment horizontal="right" vertical="center"/>
      <protection/>
    </xf>
    <xf numFmtId="186" fontId="13" fillId="0" borderId="0" xfId="120" applyNumberFormat="1" applyFont="1" applyFill="1" applyBorder="1" applyAlignment="1">
      <alignment horizontal="right" vertical="center"/>
      <protection/>
    </xf>
    <xf numFmtId="186" fontId="32" fillId="0" borderId="0" xfId="120" applyNumberFormat="1" applyFont="1" applyFill="1" applyBorder="1" applyAlignment="1">
      <alignment vertical="center"/>
      <protection/>
    </xf>
    <xf numFmtId="177" fontId="10" fillId="0" borderId="16" xfId="119" applyNumberFormat="1" applyFont="1" applyFill="1" applyBorder="1" applyAlignment="1">
      <alignment horizontal="centerContinuous" vertical="center"/>
      <protection/>
    </xf>
    <xf numFmtId="177" fontId="10" fillId="0" borderId="21" xfId="119" applyNumberFormat="1" applyFont="1" applyFill="1" applyBorder="1" applyAlignment="1">
      <alignment vertical="center"/>
      <protection/>
    </xf>
    <xf numFmtId="177" fontId="10" fillId="0" borderId="21" xfId="119" applyNumberFormat="1" applyFont="1" applyFill="1" applyBorder="1" applyAlignment="1" applyProtection="1">
      <alignment vertical="center"/>
      <protection/>
    </xf>
    <xf numFmtId="178" fontId="10" fillId="0" borderId="0" xfId="119" applyNumberFormat="1" applyFont="1" applyFill="1" applyBorder="1" applyAlignment="1" applyProtection="1">
      <alignment vertical="center"/>
      <protection/>
    </xf>
    <xf numFmtId="177" fontId="86" fillId="0" borderId="21" xfId="119" applyNumberFormat="1" applyFont="1" applyFill="1" applyBorder="1" applyAlignment="1" applyProtection="1">
      <alignment vertical="center"/>
      <protection/>
    </xf>
    <xf numFmtId="177" fontId="86" fillId="0" borderId="0" xfId="119" applyNumberFormat="1" applyFont="1" applyFill="1" applyBorder="1" applyAlignment="1" applyProtection="1">
      <alignment vertical="center"/>
      <protection/>
    </xf>
    <xf numFmtId="178" fontId="86" fillId="0" borderId="0" xfId="119" applyNumberFormat="1" applyFont="1" applyFill="1" applyBorder="1" applyAlignment="1" applyProtection="1">
      <alignment vertical="center"/>
      <protection/>
    </xf>
    <xf numFmtId="177" fontId="77" fillId="0" borderId="21" xfId="119" applyNumberFormat="1" applyFont="1" applyFill="1" applyBorder="1" applyAlignment="1">
      <alignment vertical="center"/>
      <protection/>
    </xf>
    <xf numFmtId="178" fontId="77" fillId="0" borderId="0" xfId="119" applyNumberFormat="1" applyFont="1" applyFill="1" applyBorder="1" applyAlignment="1" applyProtection="1">
      <alignment vertical="center"/>
      <protection/>
    </xf>
    <xf numFmtId="177" fontId="10" fillId="0" borderId="20" xfId="0" applyNumberFormat="1" applyFont="1" applyFill="1" applyBorder="1" applyAlignment="1">
      <alignment horizontal="centerContinuous" vertical="center"/>
    </xf>
    <xf numFmtId="177" fontId="10" fillId="0" borderId="16" xfId="0" applyNumberFormat="1" applyFont="1" applyFill="1" applyBorder="1" applyAlignment="1" applyProtection="1">
      <alignment horizontal="center" vertical="center"/>
      <protection/>
    </xf>
    <xf numFmtId="177" fontId="10" fillId="0" borderId="21" xfId="0" applyNumberFormat="1" applyFont="1" applyFill="1" applyBorder="1" applyAlignment="1">
      <alignment vertical="center"/>
    </xf>
    <xf numFmtId="177" fontId="10" fillId="0" borderId="21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 applyProtection="1">
      <alignment vertical="center"/>
      <protection/>
    </xf>
    <xf numFmtId="177" fontId="86" fillId="0" borderId="21" xfId="0" applyNumberFormat="1" applyFont="1" applyFill="1" applyBorder="1" applyAlignment="1" applyProtection="1">
      <alignment vertical="center"/>
      <protection/>
    </xf>
    <xf numFmtId="177" fontId="86" fillId="0" borderId="0" xfId="0" applyNumberFormat="1" applyFont="1" applyFill="1" applyBorder="1" applyAlignment="1" applyProtection="1">
      <alignment vertical="center"/>
      <protection/>
    </xf>
    <xf numFmtId="178" fontId="86" fillId="0" borderId="0" xfId="0" applyNumberFormat="1" applyFont="1" applyFill="1" applyBorder="1" applyAlignment="1" applyProtection="1">
      <alignment vertical="center"/>
      <protection/>
    </xf>
    <xf numFmtId="177" fontId="77" fillId="0" borderId="21" xfId="0" applyNumberFormat="1" applyFont="1" applyFill="1" applyBorder="1" applyAlignment="1" applyProtection="1">
      <alignment vertical="center"/>
      <protection/>
    </xf>
    <xf numFmtId="178" fontId="77" fillId="0" borderId="0" xfId="0" applyNumberFormat="1" applyFont="1" applyFill="1" applyBorder="1" applyAlignment="1" applyProtection="1">
      <alignment vertical="center"/>
      <protection/>
    </xf>
    <xf numFmtId="176" fontId="10" fillId="0" borderId="21" xfId="116" applyNumberFormat="1" applyFont="1" applyFill="1" applyBorder="1" applyAlignment="1" applyProtection="1">
      <alignment vertical="center"/>
      <protection locked="0"/>
    </xf>
    <xf numFmtId="176" fontId="10" fillId="0" borderId="21" xfId="116" applyNumberFormat="1" applyFont="1" applyFill="1" applyBorder="1" applyAlignment="1" applyProtection="1">
      <alignment horizontal="right" vertical="center"/>
      <protection locked="0"/>
    </xf>
    <xf numFmtId="176" fontId="86" fillId="0" borderId="0" xfId="116" applyNumberFormat="1" applyFont="1" applyFill="1" applyAlignment="1">
      <alignment vertical="center"/>
      <protection/>
    </xf>
    <xf numFmtId="176" fontId="86" fillId="0" borderId="21" xfId="116" applyNumberFormat="1" applyFont="1" applyFill="1" applyBorder="1" applyAlignment="1" applyProtection="1">
      <alignment horizontal="right" vertical="center"/>
      <protection/>
    </xf>
    <xf numFmtId="176" fontId="86" fillId="0" borderId="0" xfId="116" applyNumberFormat="1" applyFont="1" applyFill="1" applyBorder="1" applyAlignment="1" applyProtection="1">
      <alignment horizontal="right" vertical="center"/>
      <protection/>
    </xf>
    <xf numFmtId="176" fontId="77" fillId="0" borderId="21" xfId="116" applyNumberFormat="1" applyFont="1" applyFill="1" applyBorder="1" applyAlignment="1">
      <alignment horizontal="right" vertical="center"/>
      <protection/>
    </xf>
    <xf numFmtId="176" fontId="9" fillId="0" borderId="0" xfId="116" applyNumberFormat="1" applyFont="1" applyFill="1" applyBorder="1" applyAlignment="1" applyProtection="1">
      <alignment vertical="center"/>
      <protection locked="0"/>
    </xf>
    <xf numFmtId="176" fontId="33" fillId="0" borderId="21" xfId="116" applyNumberFormat="1" applyFont="1" applyFill="1" applyBorder="1" applyAlignment="1" applyProtection="1">
      <alignment horizontal="right" vertical="center"/>
      <protection/>
    </xf>
    <xf numFmtId="176" fontId="33" fillId="0" borderId="0" xfId="116" applyNumberFormat="1" applyFont="1" applyFill="1" applyBorder="1" applyAlignment="1" applyProtection="1">
      <alignment horizontal="right" vertical="center"/>
      <protection/>
    </xf>
    <xf numFmtId="176" fontId="33" fillId="0" borderId="22" xfId="116" applyNumberFormat="1" applyFont="1" applyFill="1" applyBorder="1" applyAlignment="1" applyProtection="1">
      <alignment horizontal="right" vertical="center"/>
      <protection/>
    </xf>
    <xf numFmtId="176" fontId="9" fillId="0" borderId="0" xfId="116" applyNumberFormat="1" applyFont="1" applyFill="1" applyBorder="1" applyAlignment="1">
      <alignment horizontal="left" vertical="center"/>
      <protection/>
    </xf>
    <xf numFmtId="176" fontId="9" fillId="0" borderId="0" xfId="115" applyNumberFormat="1" applyFont="1" applyFill="1" applyBorder="1" applyAlignment="1">
      <alignment vertical="center"/>
      <protection/>
    </xf>
    <xf numFmtId="176" fontId="33" fillId="0" borderId="21" xfId="116" applyNumberFormat="1" applyFont="1" applyFill="1" applyBorder="1" applyAlignment="1" applyProtection="1">
      <alignment horizontal="right"/>
      <protection/>
    </xf>
    <xf numFmtId="176" fontId="33" fillId="0" borderId="0" xfId="116" applyNumberFormat="1" applyFont="1" applyFill="1" applyBorder="1" applyAlignment="1" applyProtection="1">
      <alignment horizontal="right"/>
      <protection/>
    </xf>
    <xf numFmtId="176" fontId="33" fillId="0" borderId="22" xfId="116" applyNumberFormat="1" applyFont="1" applyFill="1" applyBorder="1" applyAlignment="1" applyProtection="1">
      <alignment horizontal="right"/>
      <protection/>
    </xf>
    <xf numFmtId="176" fontId="9" fillId="0" borderId="22" xfId="115" applyNumberFormat="1" applyFont="1" applyFill="1" applyBorder="1" applyAlignment="1" applyProtection="1">
      <alignment horizontal="distributed"/>
      <protection/>
    </xf>
    <xf numFmtId="177" fontId="10" fillId="0" borderId="16" xfId="117" applyNumberFormat="1" applyFont="1" applyFill="1" applyBorder="1" applyAlignment="1" applyProtection="1">
      <alignment horizontal="center" vertical="center"/>
      <protection/>
    </xf>
    <xf numFmtId="177" fontId="13" fillId="0" borderId="21" xfId="117" applyNumberFormat="1" applyFont="1" applyFill="1" applyBorder="1" applyAlignment="1">
      <alignment vertical="center"/>
      <protection/>
    </xf>
    <xf numFmtId="177" fontId="13" fillId="0" borderId="21" xfId="117" applyNumberFormat="1" applyFont="1" applyFill="1" applyBorder="1" applyAlignment="1" applyProtection="1">
      <alignment vertical="center"/>
      <protection/>
    </xf>
    <xf numFmtId="177" fontId="13" fillId="0" borderId="0" xfId="117" applyNumberFormat="1" applyFont="1" applyFill="1" applyBorder="1" applyAlignment="1" applyProtection="1">
      <alignment vertical="center"/>
      <protection/>
    </xf>
    <xf numFmtId="177" fontId="13" fillId="0" borderId="0" xfId="117" applyNumberFormat="1" applyFont="1" applyFill="1" applyBorder="1" applyAlignment="1" applyProtection="1">
      <alignment horizontal="right" vertical="center"/>
      <protection/>
    </xf>
    <xf numFmtId="177" fontId="13" fillId="0" borderId="0" xfId="117" applyNumberFormat="1" applyFont="1" applyFill="1" applyAlignment="1">
      <alignment horizontal="right" vertical="center"/>
      <protection/>
    </xf>
    <xf numFmtId="177" fontId="86" fillId="0" borderId="0" xfId="117" applyNumberFormat="1" applyFont="1" applyFill="1" applyAlignment="1">
      <alignment vertical="center"/>
      <protection/>
    </xf>
    <xf numFmtId="177" fontId="81" fillId="0" borderId="21" xfId="117" applyNumberFormat="1" applyFont="1" applyFill="1" applyBorder="1" applyAlignment="1" applyProtection="1">
      <alignment vertical="center"/>
      <protection/>
    </xf>
    <xf numFmtId="177" fontId="81" fillId="0" borderId="0" xfId="117" applyNumberFormat="1" applyFont="1" applyFill="1" applyBorder="1" applyAlignment="1" applyProtection="1">
      <alignment vertical="center"/>
      <protection/>
    </xf>
    <xf numFmtId="177" fontId="80" fillId="0" borderId="21" xfId="118" applyNumberFormat="1" applyFont="1" applyFill="1" applyBorder="1" applyAlignment="1">
      <alignment horizontal="left" vertical="center"/>
      <protection/>
    </xf>
    <xf numFmtId="177" fontId="10" fillId="0" borderId="0" xfId="117" applyNumberFormat="1" applyFont="1" applyFill="1" applyBorder="1" applyAlignment="1" applyProtection="1">
      <alignment horizontal="distributed" vertical="center"/>
      <protection/>
    </xf>
    <xf numFmtId="177" fontId="13" fillId="0" borderId="21" xfId="118" applyNumberFormat="1" applyFont="1" applyFill="1" applyBorder="1" applyAlignment="1">
      <alignment vertical="center"/>
      <protection/>
    </xf>
    <xf numFmtId="177" fontId="13" fillId="0" borderId="21" xfId="118" applyNumberFormat="1" applyFont="1" applyFill="1" applyBorder="1" applyAlignment="1" applyProtection="1">
      <alignment vertical="center"/>
      <protection/>
    </xf>
    <xf numFmtId="177" fontId="9" fillId="0" borderId="0" xfId="117" applyNumberFormat="1" applyFont="1" applyFill="1" applyAlignment="1">
      <alignment vertical="center"/>
      <protection/>
    </xf>
    <xf numFmtId="177" fontId="33" fillId="0" borderId="21" xfId="118" applyNumberFormat="1" applyFont="1" applyFill="1" applyBorder="1" applyAlignment="1" applyProtection="1">
      <alignment vertical="center"/>
      <protection/>
    </xf>
    <xf numFmtId="177" fontId="33" fillId="0" borderId="0" xfId="118" applyNumberFormat="1" applyFont="1" applyFill="1" applyBorder="1" applyAlignment="1" applyProtection="1">
      <alignment vertical="center"/>
      <protection/>
    </xf>
    <xf numFmtId="177" fontId="13" fillId="0" borderId="21" xfId="118" applyNumberFormat="1" applyFont="1" applyFill="1" applyBorder="1" applyAlignment="1">
      <alignment horizontal="left" vertical="center"/>
      <protection/>
    </xf>
    <xf numFmtId="177" fontId="10" fillId="0" borderId="0" xfId="118" applyNumberFormat="1" applyFont="1" applyFill="1" applyBorder="1" applyAlignment="1" applyProtection="1">
      <alignment horizontal="distributed" vertical="center"/>
      <protection/>
    </xf>
    <xf numFmtId="189" fontId="13" fillId="0" borderId="0" xfId="116" applyNumberFormat="1" applyFont="1" applyFill="1" applyBorder="1" applyAlignment="1" applyProtection="1">
      <alignment vertical="center"/>
      <protection locked="0"/>
    </xf>
    <xf numFmtId="176" fontId="13" fillId="0" borderId="21" xfId="116" applyNumberFormat="1" applyFont="1" applyFill="1" applyBorder="1" applyAlignment="1" applyProtection="1">
      <alignment vertical="center"/>
      <protection locked="0"/>
    </xf>
    <xf numFmtId="189" fontId="33" fillId="0" borderId="0" xfId="116" applyNumberFormat="1" applyFont="1" applyFill="1" applyBorder="1" applyAlignment="1" applyProtection="1">
      <alignment vertical="center"/>
      <protection/>
    </xf>
    <xf numFmtId="176" fontId="33" fillId="0" borderId="21" xfId="116" applyNumberFormat="1" applyFont="1" applyFill="1" applyBorder="1" applyAlignment="1" applyProtection="1">
      <alignment vertical="center"/>
      <protection/>
    </xf>
    <xf numFmtId="176" fontId="33" fillId="0" borderId="0" xfId="116" applyNumberFormat="1" applyFont="1" applyFill="1" applyBorder="1" applyAlignment="1" applyProtection="1">
      <alignment vertical="center"/>
      <protection/>
    </xf>
    <xf numFmtId="176" fontId="9" fillId="0" borderId="21" xfId="116" applyNumberFormat="1" applyFont="1" applyFill="1" applyBorder="1" applyAlignment="1">
      <alignment horizontal="left" vertical="center"/>
      <protection/>
    </xf>
    <xf numFmtId="176" fontId="87" fillId="0" borderId="21" xfId="116" applyNumberFormat="1" applyFont="1" applyFill="1" applyBorder="1" applyAlignment="1" applyProtection="1">
      <alignment vertical="center"/>
      <protection/>
    </xf>
    <xf numFmtId="176" fontId="87" fillId="0" borderId="0" xfId="116" applyNumberFormat="1" applyFont="1" applyFill="1" applyBorder="1" applyAlignment="1" applyProtection="1">
      <alignment vertical="center"/>
      <protection/>
    </xf>
    <xf numFmtId="189" fontId="82" fillId="0" borderId="0" xfId="116" applyNumberFormat="1" applyFont="1" applyFill="1" applyBorder="1" applyAlignment="1">
      <alignment vertical="center"/>
      <protection/>
    </xf>
    <xf numFmtId="189" fontId="87" fillId="0" borderId="0" xfId="116" applyNumberFormat="1" applyFont="1" applyFill="1" applyBorder="1" applyAlignment="1" applyProtection="1">
      <alignment vertical="center"/>
      <protection/>
    </xf>
    <xf numFmtId="200" fontId="13" fillId="0" borderId="0" xfId="116" applyNumberFormat="1" applyFont="1" applyFill="1" applyBorder="1" applyAlignment="1" applyProtection="1">
      <alignment vertical="center"/>
      <protection locked="0"/>
    </xf>
    <xf numFmtId="189" fontId="83" fillId="0" borderId="0" xfId="116" applyNumberFormat="1" applyFont="1" applyFill="1" applyAlignment="1">
      <alignment vertical="center"/>
      <protection/>
    </xf>
    <xf numFmtId="189" fontId="88" fillId="0" borderId="0" xfId="116" applyNumberFormat="1" applyFont="1" applyFill="1" applyBorder="1" applyAlignment="1" applyProtection="1">
      <alignment vertical="center"/>
      <protection/>
    </xf>
    <xf numFmtId="176" fontId="33" fillId="0" borderId="21" xfId="116" applyNumberFormat="1" applyFont="1" applyFill="1" applyBorder="1" applyAlignment="1" applyProtection="1">
      <alignment/>
      <protection/>
    </xf>
    <xf numFmtId="176" fontId="33" fillId="0" borderId="0" xfId="116" applyNumberFormat="1" applyFont="1" applyFill="1" applyBorder="1" applyAlignment="1" applyProtection="1">
      <alignment/>
      <protection locked="0"/>
    </xf>
    <xf numFmtId="200" fontId="33" fillId="0" borderId="0" xfId="116" applyNumberFormat="1" applyFont="1" applyFill="1" applyBorder="1" applyAlignment="1" applyProtection="1">
      <alignment vertical="center"/>
      <protection/>
    </xf>
    <xf numFmtId="176" fontId="9" fillId="0" borderId="22" xfId="116" applyNumberFormat="1" applyFont="1" applyFill="1" applyBorder="1" applyAlignment="1">
      <alignment horizontal="right" vertical="center"/>
      <protection/>
    </xf>
    <xf numFmtId="200" fontId="13" fillId="0" borderId="0" xfId="116" applyNumberFormat="1" applyFont="1" applyFill="1" applyBorder="1" applyAlignment="1">
      <alignment vertical="center"/>
      <protection/>
    </xf>
    <xf numFmtId="200" fontId="11" fillId="0" borderId="0" xfId="116" applyNumberFormat="1" applyFont="1" applyFill="1" applyBorder="1" applyAlignment="1">
      <alignment vertical="center"/>
      <protection/>
    </xf>
    <xf numFmtId="200" fontId="81" fillId="0" borderId="0" xfId="116" applyNumberFormat="1" applyFont="1" applyFill="1" applyBorder="1" applyAlignment="1">
      <alignment/>
      <protection/>
    </xf>
    <xf numFmtId="200" fontId="13" fillId="0" borderId="0" xfId="116" applyNumberFormat="1" applyFont="1" applyFill="1" applyBorder="1" applyAlignment="1">
      <alignment/>
      <protection/>
    </xf>
    <xf numFmtId="176" fontId="13" fillId="0" borderId="21" xfId="116" applyNumberFormat="1" applyFont="1" applyFill="1" applyBorder="1" applyAlignment="1" applyProtection="1">
      <alignment/>
      <protection/>
    </xf>
    <xf numFmtId="176" fontId="81" fillId="0" borderId="21" xfId="116" applyNumberFormat="1" applyFont="1" applyFill="1" applyBorder="1" applyAlignment="1" applyProtection="1">
      <alignment/>
      <protection/>
    </xf>
    <xf numFmtId="190" fontId="13" fillId="0" borderId="0" xfId="120" applyNumberFormat="1" applyFont="1" applyFill="1" applyBorder="1" applyAlignment="1" applyProtection="1">
      <alignment horizontal="right" vertical="center"/>
      <protection/>
    </xf>
    <xf numFmtId="178" fontId="32" fillId="0" borderId="0" xfId="120" applyNumberFormat="1" applyFont="1" applyFill="1" applyBorder="1" applyAlignment="1">
      <alignment horizontal="right" vertical="center"/>
      <protection/>
    </xf>
    <xf numFmtId="176" fontId="9" fillId="0" borderId="0" xfId="115" applyNumberFormat="1" applyFont="1" applyFill="1" applyBorder="1" applyAlignment="1" applyProtection="1">
      <alignment horizontal="left"/>
      <protection/>
    </xf>
    <xf numFmtId="176" fontId="9" fillId="0" borderId="21" xfId="115" applyNumberFormat="1" applyFont="1" applyFill="1" applyBorder="1" applyAlignment="1" applyProtection="1">
      <alignment horizontal="right"/>
      <protection/>
    </xf>
    <xf numFmtId="176" fontId="9" fillId="0" borderId="0" xfId="115" applyNumberFormat="1" applyFont="1" applyFill="1" applyBorder="1" applyAlignment="1" applyProtection="1">
      <alignment horizontal="right"/>
      <protection/>
    </xf>
    <xf numFmtId="37" fontId="9" fillId="0" borderId="22" xfId="115" applyFont="1" applyFill="1" applyBorder="1" applyAlignment="1">
      <alignment horizontal="left"/>
      <protection/>
    </xf>
    <xf numFmtId="37" fontId="9" fillId="0" borderId="0" xfId="115" applyFont="1" applyFill="1" applyBorder="1" applyAlignment="1">
      <alignment horizontal="right"/>
      <protection/>
    </xf>
    <xf numFmtId="37" fontId="9" fillId="0" borderId="0" xfId="115" applyFont="1" applyFill="1" applyBorder="1" applyAlignment="1">
      <alignment horizontal="left"/>
      <protection/>
    </xf>
    <xf numFmtId="176" fontId="9" fillId="0" borderId="21" xfId="115" applyNumberFormat="1" applyFont="1" applyFill="1" applyBorder="1" applyAlignment="1">
      <alignment horizontal="right"/>
      <protection/>
    </xf>
    <xf numFmtId="176" fontId="9" fillId="0" borderId="0" xfId="115" applyNumberFormat="1" applyFont="1" applyFill="1" applyBorder="1" applyAlignment="1">
      <alignment horizontal="right"/>
      <protection/>
    </xf>
    <xf numFmtId="37" fontId="9" fillId="0" borderId="0" xfId="115" applyFont="1" applyFill="1" applyBorder="1" applyAlignment="1">
      <alignment/>
      <protection/>
    </xf>
    <xf numFmtId="176" fontId="9" fillId="0" borderId="0" xfId="115" applyNumberFormat="1" applyFont="1" applyFill="1" applyBorder="1" applyAlignment="1" applyProtection="1">
      <alignment/>
      <protection/>
    </xf>
    <xf numFmtId="176" fontId="11" fillId="0" borderId="3" xfId="116" applyNumberFormat="1" applyFont="1" applyFill="1" applyBorder="1" applyAlignment="1">
      <alignment horizontal="center" vertical="center" wrapText="1"/>
      <protection/>
    </xf>
    <xf numFmtId="0" fontId="16" fillId="0" borderId="3" xfId="0" applyFont="1" applyFill="1" applyBorder="1" applyAlignment="1">
      <alignment horizontal="center" vertical="center" wrapText="1"/>
    </xf>
    <xf numFmtId="176" fontId="10" fillId="0" borderId="2" xfId="116" applyNumberFormat="1" applyFont="1" applyFill="1" applyBorder="1" applyAlignment="1" applyProtection="1">
      <alignment horizontal="center" vertical="center" shrinkToFit="1"/>
      <protection/>
    </xf>
    <xf numFmtId="176" fontId="10" fillId="0" borderId="17" xfId="116" applyNumberFormat="1" applyFont="1" applyFill="1" applyBorder="1" applyAlignment="1" applyProtection="1">
      <alignment horizontal="center" vertical="center" shrinkToFit="1"/>
      <protection/>
    </xf>
    <xf numFmtId="176" fontId="10" fillId="0" borderId="15" xfId="116" applyNumberFormat="1" applyFont="1" applyFill="1" applyBorder="1" applyAlignment="1" applyProtection="1">
      <alignment horizontal="center" vertical="center" shrinkToFit="1"/>
      <protection/>
    </xf>
    <xf numFmtId="176" fontId="10" fillId="0" borderId="13" xfId="116" applyNumberFormat="1" applyFont="1" applyFill="1" applyBorder="1" applyAlignment="1" applyProtection="1">
      <alignment horizontal="center" vertical="center" shrinkToFit="1"/>
      <protection/>
    </xf>
    <xf numFmtId="176" fontId="13" fillId="0" borderId="0" xfId="116" applyNumberFormat="1" applyFont="1" applyFill="1" applyBorder="1" applyAlignment="1">
      <alignment horizontal="right" vertical="center"/>
      <protection/>
    </xf>
    <xf numFmtId="176" fontId="10" fillId="0" borderId="18" xfId="116" applyNumberFormat="1" applyFont="1" applyFill="1" applyBorder="1" applyAlignment="1" applyProtection="1">
      <alignment horizontal="center" vertical="center" wrapText="1"/>
      <protection/>
    </xf>
    <xf numFmtId="176" fontId="10" fillId="0" borderId="13" xfId="116" applyNumberFormat="1" applyFont="1" applyFill="1" applyBorder="1" applyAlignment="1" applyProtection="1">
      <alignment horizontal="center" vertical="center" wrapText="1"/>
      <protection/>
    </xf>
    <xf numFmtId="189" fontId="10" fillId="0" borderId="24" xfId="116" applyNumberFormat="1" applyFont="1" applyFill="1" applyBorder="1" applyAlignment="1" applyProtection="1">
      <alignment horizontal="center" vertical="center" wrapText="1"/>
      <protection/>
    </xf>
    <xf numFmtId="189" fontId="10" fillId="0" borderId="25" xfId="116" applyNumberFormat="1" applyFont="1" applyFill="1" applyBorder="1" applyAlignment="1" applyProtection="1">
      <alignment horizontal="center" vertical="center" wrapText="1"/>
      <protection/>
    </xf>
    <xf numFmtId="189" fontId="10" fillId="0" borderId="26" xfId="116" applyNumberFormat="1" applyFont="1" applyFill="1" applyBorder="1" applyAlignment="1" applyProtection="1">
      <alignment horizontal="center" vertical="center" wrapText="1"/>
      <protection/>
    </xf>
    <xf numFmtId="186" fontId="10" fillId="0" borderId="27" xfId="116" applyNumberFormat="1" applyFont="1" applyFill="1" applyBorder="1" applyAlignment="1">
      <alignment horizontal="center" vertical="center" wrapText="1"/>
      <protection/>
    </xf>
    <xf numFmtId="186" fontId="10" fillId="0" borderId="28" xfId="116" applyNumberFormat="1" applyFont="1" applyFill="1" applyBorder="1" applyAlignment="1">
      <alignment horizontal="center" vertical="center"/>
      <protection/>
    </xf>
    <xf numFmtId="186" fontId="10" fillId="0" borderId="29" xfId="116" applyNumberFormat="1" applyFont="1" applyFill="1" applyBorder="1" applyAlignment="1">
      <alignment horizontal="center" vertical="center"/>
      <protection/>
    </xf>
    <xf numFmtId="176" fontId="10" fillId="0" borderId="20" xfId="116" applyNumberFormat="1" applyFont="1" applyFill="1" applyBorder="1" applyAlignment="1" applyProtection="1">
      <alignment horizontal="center" vertical="center" wrapText="1"/>
      <protection/>
    </xf>
    <xf numFmtId="176" fontId="10" fillId="0" borderId="18" xfId="116" applyNumberFormat="1" applyFont="1" applyFill="1" applyBorder="1" applyAlignment="1" applyProtection="1">
      <alignment horizontal="center" vertical="center"/>
      <protection/>
    </xf>
    <xf numFmtId="176" fontId="10" fillId="0" borderId="21" xfId="116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 applyProtection="1">
      <alignment horizontal="center" vertical="center"/>
      <protection/>
    </xf>
    <xf numFmtId="176" fontId="10" fillId="0" borderId="15" xfId="116" applyNumberFormat="1" applyFont="1" applyFill="1" applyBorder="1" applyAlignment="1" applyProtection="1">
      <alignment horizontal="center" vertical="center"/>
      <protection/>
    </xf>
    <xf numFmtId="176" fontId="10" fillId="0" borderId="13" xfId="116" applyNumberFormat="1" applyFont="1" applyFill="1" applyBorder="1" applyAlignment="1" applyProtection="1">
      <alignment horizontal="center" vertical="center"/>
      <protection/>
    </xf>
    <xf numFmtId="176" fontId="10" fillId="0" borderId="24" xfId="116" applyNumberFormat="1" applyFont="1" applyFill="1" applyBorder="1" applyAlignment="1">
      <alignment horizontal="center" vertical="center" wrapText="1"/>
      <protection/>
    </xf>
    <xf numFmtId="176" fontId="10" fillId="0" borderId="25" xfId="116" applyNumberFormat="1" applyFont="1" applyFill="1" applyBorder="1" applyAlignment="1">
      <alignment horizontal="center" vertical="center" wrapText="1"/>
      <protection/>
    </xf>
    <xf numFmtId="176" fontId="10" fillId="0" borderId="26" xfId="116" applyNumberFormat="1" applyFont="1" applyFill="1" applyBorder="1" applyAlignment="1">
      <alignment horizontal="center" vertical="center" wrapText="1"/>
      <protection/>
    </xf>
    <xf numFmtId="176" fontId="10" fillId="0" borderId="20" xfId="116" applyNumberFormat="1" applyFont="1" applyFill="1" applyBorder="1" applyAlignment="1">
      <alignment horizontal="center" vertical="center" wrapText="1"/>
      <protection/>
    </xf>
    <xf numFmtId="0" fontId="34" fillId="0" borderId="19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176" fontId="10" fillId="0" borderId="21" xfId="116" applyNumberFormat="1" applyFont="1" applyFill="1" applyBorder="1" applyAlignment="1">
      <alignment horizontal="center" vertical="center" wrapText="1"/>
      <protection/>
    </xf>
    <xf numFmtId="176" fontId="10" fillId="0" borderId="15" xfId="116" applyNumberFormat="1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76" fontId="10" fillId="0" borderId="24" xfId="116" applyNumberFormat="1" applyFont="1" applyFill="1" applyBorder="1" applyAlignment="1" applyProtection="1">
      <alignment horizontal="center" vertical="center" wrapText="1"/>
      <protection/>
    </xf>
    <xf numFmtId="176" fontId="10" fillId="0" borderId="25" xfId="116" applyNumberFormat="1" applyFont="1" applyFill="1" applyBorder="1" applyAlignment="1" applyProtection="1">
      <alignment horizontal="center" vertical="center" wrapText="1"/>
      <protection/>
    </xf>
    <xf numFmtId="176" fontId="10" fillId="0" borderId="26" xfId="116" applyNumberFormat="1" applyFont="1" applyFill="1" applyBorder="1" applyAlignment="1" applyProtection="1">
      <alignment horizontal="center" vertical="center" wrapText="1"/>
      <protection/>
    </xf>
    <xf numFmtId="176" fontId="10" fillId="0" borderId="3" xfId="116" applyNumberFormat="1" applyFont="1" applyFill="1" applyBorder="1" applyAlignment="1" applyProtection="1">
      <alignment horizontal="center" vertical="center"/>
      <protection/>
    </xf>
    <xf numFmtId="0" fontId="34" fillId="0" borderId="3" xfId="0" applyFont="1" applyFill="1" applyBorder="1" applyAlignment="1">
      <alignment horizontal="center" vertical="center"/>
    </xf>
    <xf numFmtId="176" fontId="13" fillId="0" borderId="0" xfId="116" applyNumberFormat="1" applyFont="1" applyFill="1" applyAlignment="1" applyProtection="1">
      <alignment horizontal="center" vertical="center"/>
      <protection/>
    </xf>
    <xf numFmtId="176" fontId="10" fillId="0" borderId="19" xfId="116" applyNumberFormat="1" applyFont="1" applyFill="1" applyBorder="1" applyAlignment="1" applyProtection="1">
      <alignment horizontal="center" vertical="center"/>
      <protection/>
    </xf>
    <xf numFmtId="176" fontId="10" fillId="0" borderId="22" xfId="116" applyNumberFormat="1" applyFont="1" applyFill="1" applyBorder="1" applyAlignment="1" applyProtection="1">
      <alignment horizontal="center" vertical="center"/>
      <protection/>
    </xf>
    <xf numFmtId="176" fontId="10" fillId="0" borderId="14" xfId="116" applyNumberFormat="1" applyFont="1" applyFill="1" applyBorder="1" applyAlignment="1" applyProtection="1">
      <alignment horizontal="center" vertical="center"/>
      <protection/>
    </xf>
    <xf numFmtId="176" fontId="10" fillId="0" borderId="24" xfId="116" applyNumberFormat="1" applyFont="1" applyFill="1" applyBorder="1" applyAlignment="1" applyProtection="1">
      <alignment horizontal="center" vertical="center"/>
      <protection/>
    </xf>
    <xf numFmtId="176" fontId="10" fillId="0" borderId="25" xfId="116" applyNumberFormat="1" applyFont="1" applyFill="1" applyBorder="1" applyAlignment="1" applyProtection="1">
      <alignment horizontal="center" vertical="center"/>
      <protection/>
    </xf>
    <xf numFmtId="176" fontId="10" fillId="0" borderId="26" xfId="116" applyNumberFormat="1" applyFont="1" applyFill="1" applyBorder="1" applyAlignment="1" applyProtection="1">
      <alignment horizontal="center" vertical="center"/>
      <protection/>
    </xf>
    <xf numFmtId="176" fontId="10" fillId="0" borderId="3" xfId="116" applyNumberFormat="1" applyFont="1" applyFill="1" applyBorder="1" applyAlignment="1">
      <alignment horizontal="center" vertical="center" wrapText="1"/>
      <protection/>
    </xf>
    <xf numFmtId="176" fontId="10" fillId="0" borderId="16" xfId="116" applyNumberFormat="1" applyFont="1" applyFill="1" applyBorder="1" applyAlignment="1">
      <alignment horizontal="center" vertical="center" wrapText="1"/>
      <protection/>
    </xf>
    <xf numFmtId="176" fontId="10" fillId="0" borderId="19" xfId="116" applyNumberFormat="1" applyFont="1" applyFill="1" applyBorder="1" applyAlignment="1">
      <alignment horizontal="center" vertical="center"/>
      <protection/>
    </xf>
    <xf numFmtId="176" fontId="10" fillId="0" borderId="15" xfId="116" applyNumberFormat="1" applyFont="1" applyFill="1" applyBorder="1" applyAlignment="1">
      <alignment horizontal="center" vertical="center"/>
      <protection/>
    </xf>
    <xf numFmtId="176" fontId="10" fillId="0" borderId="14" xfId="116" applyNumberFormat="1" applyFont="1" applyFill="1" applyBorder="1" applyAlignment="1">
      <alignment horizontal="center" vertical="center"/>
      <protection/>
    </xf>
    <xf numFmtId="176" fontId="9" fillId="0" borderId="22" xfId="115" applyNumberFormat="1" applyFont="1" applyFill="1" applyBorder="1" applyAlignment="1" applyProtection="1">
      <alignment horizontal="left"/>
      <protection/>
    </xf>
    <xf numFmtId="176" fontId="9" fillId="0" borderId="22" xfId="115" applyNumberFormat="1" applyFont="1" applyFill="1" applyBorder="1" applyAlignment="1" applyProtection="1">
      <alignment/>
      <protection/>
    </xf>
    <xf numFmtId="176" fontId="10" fillId="0" borderId="16" xfId="116" applyNumberFormat="1" applyFont="1" applyFill="1" applyBorder="1" applyAlignment="1" applyProtection="1">
      <alignment horizontal="center" vertical="center" shrinkToFit="1"/>
      <protection/>
    </xf>
    <xf numFmtId="176" fontId="10" fillId="0" borderId="14" xfId="116" applyNumberFormat="1" applyFont="1" applyFill="1" applyBorder="1" applyAlignment="1" applyProtection="1">
      <alignment horizontal="center" vertical="center" shrinkToFit="1"/>
      <protection/>
    </xf>
    <xf numFmtId="176" fontId="13" fillId="0" borderId="0" xfId="116" applyNumberFormat="1" applyFont="1" applyFill="1" applyBorder="1" applyAlignment="1">
      <alignment vertical="center"/>
      <protection/>
    </xf>
    <xf numFmtId="176" fontId="10" fillId="0" borderId="19" xfId="116" applyNumberFormat="1" applyFont="1" applyFill="1" applyBorder="1" applyAlignment="1" applyProtection="1">
      <alignment horizontal="center" vertical="center" wrapText="1"/>
      <protection/>
    </xf>
    <xf numFmtId="176" fontId="10" fillId="0" borderId="15" xfId="116" applyNumberFormat="1" applyFont="1" applyFill="1" applyBorder="1" applyAlignment="1" applyProtection="1">
      <alignment horizontal="center" vertical="center" wrapText="1"/>
      <protection/>
    </xf>
    <xf numFmtId="176" fontId="10" fillId="0" borderId="14" xfId="116" applyNumberFormat="1" applyFont="1" applyFill="1" applyBorder="1" applyAlignment="1" applyProtection="1">
      <alignment horizontal="center" vertical="center" wrapText="1"/>
      <protection/>
    </xf>
    <xf numFmtId="189" fontId="10" fillId="0" borderId="19" xfId="116" applyNumberFormat="1" applyFont="1" applyFill="1" applyBorder="1" applyAlignment="1" applyProtection="1">
      <alignment horizontal="center" vertical="center" wrapText="1"/>
      <protection/>
    </xf>
    <xf numFmtId="189" fontId="10" fillId="0" borderId="22" xfId="116" applyNumberFormat="1" applyFont="1" applyFill="1" applyBorder="1" applyAlignment="1" applyProtection="1">
      <alignment horizontal="center" vertical="center" wrapText="1"/>
      <protection/>
    </xf>
    <xf numFmtId="189" fontId="10" fillId="0" borderId="14" xfId="116" applyNumberFormat="1" applyFont="1" applyFill="1" applyBorder="1" applyAlignment="1" applyProtection="1">
      <alignment horizontal="center" vertical="center" wrapText="1"/>
      <protection/>
    </xf>
    <xf numFmtId="176" fontId="10" fillId="0" borderId="21" xfId="116" applyNumberFormat="1" applyFont="1" applyFill="1" applyBorder="1" applyAlignment="1" applyProtection="1">
      <alignment horizontal="center" vertical="center" wrapText="1"/>
      <protection/>
    </xf>
    <xf numFmtId="176" fontId="10" fillId="0" borderId="17" xfId="116" applyNumberFormat="1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>
      <alignment horizontal="center" vertical="center"/>
    </xf>
    <xf numFmtId="176" fontId="10" fillId="0" borderId="2" xfId="116" applyNumberFormat="1" applyFont="1" applyFill="1" applyBorder="1" applyAlignment="1" applyProtection="1">
      <alignment horizontal="center" vertical="center" wrapText="1"/>
      <protection/>
    </xf>
    <xf numFmtId="176" fontId="10" fillId="0" borderId="17" xfId="116" applyNumberFormat="1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177" fontId="13" fillId="0" borderId="0" xfId="117" applyNumberFormat="1" applyFont="1" applyFill="1" applyAlignment="1" applyProtection="1">
      <alignment horizontal="center" vertical="center"/>
      <protection/>
    </xf>
    <xf numFmtId="177" fontId="13" fillId="0" borderId="0" xfId="118" applyNumberFormat="1" applyFont="1" applyFill="1" applyAlignment="1" applyProtection="1">
      <alignment horizontal="center" vertical="center"/>
      <protection/>
    </xf>
    <xf numFmtId="177" fontId="10" fillId="0" borderId="18" xfId="117" applyNumberFormat="1" applyFont="1" applyFill="1" applyBorder="1" applyAlignment="1">
      <alignment horizontal="center" vertical="center"/>
      <protection/>
    </xf>
    <xf numFmtId="177" fontId="10" fillId="0" borderId="19" xfId="117" applyNumberFormat="1" applyFont="1" applyFill="1" applyBorder="1" applyAlignment="1">
      <alignment horizontal="center" vertical="center"/>
      <protection/>
    </xf>
    <xf numFmtId="177" fontId="10" fillId="0" borderId="0" xfId="117" applyNumberFormat="1" applyFont="1" applyFill="1" applyBorder="1" applyAlignment="1">
      <alignment horizontal="center" vertical="center"/>
      <protection/>
    </xf>
    <xf numFmtId="177" fontId="10" fillId="0" borderId="22" xfId="117" applyNumberFormat="1" applyFont="1" applyFill="1" applyBorder="1" applyAlignment="1">
      <alignment horizontal="center" vertical="center"/>
      <protection/>
    </xf>
    <xf numFmtId="177" fontId="10" fillId="0" borderId="13" xfId="117" applyNumberFormat="1" applyFont="1" applyFill="1" applyBorder="1" applyAlignment="1">
      <alignment horizontal="center" vertical="center"/>
      <protection/>
    </xf>
    <xf numFmtId="177" fontId="10" fillId="0" borderId="14" xfId="117" applyNumberFormat="1" applyFont="1" applyFill="1" applyBorder="1" applyAlignment="1">
      <alignment horizontal="center" vertical="center"/>
      <protection/>
    </xf>
    <xf numFmtId="177" fontId="10" fillId="0" borderId="30" xfId="118" applyNumberFormat="1" applyFont="1" applyFill="1" applyBorder="1" applyAlignment="1" applyProtection="1">
      <alignment horizontal="center" vertical="center"/>
      <protection/>
    </xf>
    <xf numFmtId="177" fontId="10" fillId="0" borderId="31" xfId="118" applyNumberFormat="1" applyFont="1" applyFill="1" applyBorder="1" applyAlignment="1" applyProtection="1">
      <alignment horizontal="center" vertical="center"/>
      <protection/>
    </xf>
    <xf numFmtId="177" fontId="10" fillId="0" borderId="32" xfId="118" applyNumberFormat="1" applyFont="1" applyFill="1" applyBorder="1" applyAlignment="1" applyProtection="1">
      <alignment horizontal="center" vertical="center"/>
      <protection/>
    </xf>
    <xf numFmtId="177" fontId="10" fillId="0" borderId="20" xfId="118" applyNumberFormat="1" applyFont="1" applyFill="1" applyBorder="1" applyAlignment="1" applyProtection="1">
      <alignment horizontal="center" vertical="center"/>
      <protection/>
    </xf>
    <xf numFmtId="177" fontId="10" fillId="0" borderId="18" xfId="118" applyNumberFormat="1" applyFont="1" applyFill="1" applyBorder="1" applyAlignment="1" applyProtection="1">
      <alignment horizontal="center" vertical="center"/>
      <protection/>
    </xf>
    <xf numFmtId="177" fontId="10" fillId="0" borderId="19" xfId="118" applyNumberFormat="1" applyFont="1" applyFill="1" applyBorder="1" applyAlignment="1" applyProtection="1">
      <alignment horizontal="center" vertical="center"/>
      <protection/>
    </xf>
    <xf numFmtId="177" fontId="10" fillId="0" borderId="15" xfId="118" applyNumberFormat="1" applyFont="1" applyFill="1" applyBorder="1" applyAlignment="1" applyProtection="1">
      <alignment horizontal="center" vertical="center"/>
      <protection/>
    </xf>
    <xf numFmtId="177" fontId="10" fillId="0" borderId="13" xfId="118" applyNumberFormat="1" applyFont="1" applyFill="1" applyBorder="1" applyAlignment="1" applyProtection="1">
      <alignment horizontal="center" vertical="center"/>
      <protection/>
    </xf>
    <xf numFmtId="177" fontId="10" fillId="0" borderId="14" xfId="118" applyNumberFormat="1" applyFont="1" applyFill="1" applyBorder="1" applyAlignment="1" applyProtection="1">
      <alignment horizontal="center" vertical="center"/>
      <protection/>
    </xf>
    <xf numFmtId="177" fontId="10" fillId="0" borderId="16" xfId="117" applyNumberFormat="1" applyFont="1" applyFill="1" applyBorder="1" applyAlignment="1" applyProtection="1">
      <alignment horizontal="center" vertical="center" shrinkToFit="1"/>
      <protection/>
    </xf>
    <xf numFmtId="0" fontId="34" fillId="0" borderId="17" xfId="0" applyFont="1" applyFill="1" applyBorder="1" applyAlignment="1">
      <alignment horizontal="center" vertical="center" shrinkToFit="1"/>
    </xf>
    <xf numFmtId="177" fontId="10" fillId="0" borderId="15" xfId="118" applyNumberFormat="1" applyFont="1" applyFill="1" applyBorder="1" applyAlignment="1" applyProtection="1" quotePrefix="1">
      <alignment horizontal="center" vertical="center" wrapText="1"/>
      <protection/>
    </xf>
    <xf numFmtId="177" fontId="10" fillId="0" borderId="14" xfId="118" applyNumberFormat="1" applyFont="1" applyFill="1" applyBorder="1" applyAlignment="1" applyProtection="1" quotePrefix="1">
      <alignment horizontal="center" vertical="center" wrapText="1"/>
      <protection/>
    </xf>
    <xf numFmtId="177" fontId="10" fillId="0" borderId="0" xfId="118" applyNumberFormat="1" applyFont="1" applyFill="1" applyBorder="1" applyAlignment="1" applyProtection="1">
      <alignment horizontal="center" vertical="center"/>
      <protection/>
    </xf>
    <xf numFmtId="177" fontId="10" fillId="0" borderId="16" xfId="118" applyNumberFormat="1" applyFont="1" applyFill="1" applyBorder="1" applyAlignment="1" applyProtection="1">
      <alignment horizontal="center" vertical="center" shrinkToFit="1"/>
      <protection/>
    </xf>
    <xf numFmtId="177" fontId="10" fillId="0" borderId="2" xfId="118" applyNumberFormat="1" applyFont="1" applyFill="1" applyBorder="1" applyAlignment="1" applyProtection="1">
      <alignment horizontal="center" vertical="center" shrinkToFit="1"/>
      <protection/>
    </xf>
    <xf numFmtId="177" fontId="10" fillId="0" borderId="17" xfId="118" applyNumberFormat="1" applyFont="1" applyFill="1" applyBorder="1" applyAlignment="1" applyProtection="1">
      <alignment horizontal="center" vertical="center" shrinkToFit="1"/>
      <protection/>
    </xf>
    <xf numFmtId="177" fontId="10" fillId="0" borderId="20" xfId="118" applyNumberFormat="1" applyFont="1" applyFill="1" applyBorder="1" applyAlignment="1">
      <alignment horizontal="center" vertical="center" wrapText="1"/>
      <protection/>
    </xf>
    <xf numFmtId="177" fontId="10" fillId="0" borderId="18" xfId="118" applyNumberFormat="1" applyFont="1" applyFill="1" applyBorder="1" applyAlignment="1">
      <alignment horizontal="center" vertical="center"/>
      <protection/>
    </xf>
    <xf numFmtId="177" fontId="10" fillId="0" borderId="15" xfId="118" applyNumberFormat="1" applyFont="1" applyFill="1" applyBorder="1" applyAlignment="1">
      <alignment horizontal="center" vertical="center"/>
      <protection/>
    </xf>
    <xf numFmtId="177" fontId="10" fillId="0" borderId="13" xfId="118" applyNumberFormat="1" applyFont="1" applyFill="1" applyBorder="1" applyAlignment="1">
      <alignment horizontal="center" vertical="center"/>
      <protection/>
    </xf>
    <xf numFmtId="177" fontId="10" fillId="0" borderId="20" xfId="118" applyNumberFormat="1" applyFont="1" applyFill="1" applyBorder="1" applyAlignment="1">
      <alignment horizontal="center" vertical="center"/>
      <protection/>
    </xf>
    <xf numFmtId="177" fontId="10" fillId="0" borderId="30" xfId="118" applyNumberFormat="1" applyFont="1" applyFill="1" applyBorder="1" applyAlignment="1" applyProtection="1">
      <alignment horizontal="center" vertical="center" wrapText="1"/>
      <protection/>
    </xf>
    <xf numFmtId="177" fontId="10" fillId="0" borderId="31" xfId="118" applyNumberFormat="1" applyFont="1" applyFill="1" applyBorder="1" applyAlignment="1" applyProtection="1">
      <alignment horizontal="center" vertical="center" wrapText="1"/>
      <protection/>
    </xf>
    <xf numFmtId="177" fontId="10" fillId="0" borderId="32" xfId="118" applyNumberFormat="1" applyFont="1" applyFill="1" applyBorder="1" applyAlignment="1" applyProtection="1">
      <alignment horizontal="center" vertical="center" wrapText="1"/>
      <protection/>
    </xf>
    <xf numFmtId="177" fontId="10" fillId="0" borderId="20" xfId="118" applyNumberFormat="1" applyFont="1" applyFill="1" applyBorder="1" applyAlignment="1" applyProtection="1" quotePrefix="1">
      <alignment horizontal="center" vertical="center"/>
      <protection/>
    </xf>
    <xf numFmtId="177" fontId="10" fillId="0" borderId="19" xfId="118" applyNumberFormat="1" applyFont="1" applyFill="1" applyBorder="1" applyAlignment="1" applyProtection="1" quotePrefix="1">
      <alignment horizontal="center" vertical="center"/>
      <protection/>
    </xf>
    <xf numFmtId="177" fontId="10" fillId="0" borderId="20" xfId="118" applyNumberFormat="1" applyFont="1" applyFill="1" applyBorder="1" applyAlignment="1" applyProtection="1">
      <alignment horizontal="center" vertical="center" shrinkToFit="1"/>
      <protection/>
    </xf>
    <xf numFmtId="177" fontId="10" fillId="0" borderId="19" xfId="118" applyNumberFormat="1" applyFont="1" applyFill="1" applyBorder="1" applyAlignment="1" applyProtection="1">
      <alignment horizontal="center" vertical="center" shrinkToFit="1"/>
      <protection/>
    </xf>
    <xf numFmtId="177" fontId="10" fillId="0" borderId="24" xfId="117" applyNumberFormat="1" applyFont="1" applyFill="1" applyBorder="1" applyAlignment="1" applyProtection="1">
      <alignment horizontal="center" vertical="center"/>
      <protection/>
    </xf>
    <xf numFmtId="177" fontId="10" fillId="0" borderId="26" xfId="117" applyNumberFormat="1" applyFont="1" applyFill="1" applyBorder="1" applyAlignment="1" applyProtection="1">
      <alignment horizontal="center" vertical="center"/>
      <protection/>
    </xf>
    <xf numFmtId="0" fontId="34" fillId="0" borderId="2" xfId="0" applyFont="1" applyFill="1" applyBorder="1" applyAlignment="1">
      <alignment horizontal="center" vertical="center" shrinkToFit="1"/>
    </xf>
    <xf numFmtId="177" fontId="10" fillId="0" borderId="16" xfId="118" applyNumberFormat="1" applyFont="1" applyFill="1" applyBorder="1" applyAlignment="1">
      <alignment horizontal="center" vertical="center"/>
      <protection/>
    </xf>
    <xf numFmtId="177" fontId="10" fillId="0" borderId="2" xfId="118" applyNumberFormat="1" applyFont="1" applyFill="1" applyBorder="1" applyAlignment="1">
      <alignment horizontal="center" vertical="center"/>
      <protection/>
    </xf>
    <xf numFmtId="177" fontId="10" fillId="0" borderId="17" xfId="118" applyNumberFormat="1" applyFont="1" applyFill="1" applyBorder="1" applyAlignment="1">
      <alignment horizontal="center" vertical="center"/>
      <protection/>
    </xf>
    <xf numFmtId="177" fontId="10" fillId="0" borderId="16" xfId="118" applyNumberFormat="1" applyFont="1" applyFill="1" applyBorder="1" applyAlignment="1">
      <alignment horizontal="center" vertical="center" wrapText="1"/>
      <protection/>
    </xf>
    <xf numFmtId="0" fontId="34" fillId="0" borderId="2" xfId="0" applyFont="1" applyFill="1" applyBorder="1" applyAlignment="1">
      <alignment horizontal="center" vertical="center" wrapText="1"/>
    </xf>
    <xf numFmtId="177" fontId="10" fillId="0" borderId="22" xfId="118" applyNumberFormat="1" applyFont="1" applyFill="1" applyBorder="1" applyAlignment="1" applyProtection="1">
      <alignment horizontal="center" vertical="center"/>
      <protection/>
    </xf>
    <xf numFmtId="177" fontId="10" fillId="0" borderId="20" xfId="117" applyNumberFormat="1" applyFont="1" applyFill="1" applyBorder="1" applyAlignment="1" applyProtection="1">
      <alignment horizontal="center" vertical="center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177" fontId="10" fillId="0" borderId="20" xfId="117" applyNumberFormat="1" applyFont="1" applyFill="1" applyBorder="1" applyAlignment="1" applyProtection="1">
      <alignment horizontal="left" vertical="center" wrapText="1"/>
      <protection/>
    </xf>
    <xf numFmtId="177" fontId="10" fillId="0" borderId="18" xfId="117" applyNumberFormat="1" applyFont="1" applyFill="1" applyBorder="1" applyAlignment="1" applyProtection="1">
      <alignment horizontal="left" vertical="center"/>
      <protection/>
    </xf>
    <xf numFmtId="177" fontId="10" fillId="0" borderId="19" xfId="117" applyNumberFormat="1" applyFont="1" applyFill="1" applyBorder="1" applyAlignment="1" applyProtection="1">
      <alignment horizontal="left" vertical="center"/>
      <protection/>
    </xf>
    <xf numFmtId="177" fontId="10" fillId="0" borderId="15" xfId="117" applyNumberFormat="1" applyFont="1" applyFill="1" applyBorder="1" applyAlignment="1" applyProtection="1">
      <alignment horizontal="left" vertical="center"/>
      <protection/>
    </xf>
    <xf numFmtId="177" fontId="10" fillId="0" borderId="13" xfId="117" applyNumberFormat="1" applyFont="1" applyFill="1" applyBorder="1" applyAlignment="1" applyProtection="1">
      <alignment horizontal="left" vertical="center"/>
      <protection/>
    </xf>
    <xf numFmtId="177" fontId="10" fillId="0" borderId="14" xfId="117" applyNumberFormat="1" applyFont="1" applyFill="1" applyBorder="1" applyAlignment="1" applyProtection="1">
      <alignment horizontal="left" vertical="center"/>
      <protection/>
    </xf>
    <xf numFmtId="177" fontId="10" fillId="0" borderId="18" xfId="117" applyNumberFormat="1" applyFont="1" applyFill="1" applyBorder="1" applyAlignment="1" applyProtection="1">
      <alignment horizontal="center" vertical="center"/>
      <protection/>
    </xf>
    <xf numFmtId="177" fontId="10" fillId="0" borderId="19" xfId="117" applyNumberFormat="1" applyFont="1" applyFill="1" applyBorder="1" applyAlignment="1" applyProtection="1">
      <alignment horizontal="center" vertical="center"/>
      <protection/>
    </xf>
    <xf numFmtId="177" fontId="10" fillId="0" borderId="15" xfId="117" applyNumberFormat="1" applyFont="1" applyFill="1" applyBorder="1" applyAlignment="1" applyProtection="1">
      <alignment horizontal="center" vertical="center"/>
      <protection/>
    </xf>
    <xf numFmtId="177" fontId="10" fillId="0" borderId="13" xfId="117" applyNumberFormat="1" applyFont="1" applyFill="1" applyBorder="1" applyAlignment="1" applyProtection="1">
      <alignment horizontal="center" vertical="center"/>
      <protection/>
    </xf>
    <xf numFmtId="177" fontId="10" fillId="0" borderId="14" xfId="117" applyNumberFormat="1" applyFont="1" applyFill="1" applyBorder="1" applyAlignment="1" applyProtection="1">
      <alignment horizontal="center" vertical="center"/>
      <protection/>
    </xf>
    <xf numFmtId="177" fontId="10" fillId="0" borderId="18" xfId="117" applyNumberFormat="1" applyFont="1" applyFill="1" applyBorder="1" applyAlignment="1">
      <alignment horizontal="center" vertical="center" wrapText="1"/>
      <protection/>
    </xf>
    <xf numFmtId="177" fontId="10" fillId="0" borderId="20" xfId="117" applyNumberFormat="1" applyFont="1" applyFill="1" applyBorder="1" applyAlignment="1" applyProtection="1">
      <alignment horizontal="center" vertical="center" shrinkToFit="1"/>
      <protection/>
    </xf>
    <xf numFmtId="0" fontId="34" fillId="0" borderId="18" xfId="0" applyFont="1" applyFill="1" applyBorder="1" applyAlignment="1">
      <alignment vertical="center" shrinkToFit="1"/>
    </xf>
    <xf numFmtId="177" fontId="10" fillId="0" borderId="20" xfId="117" applyNumberFormat="1" applyFont="1" applyFill="1" applyBorder="1" applyAlignment="1">
      <alignment horizontal="center" vertical="center"/>
      <protection/>
    </xf>
    <xf numFmtId="177" fontId="10" fillId="0" borderId="15" xfId="117" applyNumberFormat="1" applyFont="1" applyFill="1" applyBorder="1" applyAlignment="1">
      <alignment horizontal="center" vertical="center"/>
      <protection/>
    </xf>
    <xf numFmtId="177" fontId="10" fillId="0" borderId="33" xfId="117" applyNumberFormat="1" applyFont="1" applyFill="1" applyBorder="1" applyAlignment="1" applyProtection="1">
      <alignment horizontal="center" vertical="center"/>
      <protection/>
    </xf>
    <xf numFmtId="177" fontId="10" fillId="0" borderId="34" xfId="117" applyNumberFormat="1" applyFont="1" applyFill="1" applyBorder="1" applyAlignment="1" applyProtection="1">
      <alignment horizontal="center" vertical="center"/>
      <protection/>
    </xf>
    <xf numFmtId="177" fontId="10" fillId="0" borderId="35" xfId="117" applyNumberFormat="1" applyFont="1" applyFill="1" applyBorder="1" applyAlignment="1" applyProtection="1">
      <alignment horizontal="center" vertical="center"/>
      <protection/>
    </xf>
    <xf numFmtId="37" fontId="10" fillId="0" borderId="34" xfId="117" applyFont="1" applyFill="1" applyBorder="1" applyAlignment="1">
      <alignment horizontal="center" vertical="center"/>
      <protection/>
    </xf>
    <xf numFmtId="37" fontId="10" fillId="0" borderId="35" xfId="117" applyFont="1" applyFill="1" applyBorder="1" applyAlignment="1">
      <alignment horizontal="center" vertical="center"/>
      <protection/>
    </xf>
    <xf numFmtId="177" fontId="10" fillId="0" borderId="15" xfId="117" applyNumberFormat="1" applyFont="1" applyFill="1" applyBorder="1" applyAlignment="1" applyProtection="1">
      <alignment horizontal="center" vertical="center" shrinkToFit="1"/>
      <protection/>
    </xf>
    <xf numFmtId="177" fontId="10" fillId="0" borderId="13" xfId="117" applyNumberFormat="1" applyFont="1" applyFill="1" applyBorder="1" applyAlignment="1" applyProtection="1">
      <alignment horizontal="center" vertical="center" shrinkToFit="1"/>
      <protection/>
    </xf>
    <xf numFmtId="177" fontId="10" fillId="0" borderId="14" xfId="117" applyNumberFormat="1" applyFont="1" applyFill="1" applyBorder="1" applyAlignment="1" applyProtection="1">
      <alignment horizontal="center" vertical="center" shrinkToFit="1"/>
      <protection/>
    </xf>
    <xf numFmtId="177" fontId="10" fillId="0" borderId="36" xfId="117" applyNumberFormat="1" applyFont="1" applyFill="1" applyBorder="1" applyAlignment="1">
      <alignment horizontal="center" vertical="center"/>
      <protection/>
    </xf>
    <xf numFmtId="37" fontId="10" fillId="0" borderId="37" xfId="117" applyFont="1" applyFill="1" applyBorder="1" applyAlignment="1">
      <alignment horizontal="center" vertical="center"/>
      <protection/>
    </xf>
    <xf numFmtId="37" fontId="10" fillId="0" borderId="38" xfId="117" applyFont="1" applyFill="1" applyBorder="1" applyAlignment="1">
      <alignment horizontal="center" vertical="center"/>
      <protection/>
    </xf>
    <xf numFmtId="0" fontId="34" fillId="0" borderId="26" xfId="0" applyFont="1" applyFill="1" applyBorder="1" applyAlignment="1">
      <alignment horizontal="center" vertical="center"/>
    </xf>
    <xf numFmtId="176" fontId="10" fillId="0" borderId="3" xfId="116" applyNumberFormat="1" applyFont="1" applyFill="1" applyBorder="1" applyAlignment="1" applyProtection="1">
      <alignment horizontal="center" vertical="center" wrapText="1"/>
      <protection/>
    </xf>
    <xf numFmtId="176" fontId="10" fillId="0" borderId="16" xfId="116" applyNumberFormat="1" applyFont="1" applyFill="1" applyBorder="1" applyAlignment="1" applyProtection="1">
      <alignment horizontal="center" vertical="center"/>
      <protection/>
    </xf>
    <xf numFmtId="37" fontId="9" fillId="0" borderId="22" xfId="115" applyFont="1" applyFill="1" applyBorder="1" applyAlignment="1">
      <alignment/>
      <protection/>
    </xf>
    <xf numFmtId="176" fontId="10" fillId="0" borderId="20" xfId="116" applyNumberFormat="1" applyFont="1" applyFill="1" applyBorder="1" applyAlignment="1" applyProtection="1">
      <alignment horizontal="center" vertical="center"/>
      <protection/>
    </xf>
    <xf numFmtId="176" fontId="10" fillId="0" borderId="22" xfId="116" applyNumberFormat="1" applyFont="1" applyFill="1" applyBorder="1" applyAlignment="1" applyProtection="1">
      <alignment horizontal="center" vertical="center" wrapText="1"/>
      <protection/>
    </xf>
    <xf numFmtId="176" fontId="10" fillId="0" borderId="39" xfId="116" applyNumberFormat="1" applyFont="1" applyFill="1" applyBorder="1" applyAlignment="1" applyProtection="1">
      <alignment horizontal="center" vertical="center"/>
      <protection/>
    </xf>
    <xf numFmtId="176" fontId="10" fillId="0" borderId="40" xfId="116" applyNumberFormat="1" applyFont="1" applyFill="1" applyBorder="1" applyAlignment="1" applyProtection="1">
      <alignment horizontal="center" vertical="center"/>
      <protection/>
    </xf>
    <xf numFmtId="176" fontId="10" fillId="0" borderId="41" xfId="116" applyNumberFormat="1" applyFont="1" applyFill="1" applyBorder="1" applyAlignment="1" applyProtection="1">
      <alignment horizontal="center" vertical="center"/>
      <protection/>
    </xf>
    <xf numFmtId="176" fontId="10" fillId="0" borderId="42" xfId="116" applyNumberFormat="1" applyFont="1" applyFill="1" applyBorder="1" applyAlignment="1" applyProtection="1">
      <alignment horizontal="center" vertical="center"/>
      <protection/>
    </xf>
    <xf numFmtId="176" fontId="10" fillId="0" borderId="43" xfId="116" applyNumberFormat="1" applyFont="1" applyFill="1" applyBorder="1" applyAlignment="1" applyProtection="1">
      <alignment horizontal="center" vertical="center"/>
      <protection/>
    </xf>
    <xf numFmtId="176" fontId="10" fillId="0" borderId="44" xfId="116" applyNumberFormat="1" applyFont="1" applyFill="1" applyBorder="1" applyAlignment="1" applyProtection="1">
      <alignment horizontal="center" vertical="center"/>
      <protection/>
    </xf>
    <xf numFmtId="176" fontId="10" fillId="0" borderId="27" xfId="116" applyNumberFormat="1" applyFont="1" applyFill="1" applyBorder="1" applyAlignment="1" applyProtection="1">
      <alignment horizontal="center" vertical="center"/>
      <protection/>
    </xf>
    <xf numFmtId="176" fontId="10" fillId="0" borderId="28" xfId="116" applyNumberFormat="1" applyFont="1" applyFill="1" applyBorder="1" applyAlignment="1" applyProtection="1">
      <alignment horizontal="center" vertical="center"/>
      <protection/>
    </xf>
    <xf numFmtId="176" fontId="10" fillId="0" borderId="29" xfId="116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Alignment="1" applyProtection="1">
      <alignment horizontal="center" vertical="center"/>
      <protection/>
    </xf>
    <xf numFmtId="177" fontId="10" fillId="0" borderId="19" xfId="119" applyNumberFormat="1" applyFont="1" applyFill="1" applyBorder="1" applyAlignment="1" applyProtection="1">
      <alignment horizontal="center" vertical="center"/>
      <protection/>
    </xf>
    <xf numFmtId="177" fontId="10" fillId="0" borderId="14" xfId="119" applyNumberFormat="1" applyFont="1" applyFill="1" applyBorder="1" applyAlignment="1" applyProtection="1">
      <alignment horizontal="center" vertical="center"/>
      <protection/>
    </xf>
    <xf numFmtId="177" fontId="10" fillId="0" borderId="19" xfId="0" applyNumberFormat="1" applyFont="1" applyFill="1" applyBorder="1" applyAlignment="1" applyProtection="1">
      <alignment horizontal="center" vertical="center"/>
      <protection/>
    </xf>
    <xf numFmtId="177" fontId="10" fillId="0" borderId="14" xfId="0" applyNumberFormat="1" applyFont="1" applyFill="1" applyBorder="1" applyAlignment="1" applyProtection="1">
      <alignment horizontal="center" vertical="center"/>
      <protection/>
    </xf>
    <xf numFmtId="177" fontId="10" fillId="0" borderId="0" xfId="119" applyNumberFormat="1" applyFont="1" applyFill="1" applyAlignment="1">
      <alignment horizontal="center" vertical="center"/>
      <protection/>
    </xf>
    <xf numFmtId="177" fontId="10" fillId="0" borderId="0" xfId="0" applyNumberFormat="1" applyFont="1" applyFill="1" applyAlignment="1" applyProtection="1">
      <alignment horizontal="center" vertical="center"/>
      <protection/>
    </xf>
    <xf numFmtId="186" fontId="11" fillId="0" borderId="27" xfId="116" applyNumberFormat="1" applyFont="1" applyFill="1" applyBorder="1" applyAlignment="1">
      <alignment horizontal="center" vertical="center" wrapText="1"/>
      <protection/>
    </xf>
    <xf numFmtId="186" fontId="11" fillId="0" borderId="28" xfId="116" applyNumberFormat="1" applyFont="1" applyFill="1" applyBorder="1" applyAlignment="1">
      <alignment horizontal="center" vertical="center"/>
      <protection/>
    </xf>
    <xf numFmtId="186" fontId="11" fillId="0" borderId="29" xfId="116" applyNumberFormat="1" applyFont="1" applyFill="1" applyBorder="1" applyAlignment="1">
      <alignment horizontal="center" vertical="center"/>
      <protection/>
    </xf>
    <xf numFmtId="176" fontId="10" fillId="0" borderId="45" xfId="116" applyNumberFormat="1" applyFont="1" applyFill="1" applyBorder="1" applyAlignment="1">
      <alignment horizontal="center" vertical="center" wrapText="1"/>
      <protection/>
    </xf>
    <xf numFmtId="176" fontId="10" fillId="0" borderId="40" xfId="116" applyNumberFormat="1" applyFont="1" applyFill="1" applyBorder="1" applyAlignment="1">
      <alignment horizontal="center" vertical="center" wrapText="1"/>
      <protection/>
    </xf>
    <xf numFmtId="176" fontId="10" fillId="0" borderId="41" xfId="116" applyNumberFormat="1" applyFont="1" applyFill="1" applyBorder="1" applyAlignment="1">
      <alignment horizontal="center" vertical="center" wrapText="1"/>
      <protection/>
    </xf>
    <xf numFmtId="176" fontId="10" fillId="0" borderId="0" xfId="116" applyNumberFormat="1" applyFont="1" applyFill="1" applyBorder="1" applyAlignment="1">
      <alignment horizontal="center" vertical="center" wrapText="1"/>
      <protection/>
    </xf>
    <xf numFmtId="176" fontId="10" fillId="0" borderId="13" xfId="116" applyNumberFormat="1" applyFont="1" applyFill="1" applyBorder="1" applyAlignment="1">
      <alignment horizontal="center" vertical="center" wrapText="1"/>
      <protection/>
    </xf>
    <xf numFmtId="176" fontId="11" fillId="0" borderId="24" xfId="116" applyNumberFormat="1" applyFont="1" applyFill="1" applyBorder="1" applyAlignment="1">
      <alignment horizontal="center" vertical="center" wrapText="1"/>
      <protection/>
    </xf>
    <xf numFmtId="176" fontId="11" fillId="0" borderId="25" xfId="116" applyNumberFormat="1" applyFont="1" applyFill="1" applyBorder="1" applyAlignment="1">
      <alignment horizontal="center" vertical="center" wrapText="1"/>
      <protection/>
    </xf>
    <xf numFmtId="176" fontId="11" fillId="0" borderId="26" xfId="116" applyNumberFormat="1" applyFont="1" applyFill="1" applyBorder="1" applyAlignment="1">
      <alignment horizontal="center" vertical="center" wrapText="1"/>
      <protection/>
    </xf>
    <xf numFmtId="176" fontId="11" fillId="0" borderId="22" xfId="116" applyNumberFormat="1" applyFont="1" applyFill="1" applyBorder="1" applyAlignment="1">
      <alignment horizontal="center" vertical="center" wrapText="1"/>
      <protection/>
    </xf>
    <xf numFmtId="176" fontId="11" fillId="0" borderId="14" xfId="116" applyNumberFormat="1" applyFont="1" applyFill="1" applyBorder="1" applyAlignment="1">
      <alignment horizontal="center" vertical="center" wrapText="1"/>
      <protection/>
    </xf>
    <xf numFmtId="176" fontId="12" fillId="0" borderId="45" xfId="116" applyNumberFormat="1" applyFont="1" applyFill="1" applyBorder="1" applyAlignment="1">
      <alignment horizontal="center" vertical="center" wrapText="1"/>
      <protection/>
    </xf>
    <xf numFmtId="176" fontId="12" fillId="0" borderId="41" xfId="116" applyNumberFormat="1" applyFont="1" applyFill="1" applyBorder="1" applyAlignment="1">
      <alignment horizontal="center" vertical="center" wrapText="1"/>
      <protection/>
    </xf>
    <xf numFmtId="176" fontId="11" fillId="0" borderId="42" xfId="116" applyNumberFormat="1" applyFont="1" applyFill="1" applyBorder="1" applyAlignment="1">
      <alignment horizontal="center" vertical="center" wrapText="1"/>
      <protection/>
    </xf>
    <xf numFmtId="176" fontId="11" fillId="0" borderId="43" xfId="116" applyNumberFormat="1" applyFont="1" applyFill="1" applyBorder="1" applyAlignment="1">
      <alignment horizontal="center" vertical="center" wrapText="1"/>
      <protection/>
    </xf>
    <xf numFmtId="176" fontId="11" fillId="0" borderId="44" xfId="116" applyNumberFormat="1" applyFont="1" applyFill="1" applyBorder="1" applyAlignment="1">
      <alignment horizontal="center" vertical="center" wrapText="1"/>
      <protection/>
    </xf>
    <xf numFmtId="176" fontId="10" fillId="0" borderId="46" xfId="116" applyNumberFormat="1" applyFont="1" applyFill="1" applyBorder="1" applyAlignment="1">
      <alignment horizontal="center" vertical="center" wrapText="1"/>
      <protection/>
    </xf>
    <xf numFmtId="176" fontId="10" fillId="0" borderId="47" xfId="116" applyNumberFormat="1" applyFont="1" applyFill="1" applyBorder="1" applyAlignment="1">
      <alignment horizontal="center" vertical="center"/>
      <protection/>
    </xf>
    <xf numFmtId="176" fontId="10" fillId="0" borderId="48" xfId="116" applyNumberFormat="1" applyFont="1" applyFill="1" applyBorder="1" applyAlignment="1">
      <alignment horizontal="center" vertical="center"/>
      <protection/>
    </xf>
    <xf numFmtId="176" fontId="10" fillId="0" borderId="49" xfId="116" applyNumberFormat="1" applyFont="1" applyFill="1" applyBorder="1" applyAlignment="1">
      <alignment horizontal="center" vertical="center"/>
      <protection/>
    </xf>
    <xf numFmtId="176" fontId="10" fillId="0" borderId="42" xfId="116" applyNumberFormat="1" applyFont="1" applyFill="1" applyBorder="1" applyAlignment="1">
      <alignment horizontal="center" vertical="center" wrapText="1"/>
      <protection/>
    </xf>
    <xf numFmtId="176" fontId="10" fillId="0" borderId="44" xfId="116" applyNumberFormat="1" applyFont="1" applyFill="1" applyBorder="1" applyAlignment="1">
      <alignment horizontal="center" vertical="center" wrapText="1"/>
      <protection/>
    </xf>
    <xf numFmtId="177" fontId="13" fillId="0" borderId="0" xfId="0" applyNumberFormat="1" applyFont="1" applyFill="1" applyAlignment="1">
      <alignment horizontal="center" vertical="center"/>
    </xf>
    <xf numFmtId="176" fontId="10" fillId="0" borderId="30" xfId="116" applyNumberFormat="1" applyFont="1" applyFill="1" applyBorder="1" applyAlignment="1">
      <alignment horizontal="center" vertical="center" wrapText="1"/>
      <protection/>
    </xf>
    <xf numFmtId="176" fontId="10" fillId="0" borderId="31" xfId="116" applyNumberFormat="1" applyFont="1" applyFill="1" applyBorder="1" applyAlignment="1">
      <alignment horizontal="center" vertical="center" wrapText="1"/>
      <protection/>
    </xf>
    <xf numFmtId="176" fontId="10" fillId="0" borderId="50" xfId="116" applyNumberFormat="1" applyFont="1" applyFill="1" applyBorder="1" applyAlignment="1">
      <alignment horizontal="center" vertical="center" wrapText="1"/>
      <protection/>
    </xf>
    <xf numFmtId="176" fontId="11" fillId="0" borderId="27" xfId="116" applyNumberFormat="1" applyFont="1" applyFill="1" applyBorder="1" applyAlignment="1">
      <alignment horizontal="center" vertical="center" wrapText="1"/>
      <protection/>
    </xf>
    <xf numFmtId="176" fontId="11" fillId="0" borderId="28" xfId="116" applyNumberFormat="1" applyFont="1" applyFill="1" applyBorder="1" applyAlignment="1">
      <alignment horizontal="center" vertical="center" wrapText="1"/>
      <protection/>
    </xf>
    <xf numFmtId="176" fontId="11" fillId="0" borderId="29" xfId="116" applyNumberFormat="1" applyFont="1" applyFill="1" applyBorder="1" applyAlignment="1">
      <alignment horizontal="center" vertical="center" wrapText="1"/>
      <protection/>
    </xf>
    <xf numFmtId="186" fontId="10" fillId="0" borderId="51" xfId="116" applyNumberFormat="1" applyFont="1" applyFill="1" applyBorder="1" applyAlignment="1" applyProtection="1">
      <alignment horizontal="center" vertical="center" wrapText="1"/>
      <protection/>
    </xf>
    <xf numFmtId="186" fontId="10" fillId="0" borderId="52" xfId="116" applyNumberFormat="1" applyFont="1" applyFill="1" applyBorder="1" applyAlignment="1" applyProtection="1">
      <alignment horizontal="center" vertical="center" wrapText="1"/>
      <protection/>
    </xf>
    <xf numFmtId="186" fontId="10" fillId="0" borderId="53" xfId="116" applyNumberFormat="1" applyFont="1" applyFill="1" applyBorder="1" applyAlignment="1" applyProtection="1">
      <alignment horizontal="center" vertical="center" wrapText="1"/>
      <protection/>
    </xf>
    <xf numFmtId="176" fontId="10" fillId="0" borderId="43" xfId="116" applyNumberFormat="1" applyFont="1" applyFill="1" applyBorder="1" applyAlignment="1">
      <alignment horizontal="center" vertical="center" wrapText="1"/>
      <protection/>
    </xf>
    <xf numFmtId="176" fontId="10" fillId="0" borderId="27" xfId="116" applyNumberFormat="1" applyFont="1" applyFill="1" applyBorder="1" applyAlignment="1">
      <alignment horizontal="center" vertical="center" wrapText="1"/>
      <protection/>
    </xf>
    <xf numFmtId="176" fontId="10" fillId="0" borderId="28" xfId="116" applyNumberFormat="1" applyFont="1" applyFill="1" applyBorder="1" applyAlignment="1">
      <alignment horizontal="center" vertical="center" wrapText="1"/>
      <protection/>
    </xf>
    <xf numFmtId="176" fontId="10" fillId="0" borderId="29" xfId="116" applyNumberFormat="1" applyFont="1" applyFill="1" applyBorder="1" applyAlignment="1">
      <alignment horizontal="center" vertical="center" wrapText="1"/>
      <protection/>
    </xf>
    <xf numFmtId="176" fontId="10" fillId="0" borderId="46" xfId="116" applyNumberFormat="1" applyFont="1" applyFill="1" applyBorder="1" applyAlignment="1" applyProtection="1">
      <alignment horizontal="center" vertical="center" wrapText="1"/>
      <protection/>
    </xf>
    <xf numFmtId="176" fontId="10" fillId="0" borderId="54" xfId="116" applyNumberFormat="1" applyFont="1" applyFill="1" applyBorder="1" applyAlignment="1" applyProtection="1">
      <alignment horizontal="center" vertical="center" wrapText="1"/>
      <protection/>
    </xf>
    <xf numFmtId="176" fontId="10" fillId="0" borderId="47" xfId="116" applyNumberFormat="1" applyFont="1" applyFill="1" applyBorder="1" applyAlignment="1" applyProtection="1">
      <alignment horizontal="center" vertical="center" wrapText="1"/>
      <protection/>
    </xf>
    <xf numFmtId="176" fontId="10" fillId="0" borderId="55" xfId="116" applyNumberFormat="1" applyFont="1" applyFill="1" applyBorder="1" applyAlignment="1" applyProtection="1">
      <alignment horizontal="center" vertical="center" wrapText="1"/>
      <protection/>
    </xf>
    <xf numFmtId="176" fontId="10" fillId="0" borderId="56" xfId="116" applyNumberFormat="1" applyFont="1" applyFill="1" applyBorder="1" applyAlignment="1" applyProtection="1">
      <alignment horizontal="center" vertical="center" wrapText="1"/>
      <protection/>
    </xf>
    <xf numFmtId="176" fontId="10" fillId="0" borderId="57" xfId="116" applyNumberFormat="1" applyFont="1" applyFill="1" applyBorder="1" applyAlignment="1" applyProtection="1">
      <alignment horizontal="center" vertical="center" wrapText="1"/>
      <protection/>
    </xf>
    <xf numFmtId="176" fontId="10" fillId="0" borderId="48" xfId="116" applyNumberFormat="1" applyFont="1" applyFill="1" applyBorder="1" applyAlignment="1" applyProtection="1">
      <alignment horizontal="center" vertical="center" wrapText="1"/>
      <protection/>
    </xf>
    <xf numFmtId="176" fontId="10" fillId="0" borderId="58" xfId="116" applyNumberFormat="1" applyFont="1" applyFill="1" applyBorder="1" applyAlignment="1" applyProtection="1">
      <alignment horizontal="center" vertical="center" wrapText="1"/>
      <protection/>
    </xf>
    <xf numFmtId="176" fontId="10" fillId="0" borderId="49" xfId="116" applyNumberFormat="1" applyFont="1" applyFill="1" applyBorder="1" applyAlignment="1" applyProtection="1">
      <alignment horizontal="center" vertical="center" wrapText="1"/>
      <protection/>
    </xf>
    <xf numFmtId="177" fontId="13" fillId="0" borderId="0" xfId="120" applyNumberFormat="1" applyFont="1" applyFill="1" applyBorder="1" applyAlignment="1">
      <alignment horizontal="right" vertical="center" indent="2"/>
      <protection/>
    </xf>
    <xf numFmtId="177" fontId="32" fillId="0" borderId="0" xfId="120" applyNumberFormat="1" applyFont="1" applyFill="1" applyBorder="1" applyAlignment="1" applyProtection="1">
      <alignment horizontal="right" vertical="center" indent="2"/>
      <protection/>
    </xf>
    <xf numFmtId="177" fontId="32" fillId="0" borderId="0" xfId="120" applyNumberFormat="1" applyFont="1" applyFill="1" applyBorder="1" applyAlignment="1">
      <alignment horizontal="right" vertical="center" indent="2"/>
      <protection/>
    </xf>
    <xf numFmtId="177" fontId="10" fillId="0" borderId="18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3" xfId="0" applyNumberFormat="1" applyFont="1" applyFill="1" applyBorder="1" applyAlignment="1" applyProtection="1">
      <alignment horizontal="center" vertical="center"/>
      <protection/>
    </xf>
    <xf numFmtId="177" fontId="13" fillId="0" borderId="0" xfId="120" applyNumberFormat="1" applyFont="1" applyFill="1" applyBorder="1" applyAlignment="1" applyProtection="1">
      <alignment horizontal="right" vertical="center" indent="2"/>
      <protection/>
    </xf>
  </cellXfs>
  <cellStyles count="10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2表 H14" xfId="117"/>
    <cellStyle name="標準_第43表 H14" xfId="118"/>
    <cellStyle name="標準_第45表 H14" xfId="119"/>
    <cellStyle name="標準_第51表 H14" xfId="120"/>
    <cellStyle name="Followed Hyperlink" xfId="121"/>
    <cellStyle name="良い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18</xdr:row>
      <xdr:rowOff>85725</xdr:rowOff>
    </xdr:from>
    <xdr:ext cx="18811875" cy="933450"/>
    <xdr:sp>
      <xdr:nvSpPr>
        <xdr:cNvPr id="1" name="正方形/長方形 1"/>
        <xdr:cNvSpPr>
          <a:spLocks/>
        </xdr:cNvSpPr>
      </xdr:nvSpPr>
      <xdr:spPr>
        <a:xfrm>
          <a:off x="1495425" y="3857625"/>
          <a:ext cx="18811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821400" cy="933450"/>
    <xdr:sp>
      <xdr:nvSpPr>
        <xdr:cNvPr id="2" name="正方形/長方形 2"/>
        <xdr:cNvSpPr>
          <a:spLocks/>
        </xdr:cNvSpPr>
      </xdr:nvSpPr>
      <xdr:spPr>
        <a:xfrm>
          <a:off x="9782175" y="5029200"/>
          <a:ext cx="18821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81"/>
  <sheetViews>
    <sheetView showGridLines="0" tabSelected="1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3.5" customHeight="1"/>
  <cols>
    <col min="1" max="1" width="1.328125" style="1" customWidth="1"/>
    <col min="2" max="2" width="9.25" style="1" customWidth="1"/>
    <col min="3" max="14" width="8.33203125" style="1" customWidth="1"/>
    <col min="15" max="19" width="6.58203125" style="1" customWidth="1"/>
    <col min="20" max="22" width="5.58203125" style="1" customWidth="1"/>
    <col min="23" max="23" width="6.58203125" style="1" customWidth="1"/>
    <col min="24" max="27" width="7.58203125" style="1" customWidth="1"/>
    <col min="28" max="29" width="8.33203125" style="68" customWidth="1"/>
    <col min="30" max="30" width="9.25" style="1" customWidth="1"/>
    <col min="31" max="31" width="1.328125" style="1" customWidth="1"/>
    <col min="32" max="16384" width="8.75" style="1" customWidth="1"/>
  </cols>
  <sheetData>
    <row r="1" spans="1:29" s="48" customFormat="1" ht="16.5" customHeight="1">
      <c r="A1" s="391" t="s">
        <v>305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101"/>
      <c r="P1" s="101"/>
      <c r="Q1" s="101"/>
      <c r="R1" s="101"/>
      <c r="S1" s="102" t="s">
        <v>9</v>
      </c>
      <c r="T1" s="101"/>
      <c r="U1" s="101"/>
      <c r="V1" s="101"/>
      <c r="W1" s="101"/>
      <c r="X1" s="101"/>
      <c r="Y1" s="103"/>
      <c r="Z1" s="101"/>
      <c r="AA1" s="101"/>
      <c r="AB1" s="104"/>
      <c r="AC1" s="104"/>
    </row>
    <row r="2" spans="1:29" s="48" customFormat="1" ht="16.5" customHeight="1">
      <c r="A2" s="100" t="s">
        <v>292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  <c r="P2" s="101"/>
      <c r="Q2" s="101"/>
      <c r="R2" s="101"/>
      <c r="S2" s="102"/>
      <c r="T2" s="101"/>
      <c r="U2" s="101"/>
      <c r="V2" s="101"/>
      <c r="W2" s="101"/>
      <c r="X2" s="101"/>
      <c r="Y2" s="101"/>
      <c r="Z2" s="101"/>
      <c r="AA2" s="101"/>
      <c r="AB2" s="104"/>
      <c r="AC2" s="104"/>
    </row>
    <row r="3" spans="1:31" s="48" customFormat="1" ht="16.5" customHeight="1">
      <c r="A3" s="102" t="s">
        <v>85</v>
      </c>
      <c r="C3" s="105"/>
      <c r="D3" s="47"/>
      <c r="E3" s="47"/>
      <c r="F3" s="47"/>
      <c r="G3" s="47"/>
      <c r="H3" s="47"/>
      <c r="I3" s="47"/>
      <c r="J3" s="47"/>
      <c r="K3" s="47"/>
      <c r="L3" s="47"/>
      <c r="M3" s="47"/>
      <c r="N3" s="106"/>
      <c r="O3" s="106" t="s">
        <v>164</v>
      </c>
      <c r="P3" s="107"/>
      <c r="Q3" s="47"/>
      <c r="R3" s="47"/>
      <c r="S3" s="47"/>
      <c r="T3" s="45"/>
      <c r="U3" s="45"/>
      <c r="V3" s="45"/>
      <c r="W3" s="45"/>
      <c r="X3" s="45"/>
      <c r="Y3" s="45"/>
      <c r="Z3" s="45"/>
      <c r="AA3" s="45"/>
      <c r="AB3" s="108"/>
      <c r="AC3" s="108"/>
      <c r="AD3" s="45"/>
      <c r="AE3" s="109" t="s">
        <v>302</v>
      </c>
    </row>
    <row r="4" spans="1:31" s="48" customFormat="1" ht="16.5" customHeight="1">
      <c r="A4" s="361" t="s">
        <v>211</v>
      </c>
      <c r="B4" s="392"/>
      <c r="C4" s="395" t="s">
        <v>0</v>
      </c>
      <c r="D4" s="398" t="s">
        <v>153</v>
      </c>
      <c r="E4" s="398"/>
      <c r="F4" s="398"/>
      <c r="G4" s="398"/>
      <c r="H4" s="398"/>
      <c r="I4" s="398"/>
      <c r="J4" s="399"/>
      <c r="K4" s="375" t="s">
        <v>154</v>
      </c>
      <c r="L4" s="378" t="s">
        <v>155</v>
      </c>
      <c r="M4" s="400"/>
      <c r="N4" s="375" t="s">
        <v>295</v>
      </c>
      <c r="O4" s="378" t="s">
        <v>150</v>
      </c>
      <c r="P4" s="379"/>
      <c r="Q4" s="375" t="s">
        <v>190</v>
      </c>
      <c r="R4" s="375" t="s">
        <v>156</v>
      </c>
      <c r="S4" s="378" t="s">
        <v>225</v>
      </c>
      <c r="T4" s="369" t="s">
        <v>157</v>
      </c>
      <c r="U4" s="384"/>
      <c r="V4" s="379"/>
      <c r="W4" s="386" t="s">
        <v>298</v>
      </c>
      <c r="X4" s="361" t="s">
        <v>169</v>
      </c>
      <c r="Y4" s="361"/>
      <c r="Z4" s="361"/>
      <c r="AA4" s="361"/>
      <c r="AB4" s="363" t="s">
        <v>144</v>
      </c>
      <c r="AC4" s="366" t="s">
        <v>299</v>
      </c>
      <c r="AD4" s="369" t="s">
        <v>211</v>
      </c>
      <c r="AE4" s="370"/>
    </row>
    <row r="5" spans="1:31" s="48" customFormat="1" ht="16.5" customHeight="1">
      <c r="A5" s="372"/>
      <c r="B5" s="393"/>
      <c r="C5" s="396"/>
      <c r="D5" s="375" t="s">
        <v>75</v>
      </c>
      <c r="E5" s="375" t="s">
        <v>81</v>
      </c>
      <c r="F5" s="375" t="s">
        <v>82</v>
      </c>
      <c r="G5" s="375" t="s">
        <v>83</v>
      </c>
      <c r="H5" s="375" t="s">
        <v>293</v>
      </c>
      <c r="I5" s="375" t="s">
        <v>84</v>
      </c>
      <c r="J5" s="375" t="s">
        <v>294</v>
      </c>
      <c r="K5" s="376"/>
      <c r="L5" s="401"/>
      <c r="M5" s="402"/>
      <c r="N5" s="376"/>
      <c r="O5" s="380"/>
      <c r="P5" s="381"/>
      <c r="Q5" s="376"/>
      <c r="R5" s="376"/>
      <c r="S5" s="382"/>
      <c r="T5" s="380"/>
      <c r="U5" s="385"/>
      <c r="V5" s="381"/>
      <c r="W5" s="387"/>
      <c r="X5" s="362"/>
      <c r="Y5" s="362"/>
      <c r="Z5" s="362"/>
      <c r="AA5" s="362"/>
      <c r="AB5" s="364"/>
      <c r="AC5" s="367"/>
      <c r="AD5" s="371"/>
      <c r="AE5" s="372"/>
    </row>
    <row r="6" spans="1:31" s="48" customFormat="1" ht="16.5" customHeight="1">
      <c r="A6" s="372"/>
      <c r="B6" s="393"/>
      <c r="C6" s="396"/>
      <c r="D6" s="376"/>
      <c r="E6" s="376"/>
      <c r="F6" s="376"/>
      <c r="G6" s="376"/>
      <c r="H6" s="376"/>
      <c r="I6" s="376"/>
      <c r="J6" s="376"/>
      <c r="K6" s="376"/>
      <c r="L6" s="376" t="s">
        <v>296</v>
      </c>
      <c r="M6" s="376" t="s">
        <v>78</v>
      </c>
      <c r="N6" s="376"/>
      <c r="O6" s="354" t="s">
        <v>265</v>
      </c>
      <c r="P6" s="354" t="s">
        <v>297</v>
      </c>
      <c r="Q6" s="376"/>
      <c r="R6" s="376"/>
      <c r="S6" s="382"/>
      <c r="T6" s="389" t="s">
        <v>75</v>
      </c>
      <c r="U6" s="354" t="s">
        <v>265</v>
      </c>
      <c r="V6" s="354" t="s">
        <v>297</v>
      </c>
      <c r="W6" s="387"/>
      <c r="X6" s="356" t="s">
        <v>143</v>
      </c>
      <c r="Y6" s="357"/>
      <c r="Z6" s="358" t="s">
        <v>158</v>
      </c>
      <c r="AA6" s="359"/>
      <c r="AB6" s="364"/>
      <c r="AC6" s="367"/>
      <c r="AD6" s="371"/>
      <c r="AE6" s="372"/>
    </row>
    <row r="7" spans="1:31" s="48" customFormat="1" ht="16.5" customHeight="1">
      <c r="A7" s="374"/>
      <c r="B7" s="394"/>
      <c r="C7" s="39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55"/>
      <c r="P7" s="355"/>
      <c r="Q7" s="377"/>
      <c r="R7" s="377"/>
      <c r="S7" s="383"/>
      <c r="T7" s="390"/>
      <c r="U7" s="355"/>
      <c r="V7" s="355"/>
      <c r="W7" s="388"/>
      <c r="X7" s="98" t="s">
        <v>86</v>
      </c>
      <c r="Y7" s="84" t="s">
        <v>87</v>
      </c>
      <c r="Z7" s="84" t="s">
        <v>86</v>
      </c>
      <c r="AA7" s="121" t="s">
        <v>87</v>
      </c>
      <c r="AB7" s="365"/>
      <c r="AC7" s="368"/>
      <c r="AD7" s="373"/>
      <c r="AE7" s="374"/>
    </row>
    <row r="8" spans="1:31" s="48" customFormat="1" ht="16.5" customHeight="1">
      <c r="A8" s="3"/>
      <c r="B8" s="133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319"/>
      <c r="AC8" s="319"/>
      <c r="AD8" s="122"/>
      <c r="AE8" s="123"/>
    </row>
    <row r="9" spans="1:31" s="48" customFormat="1" ht="16.5" customHeight="1">
      <c r="A9" s="44"/>
      <c r="B9" s="96" t="s">
        <v>218</v>
      </c>
      <c r="C9" s="49">
        <f>D9+K9+L9+M9+N9+O9+P9+Q9+R9+S9</f>
        <v>19712</v>
      </c>
      <c r="D9" s="49">
        <f>SUM(E9:J9)</f>
        <v>9719</v>
      </c>
      <c r="E9" s="49">
        <v>8815</v>
      </c>
      <c r="F9" s="49">
        <v>850</v>
      </c>
      <c r="G9" s="49">
        <v>4</v>
      </c>
      <c r="H9" s="49">
        <v>0</v>
      </c>
      <c r="I9" s="49">
        <v>50</v>
      </c>
      <c r="J9" s="49">
        <v>0</v>
      </c>
      <c r="K9" s="49">
        <v>3219</v>
      </c>
      <c r="L9" s="49">
        <v>469</v>
      </c>
      <c r="M9" s="49">
        <v>632</v>
      </c>
      <c r="N9" s="49">
        <v>232</v>
      </c>
      <c r="O9" s="49">
        <v>4501</v>
      </c>
      <c r="P9" s="43">
        <v>30</v>
      </c>
      <c r="Q9" s="49">
        <v>320</v>
      </c>
      <c r="R9" s="49">
        <v>586</v>
      </c>
      <c r="S9" s="49">
        <v>4</v>
      </c>
      <c r="T9" s="49">
        <f>SUM(U9:V9)</f>
        <v>23</v>
      </c>
      <c r="U9" s="49">
        <v>21</v>
      </c>
      <c r="V9" s="49">
        <v>2</v>
      </c>
      <c r="W9" s="49">
        <v>839</v>
      </c>
      <c r="X9" s="49">
        <v>10011</v>
      </c>
      <c r="Y9" s="49">
        <v>884</v>
      </c>
      <c r="Z9" s="49">
        <v>1106</v>
      </c>
      <c r="AA9" s="49">
        <v>4</v>
      </c>
      <c r="AB9" s="321">
        <f>D9/C9*100</f>
        <v>49.304991883116884</v>
      </c>
      <c r="AC9" s="321">
        <f>(O9+P9+T9)/C9*100</f>
        <v>23.102678571428573</v>
      </c>
      <c r="AD9" s="129" t="s">
        <v>218</v>
      </c>
      <c r="AE9" s="125"/>
    </row>
    <row r="10" spans="1:31" s="110" customFormat="1" ht="16.5" customHeight="1">
      <c r="A10" s="291"/>
      <c r="B10" s="335" t="s">
        <v>300</v>
      </c>
      <c r="C10" s="323">
        <f aca="true" t="shared" si="0" ref="C10:AA10">C15+C35+C38+C43+C45+C48+C52+C56+C59+C62+C64</f>
        <v>19472</v>
      </c>
      <c r="D10" s="323">
        <f t="shared" si="0"/>
        <v>9657</v>
      </c>
      <c r="E10" s="323">
        <f t="shared" si="0"/>
        <v>8738</v>
      </c>
      <c r="F10" s="323">
        <f t="shared" si="0"/>
        <v>846</v>
      </c>
      <c r="G10" s="323">
        <f t="shared" si="0"/>
        <v>11</v>
      </c>
      <c r="H10" s="323">
        <f t="shared" si="0"/>
        <v>6</v>
      </c>
      <c r="I10" s="323">
        <f t="shared" si="0"/>
        <v>56</v>
      </c>
      <c r="J10" s="323">
        <f t="shared" si="0"/>
        <v>0</v>
      </c>
      <c r="K10" s="323">
        <f t="shared" si="0"/>
        <v>3320</v>
      </c>
      <c r="L10" s="323">
        <f t="shared" si="0"/>
        <v>480</v>
      </c>
      <c r="M10" s="323">
        <f t="shared" si="0"/>
        <v>448</v>
      </c>
      <c r="N10" s="323">
        <f t="shared" si="0"/>
        <v>212</v>
      </c>
      <c r="O10" s="323">
        <f t="shared" si="0"/>
        <v>4417</v>
      </c>
      <c r="P10" s="323">
        <f t="shared" si="0"/>
        <v>18</v>
      </c>
      <c r="Q10" s="323">
        <f t="shared" si="0"/>
        <v>204</v>
      </c>
      <c r="R10" s="323">
        <f t="shared" si="0"/>
        <v>709</v>
      </c>
      <c r="S10" s="323">
        <f t="shared" si="0"/>
        <v>7</v>
      </c>
      <c r="T10" s="323">
        <f t="shared" si="0"/>
        <v>23</v>
      </c>
      <c r="U10" s="323">
        <f t="shared" si="0"/>
        <v>22</v>
      </c>
      <c r="V10" s="323">
        <f t="shared" si="0"/>
        <v>1</v>
      </c>
      <c r="W10" s="323">
        <f t="shared" si="0"/>
        <v>861</v>
      </c>
      <c r="X10" s="323">
        <f t="shared" si="0"/>
        <v>9727</v>
      </c>
      <c r="Y10" s="323">
        <f t="shared" si="0"/>
        <v>874</v>
      </c>
      <c r="Z10" s="323">
        <f t="shared" si="0"/>
        <v>1073</v>
      </c>
      <c r="AA10" s="323">
        <f t="shared" si="0"/>
        <v>3</v>
      </c>
      <c r="AB10" s="321">
        <f>D10/C10*100</f>
        <v>49.5942892358258</v>
      </c>
      <c r="AC10" s="321">
        <f>(O10+P10+T10)/C10*100</f>
        <v>22.89441248972884</v>
      </c>
      <c r="AD10" s="324" t="s">
        <v>300</v>
      </c>
      <c r="AE10" s="296"/>
    </row>
    <row r="11" spans="1:31" s="111" customFormat="1" ht="16.5" customHeight="1">
      <c r="A11" s="76"/>
      <c r="B11" s="85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327"/>
      <c r="AC11" s="328"/>
      <c r="AD11" s="77"/>
      <c r="AE11" s="78"/>
    </row>
    <row r="12" spans="1:31" s="48" customFormat="1" ht="16.5" customHeight="1">
      <c r="A12" s="3"/>
      <c r="B12" s="134" t="s">
        <v>76</v>
      </c>
      <c r="C12" s="45">
        <v>13956</v>
      </c>
      <c r="D12" s="45">
        <f>SUM(E12:J12)</f>
        <v>6435</v>
      </c>
      <c r="E12" s="45">
        <v>5770</v>
      </c>
      <c r="F12" s="45">
        <v>596</v>
      </c>
      <c r="G12" s="45">
        <v>9</v>
      </c>
      <c r="H12" s="45">
        <v>4</v>
      </c>
      <c r="I12" s="45">
        <v>56</v>
      </c>
      <c r="J12" s="45">
        <v>0</v>
      </c>
      <c r="K12" s="45">
        <v>2314</v>
      </c>
      <c r="L12" s="360">
        <v>480</v>
      </c>
      <c r="M12" s="360">
        <v>448</v>
      </c>
      <c r="N12" s="45">
        <v>161</v>
      </c>
      <c r="O12" s="45">
        <v>3724</v>
      </c>
      <c r="P12" s="45">
        <v>13</v>
      </c>
      <c r="Q12" s="45">
        <v>127</v>
      </c>
      <c r="R12" s="45">
        <v>436</v>
      </c>
      <c r="S12" s="45">
        <v>3</v>
      </c>
      <c r="T12" s="45">
        <f>SUM(U12:V12)</f>
        <v>22</v>
      </c>
      <c r="U12" s="45">
        <v>21</v>
      </c>
      <c r="V12" s="45">
        <v>1</v>
      </c>
      <c r="W12" s="360">
        <v>861</v>
      </c>
      <c r="X12" s="45">
        <v>6623</v>
      </c>
      <c r="Y12" s="45">
        <v>614</v>
      </c>
      <c r="Z12" s="360">
        <f>921+152</f>
        <v>1073</v>
      </c>
      <c r="AA12" s="360">
        <v>3</v>
      </c>
      <c r="AB12" s="336">
        <f>D12/C12*100</f>
        <v>46.10920034393809</v>
      </c>
      <c r="AC12" s="336">
        <f>(O12+P12+T12)/C12*100</f>
        <v>26.934651762682716</v>
      </c>
      <c r="AD12" s="124" t="s">
        <v>79</v>
      </c>
      <c r="AE12" s="125"/>
    </row>
    <row r="13" spans="1:31" s="48" customFormat="1" ht="16.5" customHeight="1">
      <c r="A13" s="3"/>
      <c r="B13" s="134" t="s">
        <v>77</v>
      </c>
      <c r="C13" s="45">
        <v>5516</v>
      </c>
      <c r="D13" s="45">
        <f>SUM(E13:J13)</f>
        <v>3222</v>
      </c>
      <c r="E13" s="45">
        <v>2968</v>
      </c>
      <c r="F13" s="45">
        <v>250</v>
      </c>
      <c r="G13" s="45">
        <v>2</v>
      </c>
      <c r="H13" s="45">
        <v>2</v>
      </c>
      <c r="I13" s="45">
        <v>0</v>
      </c>
      <c r="J13" s="45">
        <v>0</v>
      </c>
      <c r="K13" s="45">
        <v>1006</v>
      </c>
      <c r="L13" s="360"/>
      <c r="M13" s="360"/>
      <c r="N13" s="45">
        <v>51</v>
      </c>
      <c r="O13" s="45">
        <v>693</v>
      </c>
      <c r="P13" s="45">
        <v>5</v>
      </c>
      <c r="Q13" s="45">
        <v>77</v>
      </c>
      <c r="R13" s="45">
        <v>273</v>
      </c>
      <c r="S13" s="45">
        <v>4</v>
      </c>
      <c r="T13" s="45">
        <f>SUM(U13:V13)</f>
        <v>1</v>
      </c>
      <c r="U13" s="45">
        <v>1</v>
      </c>
      <c r="V13" s="45">
        <v>0</v>
      </c>
      <c r="W13" s="360"/>
      <c r="X13" s="45">
        <v>3104</v>
      </c>
      <c r="Y13" s="45">
        <v>260</v>
      </c>
      <c r="Z13" s="360">
        <v>0</v>
      </c>
      <c r="AA13" s="360">
        <v>0</v>
      </c>
      <c r="AB13" s="336">
        <f>D13/C13*100</f>
        <v>58.41189267585206</v>
      </c>
      <c r="AC13" s="336">
        <f>(O13+P13+T13)/C13*100</f>
        <v>12.672226250906455</v>
      </c>
      <c r="AD13" s="124" t="s">
        <v>80</v>
      </c>
      <c r="AE13" s="125"/>
    </row>
    <row r="14" spans="1:31" s="91" customFormat="1" ht="16.5" customHeight="1">
      <c r="A14" s="87"/>
      <c r="B14" s="90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330"/>
      <c r="AC14" s="331"/>
      <c r="AD14" s="88"/>
      <c r="AE14" s="89"/>
    </row>
    <row r="15" spans="1:31" s="112" customFormat="1" ht="16.5" customHeight="1">
      <c r="A15" s="344" t="s">
        <v>229</v>
      </c>
      <c r="B15" s="352"/>
      <c r="C15" s="332">
        <f>SUM(C17:C34)</f>
        <v>17218</v>
      </c>
      <c r="D15" s="118">
        <f aca="true" t="shared" si="1" ref="D15:AA15">SUM(D17:D34)</f>
        <v>9188</v>
      </c>
      <c r="E15" s="118">
        <f t="shared" si="1"/>
        <v>8366</v>
      </c>
      <c r="F15" s="118">
        <f t="shared" si="1"/>
        <v>754</v>
      </c>
      <c r="G15" s="118">
        <f t="shared" si="1"/>
        <v>8</v>
      </c>
      <c r="H15" s="118">
        <f t="shared" si="1"/>
        <v>4</v>
      </c>
      <c r="I15" s="118">
        <f t="shared" si="1"/>
        <v>56</v>
      </c>
      <c r="J15" s="118">
        <f t="shared" si="1"/>
        <v>0</v>
      </c>
      <c r="K15" s="118">
        <f t="shared" si="1"/>
        <v>2818</v>
      </c>
      <c r="L15" s="118">
        <f t="shared" si="1"/>
        <v>480</v>
      </c>
      <c r="M15" s="118">
        <f t="shared" si="1"/>
        <v>420</v>
      </c>
      <c r="N15" s="118">
        <f t="shared" si="1"/>
        <v>168</v>
      </c>
      <c r="O15" s="118">
        <f t="shared" si="1"/>
        <v>3287</v>
      </c>
      <c r="P15" s="118">
        <f t="shared" si="1"/>
        <v>15</v>
      </c>
      <c r="Q15" s="118">
        <f t="shared" si="1"/>
        <v>160</v>
      </c>
      <c r="R15" s="118">
        <f t="shared" si="1"/>
        <v>677</v>
      </c>
      <c r="S15" s="118">
        <f t="shared" si="1"/>
        <v>5</v>
      </c>
      <c r="T15" s="118">
        <f t="shared" si="1"/>
        <v>15</v>
      </c>
      <c r="U15" s="118">
        <f t="shared" si="1"/>
        <v>14</v>
      </c>
      <c r="V15" s="118">
        <f t="shared" si="1"/>
        <v>1</v>
      </c>
      <c r="W15" s="118">
        <f t="shared" si="1"/>
        <v>721</v>
      </c>
      <c r="X15" s="118">
        <f t="shared" si="1"/>
        <v>9352</v>
      </c>
      <c r="Y15" s="118">
        <f t="shared" si="1"/>
        <v>780</v>
      </c>
      <c r="Z15" s="118">
        <f t="shared" si="1"/>
        <v>1071</v>
      </c>
      <c r="AA15" s="118">
        <f t="shared" si="1"/>
        <v>3</v>
      </c>
      <c r="AB15" s="338">
        <f>D15/C15*100</f>
        <v>53.36275990242769</v>
      </c>
      <c r="AC15" s="338">
        <f>(O15+P15+T15)/C15*100</f>
        <v>19.264722964339644</v>
      </c>
      <c r="AD15" s="345" t="s">
        <v>176</v>
      </c>
      <c r="AE15" s="348"/>
    </row>
    <row r="16" spans="1:31" s="112" customFormat="1" ht="16.5" customHeight="1">
      <c r="A16" s="131"/>
      <c r="B16" s="140" t="s">
        <v>148</v>
      </c>
      <c r="C16" s="332">
        <f>SUM(C17:C21)</f>
        <v>10371</v>
      </c>
      <c r="D16" s="118">
        <f aca="true" t="shared" si="2" ref="D16:AA16">SUM(D17:D21)</f>
        <v>6255</v>
      </c>
      <c r="E16" s="118">
        <f t="shared" si="2"/>
        <v>5864</v>
      </c>
      <c r="F16" s="118">
        <f t="shared" si="2"/>
        <v>383</v>
      </c>
      <c r="G16" s="118">
        <f t="shared" si="2"/>
        <v>6</v>
      </c>
      <c r="H16" s="118">
        <f t="shared" si="2"/>
        <v>0</v>
      </c>
      <c r="I16" s="118">
        <f t="shared" si="2"/>
        <v>2</v>
      </c>
      <c r="J16" s="118">
        <f t="shared" si="2"/>
        <v>0</v>
      </c>
      <c r="K16" s="118">
        <f t="shared" si="2"/>
        <v>1526</v>
      </c>
      <c r="L16" s="118">
        <f t="shared" si="2"/>
        <v>371</v>
      </c>
      <c r="M16" s="118">
        <f t="shared" si="2"/>
        <v>338</v>
      </c>
      <c r="N16" s="118">
        <f t="shared" si="2"/>
        <v>62</v>
      </c>
      <c r="O16" s="118">
        <f t="shared" si="2"/>
        <v>1239</v>
      </c>
      <c r="P16" s="118">
        <f t="shared" si="2"/>
        <v>6</v>
      </c>
      <c r="Q16" s="118">
        <f t="shared" si="2"/>
        <v>102</v>
      </c>
      <c r="R16" s="118">
        <f t="shared" si="2"/>
        <v>467</v>
      </c>
      <c r="S16" s="118">
        <f t="shared" si="2"/>
        <v>5</v>
      </c>
      <c r="T16" s="118">
        <f t="shared" si="2"/>
        <v>1</v>
      </c>
      <c r="U16" s="118">
        <f t="shared" si="2"/>
        <v>1</v>
      </c>
      <c r="V16" s="118">
        <f t="shared" si="2"/>
        <v>0</v>
      </c>
      <c r="W16" s="118">
        <f t="shared" si="2"/>
        <v>308</v>
      </c>
      <c r="X16" s="118">
        <f t="shared" si="2"/>
        <v>6670</v>
      </c>
      <c r="Y16" s="118">
        <f t="shared" si="2"/>
        <v>401</v>
      </c>
      <c r="Z16" s="118">
        <f t="shared" si="2"/>
        <v>940</v>
      </c>
      <c r="AA16" s="118">
        <f t="shared" si="2"/>
        <v>2</v>
      </c>
      <c r="AB16" s="338">
        <f>D16/C16*100</f>
        <v>60.31240960370263</v>
      </c>
      <c r="AC16" s="338">
        <f>(O16+P16+T16)/C16*100</f>
        <v>12.014270562144441</v>
      </c>
      <c r="AD16" s="130" t="s">
        <v>148</v>
      </c>
      <c r="AE16" s="131"/>
    </row>
    <row r="17" spans="1:31" s="114" customFormat="1" ht="16.5" customHeight="1">
      <c r="A17" s="135"/>
      <c r="B17" s="136" t="s">
        <v>23</v>
      </c>
      <c r="C17" s="340">
        <f aca="true" t="shared" si="3" ref="C17:C33">D17+K17+L17+M17+N17+O17+P17+Q17+R17+S17</f>
        <v>3195</v>
      </c>
      <c r="D17" s="115">
        <f aca="true" t="shared" si="4" ref="D17:D33">SUM(E17:J17)</f>
        <v>1741</v>
      </c>
      <c r="E17" s="113">
        <v>1598</v>
      </c>
      <c r="F17" s="113">
        <v>139</v>
      </c>
      <c r="G17" s="113">
        <v>2</v>
      </c>
      <c r="H17" s="113">
        <v>0</v>
      </c>
      <c r="I17" s="113">
        <v>2</v>
      </c>
      <c r="J17" s="113">
        <v>0</v>
      </c>
      <c r="K17" s="113">
        <v>464</v>
      </c>
      <c r="L17" s="113">
        <v>178</v>
      </c>
      <c r="M17" s="113">
        <v>113</v>
      </c>
      <c r="N17" s="113">
        <v>15</v>
      </c>
      <c r="O17" s="113">
        <v>543</v>
      </c>
      <c r="P17" s="113">
        <v>1</v>
      </c>
      <c r="Q17" s="113">
        <v>22</v>
      </c>
      <c r="R17" s="113">
        <v>116</v>
      </c>
      <c r="S17" s="113">
        <v>2</v>
      </c>
      <c r="T17" s="115">
        <f>SUM(U17:V17)</f>
        <v>1</v>
      </c>
      <c r="U17" s="113">
        <v>1</v>
      </c>
      <c r="V17" s="113">
        <v>0</v>
      </c>
      <c r="W17" s="113">
        <v>143</v>
      </c>
      <c r="X17" s="113">
        <v>1821</v>
      </c>
      <c r="Y17" s="113">
        <v>148</v>
      </c>
      <c r="Z17" s="113">
        <f>258+39</f>
        <v>297</v>
      </c>
      <c r="AA17" s="113">
        <v>2</v>
      </c>
      <c r="AB17" s="339">
        <f aca="true" t="shared" si="5" ref="AB17:AB34">D17/C17*100</f>
        <v>54.49139280125196</v>
      </c>
      <c r="AC17" s="339">
        <f aca="true" t="shared" si="6" ref="AC17:AC65">(O17+P17+T17)/C17*100</f>
        <v>17.05790297339593</v>
      </c>
      <c r="AD17" s="126" t="s">
        <v>23</v>
      </c>
      <c r="AE17" s="127"/>
    </row>
    <row r="18" spans="1:31" s="114" customFormat="1" ht="16.5" customHeight="1">
      <c r="A18" s="135"/>
      <c r="B18" s="136" t="s">
        <v>24</v>
      </c>
      <c r="C18" s="340">
        <f t="shared" si="3"/>
        <v>2180</v>
      </c>
      <c r="D18" s="115">
        <f t="shared" si="4"/>
        <v>1313</v>
      </c>
      <c r="E18" s="113">
        <v>1276</v>
      </c>
      <c r="F18" s="113">
        <v>35</v>
      </c>
      <c r="G18" s="113">
        <v>2</v>
      </c>
      <c r="H18" s="113">
        <v>0</v>
      </c>
      <c r="I18" s="113">
        <v>0</v>
      </c>
      <c r="J18" s="113">
        <v>0</v>
      </c>
      <c r="K18" s="113">
        <v>276</v>
      </c>
      <c r="L18" s="113">
        <v>11</v>
      </c>
      <c r="M18" s="113">
        <v>74</v>
      </c>
      <c r="N18" s="113">
        <v>20</v>
      </c>
      <c r="O18" s="113">
        <v>304</v>
      </c>
      <c r="P18" s="113">
        <v>0</v>
      </c>
      <c r="Q18" s="113">
        <v>27</v>
      </c>
      <c r="R18" s="113">
        <v>155</v>
      </c>
      <c r="S18" s="113">
        <v>0</v>
      </c>
      <c r="T18" s="115">
        <f aca="true" t="shared" si="7" ref="T18:T33">SUM(U18:V18)</f>
        <v>0</v>
      </c>
      <c r="U18" s="113">
        <v>0</v>
      </c>
      <c r="V18" s="113">
        <v>0</v>
      </c>
      <c r="W18" s="113">
        <v>85</v>
      </c>
      <c r="X18" s="113">
        <v>1470</v>
      </c>
      <c r="Y18" s="113">
        <v>36</v>
      </c>
      <c r="Z18" s="113">
        <f>173+58</f>
        <v>231</v>
      </c>
      <c r="AA18" s="113">
        <v>0</v>
      </c>
      <c r="AB18" s="339">
        <f t="shared" si="5"/>
        <v>60.22935779816514</v>
      </c>
      <c r="AC18" s="339">
        <f t="shared" si="6"/>
        <v>13.944954128440369</v>
      </c>
      <c r="AD18" s="126" t="s">
        <v>24</v>
      </c>
      <c r="AE18" s="127"/>
    </row>
    <row r="19" spans="1:31" s="114" customFormat="1" ht="16.5" customHeight="1">
      <c r="A19" s="135"/>
      <c r="B19" s="136" t="s">
        <v>25</v>
      </c>
      <c r="C19" s="340">
        <f t="shared" si="3"/>
        <v>1709</v>
      </c>
      <c r="D19" s="115">
        <f t="shared" si="4"/>
        <v>1067</v>
      </c>
      <c r="E19" s="113">
        <v>998</v>
      </c>
      <c r="F19" s="113">
        <v>68</v>
      </c>
      <c r="G19" s="113">
        <v>1</v>
      </c>
      <c r="H19" s="113">
        <v>0</v>
      </c>
      <c r="I19" s="113">
        <v>0</v>
      </c>
      <c r="J19" s="113">
        <v>0</v>
      </c>
      <c r="K19" s="113">
        <v>245</v>
      </c>
      <c r="L19" s="113">
        <v>116</v>
      </c>
      <c r="M19" s="113">
        <v>74</v>
      </c>
      <c r="N19" s="113">
        <v>5</v>
      </c>
      <c r="O19" s="113">
        <v>85</v>
      </c>
      <c r="P19" s="113">
        <v>4</v>
      </c>
      <c r="Q19" s="113">
        <v>17</v>
      </c>
      <c r="R19" s="113">
        <v>94</v>
      </c>
      <c r="S19" s="113">
        <v>2</v>
      </c>
      <c r="T19" s="115">
        <f t="shared" si="7"/>
        <v>0</v>
      </c>
      <c r="U19" s="113">
        <v>0</v>
      </c>
      <c r="V19" s="113">
        <v>0</v>
      </c>
      <c r="W19" s="113">
        <v>18</v>
      </c>
      <c r="X19" s="113">
        <v>1158</v>
      </c>
      <c r="Y19" s="113">
        <v>68</v>
      </c>
      <c r="Z19" s="113">
        <f>230+24</f>
        <v>254</v>
      </c>
      <c r="AA19" s="113">
        <v>0</v>
      </c>
      <c r="AB19" s="339">
        <f t="shared" si="5"/>
        <v>62.43417203042715</v>
      </c>
      <c r="AC19" s="339">
        <f t="shared" si="6"/>
        <v>5.207723815096547</v>
      </c>
      <c r="AD19" s="126" t="s">
        <v>25</v>
      </c>
      <c r="AE19" s="127"/>
    </row>
    <row r="20" spans="1:31" s="114" customFormat="1" ht="16.5" customHeight="1">
      <c r="A20" s="135"/>
      <c r="B20" s="136" t="s">
        <v>26</v>
      </c>
      <c r="C20" s="340">
        <f t="shared" si="3"/>
        <v>1399</v>
      </c>
      <c r="D20" s="115">
        <f t="shared" si="4"/>
        <v>967</v>
      </c>
      <c r="E20" s="113">
        <v>916</v>
      </c>
      <c r="F20" s="113">
        <v>51</v>
      </c>
      <c r="G20" s="113">
        <v>0</v>
      </c>
      <c r="H20" s="113">
        <v>0</v>
      </c>
      <c r="I20" s="113">
        <v>0</v>
      </c>
      <c r="J20" s="113">
        <v>0</v>
      </c>
      <c r="K20" s="113">
        <v>243</v>
      </c>
      <c r="L20" s="113">
        <v>25</v>
      </c>
      <c r="M20" s="113">
        <v>31</v>
      </c>
      <c r="N20" s="113">
        <v>8</v>
      </c>
      <c r="O20" s="113">
        <v>70</v>
      </c>
      <c r="P20" s="113">
        <v>1</v>
      </c>
      <c r="Q20" s="113">
        <v>0</v>
      </c>
      <c r="R20" s="113">
        <v>54</v>
      </c>
      <c r="S20" s="113">
        <v>0</v>
      </c>
      <c r="T20" s="115">
        <f t="shared" si="7"/>
        <v>0</v>
      </c>
      <c r="U20" s="113">
        <v>0</v>
      </c>
      <c r="V20" s="113">
        <v>0</v>
      </c>
      <c r="W20" s="113">
        <v>16</v>
      </c>
      <c r="X20" s="113">
        <v>1030</v>
      </c>
      <c r="Y20" s="113">
        <v>59</v>
      </c>
      <c r="Z20" s="113">
        <f>70+2</f>
        <v>72</v>
      </c>
      <c r="AA20" s="113">
        <v>0</v>
      </c>
      <c r="AB20" s="339">
        <f t="shared" si="5"/>
        <v>69.12080057183702</v>
      </c>
      <c r="AC20" s="339">
        <f t="shared" si="6"/>
        <v>5.0750536097212295</v>
      </c>
      <c r="AD20" s="126" t="s">
        <v>26</v>
      </c>
      <c r="AE20" s="127"/>
    </row>
    <row r="21" spans="1:31" s="114" customFormat="1" ht="16.5" customHeight="1">
      <c r="A21" s="135"/>
      <c r="B21" s="136" t="s">
        <v>27</v>
      </c>
      <c r="C21" s="340">
        <f t="shared" si="3"/>
        <v>1888</v>
      </c>
      <c r="D21" s="115">
        <f t="shared" si="4"/>
        <v>1167</v>
      </c>
      <c r="E21" s="113">
        <v>1076</v>
      </c>
      <c r="F21" s="113">
        <v>90</v>
      </c>
      <c r="G21" s="113">
        <v>1</v>
      </c>
      <c r="H21" s="113">
        <v>0</v>
      </c>
      <c r="I21" s="113">
        <v>0</v>
      </c>
      <c r="J21" s="113">
        <v>0</v>
      </c>
      <c r="K21" s="113">
        <v>298</v>
      </c>
      <c r="L21" s="113">
        <v>41</v>
      </c>
      <c r="M21" s="113">
        <v>46</v>
      </c>
      <c r="N21" s="113">
        <v>14</v>
      </c>
      <c r="O21" s="113">
        <v>237</v>
      </c>
      <c r="P21" s="113">
        <v>0</v>
      </c>
      <c r="Q21" s="113">
        <v>36</v>
      </c>
      <c r="R21" s="113">
        <v>48</v>
      </c>
      <c r="S21" s="113">
        <v>1</v>
      </c>
      <c r="T21" s="115">
        <f t="shared" si="7"/>
        <v>0</v>
      </c>
      <c r="U21" s="113">
        <v>0</v>
      </c>
      <c r="V21" s="113">
        <v>0</v>
      </c>
      <c r="W21" s="113">
        <v>46</v>
      </c>
      <c r="X21" s="113">
        <v>1191</v>
      </c>
      <c r="Y21" s="113">
        <v>90</v>
      </c>
      <c r="Z21" s="113">
        <f>78+8</f>
        <v>86</v>
      </c>
      <c r="AA21" s="113">
        <v>0</v>
      </c>
      <c r="AB21" s="339">
        <f t="shared" si="5"/>
        <v>61.811440677966104</v>
      </c>
      <c r="AC21" s="339">
        <f t="shared" si="6"/>
        <v>12.552966101694915</v>
      </c>
      <c r="AD21" s="126" t="s">
        <v>27</v>
      </c>
      <c r="AE21" s="127"/>
    </row>
    <row r="22" spans="1:31" s="114" customFormat="1" ht="16.5" customHeight="1">
      <c r="A22" s="135"/>
      <c r="B22" s="137" t="s">
        <v>28</v>
      </c>
      <c r="C22" s="340">
        <f t="shared" si="3"/>
        <v>1261</v>
      </c>
      <c r="D22" s="115">
        <f t="shared" si="4"/>
        <v>466</v>
      </c>
      <c r="E22" s="113">
        <v>416</v>
      </c>
      <c r="F22" s="113">
        <v>41</v>
      </c>
      <c r="G22" s="113">
        <v>1</v>
      </c>
      <c r="H22" s="113">
        <v>0</v>
      </c>
      <c r="I22" s="113">
        <v>8</v>
      </c>
      <c r="J22" s="113">
        <v>0</v>
      </c>
      <c r="K22" s="113">
        <v>228</v>
      </c>
      <c r="L22" s="113">
        <v>17</v>
      </c>
      <c r="M22" s="113">
        <v>24</v>
      </c>
      <c r="N22" s="113">
        <v>17</v>
      </c>
      <c r="O22" s="113">
        <v>457</v>
      </c>
      <c r="P22" s="113">
        <v>3</v>
      </c>
      <c r="Q22" s="113">
        <v>14</v>
      </c>
      <c r="R22" s="113">
        <v>35</v>
      </c>
      <c r="S22" s="113">
        <v>0</v>
      </c>
      <c r="T22" s="115">
        <f t="shared" si="7"/>
        <v>3</v>
      </c>
      <c r="U22" s="113">
        <v>3</v>
      </c>
      <c r="V22" s="113">
        <v>0</v>
      </c>
      <c r="W22" s="113">
        <v>78</v>
      </c>
      <c r="X22" s="113">
        <v>471</v>
      </c>
      <c r="Y22" s="113">
        <v>42</v>
      </c>
      <c r="Z22" s="113">
        <f>22+1</f>
        <v>23</v>
      </c>
      <c r="AA22" s="113">
        <v>0</v>
      </c>
      <c r="AB22" s="339">
        <f t="shared" si="5"/>
        <v>36.95479777954005</v>
      </c>
      <c r="AC22" s="339">
        <f t="shared" si="6"/>
        <v>36.71689135606661</v>
      </c>
      <c r="AD22" s="128" t="s">
        <v>28</v>
      </c>
      <c r="AE22" s="127"/>
    </row>
    <row r="23" spans="1:31" s="114" customFormat="1" ht="16.5" customHeight="1">
      <c r="A23" s="135"/>
      <c r="B23" s="137" t="s">
        <v>149</v>
      </c>
      <c r="C23" s="340">
        <f t="shared" si="3"/>
        <v>379</v>
      </c>
      <c r="D23" s="115">
        <f t="shared" si="4"/>
        <v>160</v>
      </c>
      <c r="E23" s="113">
        <v>131</v>
      </c>
      <c r="F23" s="113">
        <v>29</v>
      </c>
      <c r="G23" s="113">
        <v>0</v>
      </c>
      <c r="H23" s="113">
        <v>0</v>
      </c>
      <c r="I23" s="113">
        <v>0</v>
      </c>
      <c r="J23" s="113">
        <v>0</v>
      </c>
      <c r="K23" s="113">
        <v>96</v>
      </c>
      <c r="L23" s="113">
        <v>0</v>
      </c>
      <c r="M23" s="113">
        <v>3</v>
      </c>
      <c r="N23" s="113">
        <v>4</v>
      </c>
      <c r="O23" s="113">
        <v>98</v>
      </c>
      <c r="P23" s="113">
        <v>0</v>
      </c>
      <c r="Q23" s="113">
        <v>0</v>
      </c>
      <c r="R23" s="113">
        <v>18</v>
      </c>
      <c r="S23" s="113">
        <v>0</v>
      </c>
      <c r="T23" s="115">
        <f t="shared" si="7"/>
        <v>0</v>
      </c>
      <c r="U23" s="113">
        <v>0</v>
      </c>
      <c r="V23" s="113">
        <v>0</v>
      </c>
      <c r="W23" s="113">
        <v>14</v>
      </c>
      <c r="X23" s="113">
        <v>131</v>
      </c>
      <c r="Y23" s="113">
        <v>29</v>
      </c>
      <c r="Z23" s="113">
        <v>0</v>
      </c>
      <c r="AA23" s="113">
        <v>0</v>
      </c>
      <c r="AB23" s="339">
        <f t="shared" si="5"/>
        <v>42.21635883905013</v>
      </c>
      <c r="AC23" s="339">
        <f t="shared" si="6"/>
        <v>25.857519788918204</v>
      </c>
      <c r="AD23" s="128" t="s">
        <v>149</v>
      </c>
      <c r="AE23" s="127"/>
    </row>
    <row r="24" spans="1:31" s="114" customFormat="1" ht="16.5" customHeight="1">
      <c r="A24" s="135"/>
      <c r="B24" s="137" t="s">
        <v>29</v>
      </c>
      <c r="C24" s="340">
        <f t="shared" si="3"/>
        <v>608</v>
      </c>
      <c r="D24" s="115">
        <f t="shared" si="4"/>
        <v>204</v>
      </c>
      <c r="E24" s="113">
        <v>156</v>
      </c>
      <c r="F24" s="113">
        <v>38</v>
      </c>
      <c r="G24" s="113">
        <v>0</v>
      </c>
      <c r="H24" s="113">
        <v>4</v>
      </c>
      <c r="I24" s="113">
        <v>6</v>
      </c>
      <c r="J24" s="113">
        <v>0</v>
      </c>
      <c r="K24" s="113">
        <v>151</v>
      </c>
      <c r="L24" s="113">
        <v>3</v>
      </c>
      <c r="M24" s="113">
        <v>6</v>
      </c>
      <c r="N24" s="113">
        <v>23</v>
      </c>
      <c r="O24" s="113">
        <v>195</v>
      </c>
      <c r="P24" s="113">
        <v>0</v>
      </c>
      <c r="Q24" s="113">
        <v>2</v>
      </c>
      <c r="R24" s="113">
        <v>24</v>
      </c>
      <c r="S24" s="113">
        <v>0</v>
      </c>
      <c r="T24" s="115">
        <f t="shared" si="7"/>
        <v>0</v>
      </c>
      <c r="U24" s="113">
        <v>0</v>
      </c>
      <c r="V24" s="113">
        <v>0</v>
      </c>
      <c r="W24" s="113">
        <v>57</v>
      </c>
      <c r="X24" s="113">
        <v>178</v>
      </c>
      <c r="Y24" s="113">
        <v>39</v>
      </c>
      <c r="Z24" s="113">
        <f>1+1</f>
        <v>2</v>
      </c>
      <c r="AA24" s="113">
        <v>0</v>
      </c>
      <c r="AB24" s="339">
        <f t="shared" si="5"/>
        <v>33.55263157894737</v>
      </c>
      <c r="AC24" s="339">
        <f t="shared" si="6"/>
        <v>32.07236842105263</v>
      </c>
      <c r="AD24" s="128" t="s">
        <v>29</v>
      </c>
      <c r="AE24" s="127"/>
    </row>
    <row r="25" spans="1:31" s="114" customFormat="1" ht="16.5" customHeight="1">
      <c r="A25" s="135"/>
      <c r="B25" s="137" t="s">
        <v>30</v>
      </c>
      <c r="C25" s="340">
        <f t="shared" si="3"/>
        <v>493</v>
      </c>
      <c r="D25" s="115">
        <f t="shared" si="4"/>
        <v>262</v>
      </c>
      <c r="E25" s="113">
        <v>213</v>
      </c>
      <c r="F25" s="113">
        <v>9</v>
      </c>
      <c r="G25" s="113">
        <v>0</v>
      </c>
      <c r="H25" s="113">
        <v>0</v>
      </c>
      <c r="I25" s="113">
        <v>40</v>
      </c>
      <c r="J25" s="113">
        <v>0</v>
      </c>
      <c r="K25" s="113">
        <v>35</v>
      </c>
      <c r="L25" s="113">
        <v>5</v>
      </c>
      <c r="M25" s="113">
        <v>5</v>
      </c>
      <c r="N25" s="113">
        <v>9</v>
      </c>
      <c r="O25" s="113">
        <v>162</v>
      </c>
      <c r="P25" s="113">
        <v>0</v>
      </c>
      <c r="Q25" s="113">
        <v>0</v>
      </c>
      <c r="R25" s="113">
        <v>15</v>
      </c>
      <c r="S25" s="113">
        <v>0</v>
      </c>
      <c r="T25" s="115">
        <f t="shared" si="7"/>
        <v>0</v>
      </c>
      <c r="U25" s="113">
        <v>0</v>
      </c>
      <c r="V25" s="113">
        <v>0</v>
      </c>
      <c r="W25" s="113">
        <v>63</v>
      </c>
      <c r="X25" s="113">
        <v>233</v>
      </c>
      <c r="Y25" s="113">
        <v>9</v>
      </c>
      <c r="Z25" s="113">
        <v>0</v>
      </c>
      <c r="AA25" s="113">
        <v>0</v>
      </c>
      <c r="AB25" s="339">
        <f t="shared" si="5"/>
        <v>53.14401622718052</v>
      </c>
      <c r="AC25" s="339">
        <f t="shared" si="6"/>
        <v>32.86004056795132</v>
      </c>
      <c r="AD25" s="128" t="s">
        <v>30</v>
      </c>
      <c r="AE25" s="127"/>
    </row>
    <row r="26" spans="1:31" s="114" customFormat="1" ht="16.5" customHeight="1">
      <c r="A26" s="135"/>
      <c r="B26" s="137" t="s">
        <v>31</v>
      </c>
      <c r="C26" s="340">
        <f t="shared" si="3"/>
        <v>497</v>
      </c>
      <c r="D26" s="115">
        <f t="shared" si="4"/>
        <v>193</v>
      </c>
      <c r="E26" s="113">
        <v>163</v>
      </c>
      <c r="F26" s="113">
        <v>30</v>
      </c>
      <c r="G26" s="113">
        <v>0</v>
      </c>
      <c r="H26" s="113">
        <v>0</v>
      </c>
      <c r="I26" s="113">
        <v>0</v>
      </c>
      <c r="J26" s="113">
        <v>0</v>
      </c>
      <c r="K26" s="113">
        <v>122</v>
      </c>
      <c r="L26" s="113">
        <v>3</v>
      </c>
      <c r="M26" s="113">
        <v>6</v>
      </c>
      <c r="N26" s="113">
        <v>4</v>
      </c>
      <c r="O26" s="113">
        <v>164</v>
      </c>
      <c r="P26" s="113">
        <v>0</v>
      </c>
      <c r="Q26" s="113">
        <v>3</v>
      </c>
      <c r="R26" s="113">
        <v>2</v>
      </c>
      <c r="S26" s="113">
        <v>0</v>
      </c>
      <c r="T26" s="115">
        <f t="shared" si="7"/>
        <v>1</v>
      </c>
      <c r="U26" s="113">
        <v>1</v>
      </c>
      <c r="V26" s="113">
        <v>0</v>
      </c>
      <c r="W26" s="113">
        <v>30</v>
      </c>
      <c r="X26" s="113">
        <v>172</v>
      </c>
      <c r="Y26" s="113">
        <v>30</v>
      </c>
      <c r="Z26" s="113">
        <f>2+1</f>
        <v>3</v>
      </c>
      <c r="AA26" s="113">
        <v>0</v>
      </c>
      <c r="AB26" s="339">
        <f t="shared" si="5"/>
        <v>38.83299798792756</v>
      </c>
      <c r="AC26" s="339">
        <f t="shared" si="6"/>
        <v>33.199195171026155</v>
      </c>
      <c r="AD26" s="128" t="s">
        <v>31</v>
      </c>
      <c r="AE26" s="127"/>
    </row>
    <row r="27" spans="1:31" s="114" customFormat="1" ht="16.5" customHeight="1">
      <c r="A27" s="135"/>
      <c r="B27" s="137" t="s">
        <v>32</v>
      </c>
      <c r="C27" s="340">
        <f t="shared" si="3"/>
        <v>151</v>
      </c>
      <c r="D27" s="115">
        <f t="shared" si="4"/>
        <v>91</v>
      </c>
      <c r="E27" s="113">
        <v>85</v>
      </c>
      <c r="F27" s="113">
        <v>6</v>
      </c>
      <c r="G27" s="113">
        <v>0</v>
      </c>
      <c r="H27" s="113">
        <v>0</v>
      </c>
      <c r="I27" s="113">
        <v>0</v>
      </c>
      <c r="J27" s="113">
        <v>0</v>
      </c>
      <c r="K27" s="113">
        <v>36</v>
      </c>
      <c r="L27" s="113">
        <v>0</v>
      </c>
      <c r="M27" s="113">
        <v>3</v>
      </c>
      <c r="N27" s="113">
        <v>0</v>
      </c>
      <c r="O27" s="113">
        <v>15</v>
      </c>
      <c r="P27" s="113">
        <v>0</v>
      </c>
      <c r="Q27" s="113">
        <v>0</v>
      </c>
      <c r="R27" s="113">
        <v>6</v>
      </c>
      <c r="S27" s="113">
        <v>0</v>
      </c>
      <c r="T27" s="115">
        <f t="shared" si="7"/>
        <v>0</v>
      </c>
      <c r="U27" s="113">
        <v>0</v>
      </c>
      <c r="V27" s="113">
        <v>0</v>
      </c>
      <c r="W27" s="113">
        <v>0</v>
      </c>
      <c r="X27" s="113">
        <v>92</v>
      </c>
      <c r="Y27" s="113">
        <v>6</v>
      </c>
      <c r="Z27" s="113">
        <v>1</v>
      </c>
      <c r="AA27" s="113">
        <v>0</v>
      </c>
      <c r="AB27" s="339">
        <f t="shared" si="5"/>
        <v>60.264900662251655</v>
      </c>
      <c r="AC27" s="339">
        <f t="shared" si="6"/>
        <v>9.933774834437086</v>
      </c>
      <c r="AD27" s="128" t="s">
        <v>32</v>
      </c>
      <c r="AE27" s="127"/>
    </row>
    <row r="28" spans="1:31" s="114" customFormat="1" ht="16.5" customHeight="1">
      <c r="A28" s="135"/>
      <c r="B28" s="137" t="s">
        <v>33</v>
      </c>
      <c r="C28" s="340">
        <f t="shared" si="3"/>
        <v>341</v>
      </c>
      <c r="D28" s="115">
        <f t="shared" si="4"/>
        <v>204</v>
      </c>
      <c r="E28" s="113">
        <v>195</v>
      </c>
      <c r="F28" s="113">
        <v>9</v>
      </c>
      <c r="G28" s="113">
        <v>0</v>
      </c>
      <c r="H28" s="113">
        <v>0</v>
      </c>
      <c r="I28" s="113">
        <v>0</v>
      </c>
      <c r="J28" s="113">
        <v>0</v>
      </c>
      <c r="K28" s="113">
        <v>39</v>
      </c>
      <c r="L28" s="113">
        <v>11</v>
      </c>
      <c r="M28" s="113">
        <v>1</v>
      </c>
      <c r="N28" s="113">
        <v>1</v>
      </c>
      <c r="O28" s="113">
        <v>43</v>
      </c>
      <c r="P28" s="113">
        <v>6</v>
      </c>
      <c r="Q28" s="113">
        <v>12</v>
      </c>
      <c r="R28" s="113">
        <v>24</v>
      </c>
      <c r="S28" s="113">
        <v>0</v>
      </c>
      <c r="T28" s="115">
        <f t="shared" si="7"/>
        <v>0</v>
      </c>
      <c r="U28" s="113">
        <v>0</v>
      </c>
      <c r="V28" s="113">
        <v>0</v>
      </c>
      <c r="W28" s="113">
        <v>3</v>
      </c>
      <c r="X28" s="113">
        <v>213</v>
      </c>
      <c r="Y28" s="113">
        <v>9</v>
      </c>
      <c r="Z28" s="113">
        <f>13+1</f>
        <v>14</v>
      </c>
      <c r="AA28" s="113">
        <v>0</v>
      </c>
      <c r="AB28" s="339">
        <f t="shared" si="5"/>
        <v>59.82404692082112</v>
      </c>
      <c r="AC28" s="339">
        <f t="shared" si="6"/>
        <v>14.369501466275661</v>
      </c>
      <c r="AD28" s="128" t="s">
        <v>33</v>
      </c>
      <c r="AE28" s="127"/>
    </row>
    <row r="29" spans="1:31" s="114" customFormat="1" ht="16.5" customHeight="1">
      <c r="A29" s="135"/>
      <c r="B29" s="137" t="s">
        <v>34</v>
      </c>
      <c r="C29" s="340">
        <f t="shared" si="3"/>
        <v>283</v>
      </c>
      <c r="D29" s="115">
        <f t="shared" si="4"/>
        <v>96</v>
      </c>
      <c r="E29" s="113">
        <v>59</v>
      </c>
      <c r="F29" s="113">
        <v>37</v>
      </c>
      <c r="G29" s="113">
        <v>0</v>
      </c>
      <c r="H29" s="113">
        <v>0</v>
      </c>
      <c r="I29" s="113">
        <v>0</v>
      </c>
      <c r="J29" s="113">
        <v>0</v>
      </c>
      <c r="K29" s="113">
        <v>95</v>
      </c>
      <c r="L29" s="113">
        <v>0</v>
      </c>
      <c r="M29" s="113">
        <v>0</v>
      </c>
      <c r="N29" s="113">
        <v>3</v>
      </c>
      <c r="O29" s="113">
        <v>74</v>
      </c>
      <c r="P29" s="113">
        <v>0</v>
      </c>
      <c r="Q29" s="113">
        <v>9</v>
      </c>
      <c r="R29" s="113">
        <v>6</v>
      </c>
      <c r="S29" s="113">
        <v>0</v>
      </c>
      <c r="T29" s="115">
        <f t="shared" si="7"/>
        <v>0</v>
      </c>
      <c r="U29" s="113">
        <v>0</v>
      </c>
      <c r="V29" s="113">
        <v>0</v>
      </c>
      <c r="W29" s="113">
        <v>15</v>
      </c>
      <c r="X29" s="113">
        <v>66</v>
      </c>
      <c r="Y29" s="113">
        <v>42</v>
      </c>
      <c r="Z29" s="113">
        <f>3+1</f>
        <v>4</v>
      </c>
      <c r="AA29" s="113">
        <v>0</v>
      </c>
      <c r="AB29" s="339">
        <f t="shared" si="5"/>
        <v>33.92226148409894</v>
      </c>
      <c r="AC29" s="339">
        <f t="shared" si="6"/>
        <v>26.148409893992934</v>
      </c>
      <c r="AD29" s="128" t="s">
        <v>34</v>
      </c>
      <c r="AE29" s="127"/>
    </row>
    <row r="30" spans="1:31" s="114" customFormat="1" ht="16.5" customHeight="1">
      <c r="A30" s="135"/>
      <c r="B30" s="137" t="s">
        <v>68</v>
      </c>
      <c r="C30" s="340">
        <f t="shared" si="3"/>
        <v>548</v>
      </c>
      <c r="D30" s="115">
        <f t="shared" si="4"/>
        <v>212</v>
      </c>
      <c r="E30" s="113">
        <v>179</v>
      </c>
      <c r="F30" s="113">
        <v>32</v>
      </c>
      <c r="G30" s="113">
        <v>1</v>
      </c>
      <c r="H30" s="113">
        <v>0</v>
      </c>
      <c r="I30" s="113">
        <v>0</v>
      </c>
      <c r="J30" s="113">
        <v>0</v>
      </c>
      <c r="K30" s="113">
        <v>122</v>
      </c>
      <c r="L30" s="113">
        <v>5</v>
      </c>
      <c r="M30" s="113">
        <v>14</v>
      </c>
      <c r="N30" s="113">
        <v>7</v>
      </c>
      <c r="O30" s="113">
        <v>175</v>
      </c>
      <c r="P30" s="113">
        <v>0</v>
      </c>
      <c r="Q30" s="113">
        <v>5</v>
      </c>
      <c r="R30" s="113">
        <v>8</v>
      </c>
      <c r="S30" s="113">
        <v>0</v>
      </c>
      <c r="T30" s="115">
        <f t="shared" si="7"/>
        <v>3</v>
      </c>
      <c r="U30" s="113">
        <v>3</v>
      </c>
      <c r="V30" s="113">
        <v>0</v>
      </c>
      <c r="W30" s="113">
        <v>44</v>
      </c>
      <c r="X30" s="113">
        <v>185</v>
      </c>
      <c r="Y30" s="113">
        <v>32</v>
      </c>
      <c r="Z30" s="113">
        <f>25+11</f>
        <v>36</v>
      </c>
      <c r="AA30" s="113">
        <v>0</v>
      </c>
      <c r="AB30" s="339">
        <f t="shared" si="5"/>
        <v>38.68613138686132</v>
      </c>
      <c r="AC30" s="339">
        <f t="shared" si="6"/>
        <v>32.481751824817515</v>
      </c>
      <c r="AD30" s="128" t="s">
        <v>69</v>
      </c>
      <c r="AE30" s="127"/>
    </row>
    <row r="31" spans="1:31" s="114" customFormat="1" ht="16.5" customHeight="1">
      <c r="A31" s="135"/>
      <c r="B31" s="137" t="s">
        <v>70</v>
      </c>
      <c r="C31" s="340">
        <f t="shared" si="3"/>
        <v>476</v>
      </c>
      <c r="D31" s="115">
        <f t="shared" si="4"/>
        <v>152</v>
      </c>
      <c r="E31" s="113">
        <v>113</v>
      </c>
      <c r="F31" s="113">
        <v>39</v>
      </c>
      <c r="G31" s="113">
        <v>0</v>
      </c>
      <c r="H31" s="113">
        <v>0</v>
      </c>
      <c r="I31" s="113">
        <v>0</v>
      </c>
      <c r="J31" s="113">
        <v>0</v>
      </c>
      <c r="K31" s="113">
        <v>66</v>
      </c>
      <c r="L31" s="113">
        <v>60</v>
      </c>
      <c r="M31" s="113">
        <v>2</v>
      </c>
      <c r="N31" s="113">
        <v>16</v>
      </c>
      <c r="O31" s="113">
        <v>168</v>
      </c>
      <c r="P31" s="113">
        <v>0</v>
      </c>
      <c r="Q31" s="113">
        <v>0</v>
      </c>
      <c r="R31" s="113">
        <v>12</v>
      </c>
      <c r="S31" s="113">
        <v>0</v>
      </c>
      <c r="T31" s="115">
        <f t="shared" si="7"/>
        <v>4</v>
      </c>
      <c r="U31" s="113">
        <v>4</v>
      </c>
      <c r="V31" s="113">
        <v>0</v>
      </c>
      <c r="W31" s="113">
        <v>14</v>
      </c>
      <c r="X31" s="113">
        <v>120</v>
      </c>
      <c r="Y31" s="113">
        <v>40</v>
      </c>
      <c r="Z31" s="113">
        <v>0</v>
      </c>
      <c r="AA31" s="113">
        <v>0</v>
      </c>
      <c r="AB31" s="339">
        <f t="shared" si="5"/>
        <v>31.932773109243694</v>
      </c>
      <c r="AC31" s="339">
        <f t="shared" si="6"/>
        <v>36.134453781512605</v>
      </c>
      <c r="AD31" s="128" t="s">
        <v>71</v>
      </c>
      <c r="AE31" s="127"/>
    </row>
    <row r="32" spans="1:31" s="114" customFormat="1" ht="16.5" customHeight="1">
      <c r="A32" s="135"/>
      <c r="B32" s="137" t="s">
        <v>72</v>
      </c>
      <c r="C32" s="340">
        <f t="shared" si="3"/>
        <v>234</v>
      </c>
      <c r="D32" s="115">
        <f t="shared" si="4"/>
        <v>96</v>
      </c>
      <c r="E32" s="113">
        <v>68</v>
      </c>
      <c r="F32" s="113">
        <v>28</v>
      </c>
      <c r="G32" s="113">
        <v>0</v>
      </c>
      <c r="H32" s="113">
        <v>0</v>
      </c>
      <c r="I32" s="113">
        <v>0</v>
      </c>
      <c r="J32" s="113">
        <v>0</v>
      </c>
      <c r="K32" s="113">
        <v>60</v>
      </c>
      <c r="L32" s="113">
        <v>0</v>
      </c>
      <c r="M32" s="113">
        <v>3</v>
      </c>
      <c r="N32" s="113">
        <v>2</v>
      </c>
      <c r="O32" s="113">
        <v>54</v>
      </c>
      <c r="P32" s="113">
        <v>0</v>
      </c>
      <c r="Q32" s="113">
        <v>4</v>
      </c>
      <c r="R32" s="113">
        <v>15</v>
      </c>
      <c r="S32" s="113">
        <v>0</v>
      </c>
      <c r="T32" s="115">
        <f t="shared" si="7"/>
        <v>1</v>
      </c>
      <c r="U32" s="113">
        <v>0</v>
      </c>
      <c r="V32" s="113">
        <v>1</v>
      </c>
      <c r="W32" s="113">
        <v>5</v>
      </c>
      <c r="X32" s="113">
        <v>71</v>
      </c>
      <c r="Y32" s="113">
        <v>28</v>
      </c>
      <c r="Z32" s="113">
        <v>2</v>
      </c>
      <c r="AA32" s="113">
        <v>0</v>
      </c>
      <c r="AB32" s="339">
        <f t="shared" si="5"/>
        <v>41.02564102564102</v>
      </c>
      <c r="AC32" s="339">
        <f t="shared" si="6"/>
        <v>23.504273504273502</v>
      </c>
      <c r="AD32" s="128" t="s">
        <v>73</v>
      </c>
      <c r="AE32" s="127"/>
    </row>
    <row r="33" spans="1:31" s="114" customFormat="1" ht="16.5" customHeight="1">
      <c r="A33" s="135"/>
      <c r="B33" s="137" t="s">
        <v>170</v>
      </c>
      <c r="C33" s="340">
        <f t="shared" si="3"/>
        <v>1304</v>
      </c>
      <c r="D33" s="115">
        <f t="shared" si="4"/>
        <v>585</v>
      </c>
      <c r="E33" s="113">
        <v>532</v>
      </c>
      <c r="F33" s="113">
        <v>53</v>
      </c>
      <c r="G33" s="113">
        <v>0</v>
      </c>
      <c r="H33" s="113">
        <v>0</v>
      </c>
      <c r="I33" s="113">
        <v>0</v>
      </c>
      <c r="J33" s="113">
        <v>0</v>
      </c>
      <c r="K33" s="113">
        <v>197</v>
      </c>
      <c r="L33" s="113">
        <v>5</v>
      </c>
      <c r="M33" s="113">
        <v>14</v>
      </c>
      <c r="N33" s="113">
        <v>20</v>
      </c>
      <c r="O33" s="113">
        <v>438</v>
      </c>
      <c r="P33" s="113">
        <v>0</v>
      </c>
      <c r="Q33" s="113">
        <v>9</v>
      </c>
      <c r="R33" s="113">
        <v>36</v>
      </c>
      <c r="S33" s="113">
        <v>0</v>
      </c>
      <c r="T33" s="115">
        <f t="shared" si="7"/>
        <v>2</v>
      </c>
      <c r="U33" s="113">
        <v>2</v>
      </c>
      <c r="V33" s="113">
        <v>0</v>
      </c>
      <c r="W33" s="113">
        <v>90</v>
      </c>
      <c r="X33" s="113">
        <v>558</v>
      </c>
      <c r="Y33" s="113">
        <v>53</v>
      </c>
      <c r="Z33" s="113">
        <f>36+5</f>
        <v>41</v>
      </c>
      <c r="AA33" s="113">
        <v>1</v>
      </c>
      <c r="AB33" s="339">
        <f t="shared" si="5"/>
        <v>44.86196319018405</v>
      </c>
      <c r="AC33" s="339">
        <f t="shared" si="6"/>
        <v>33.74233128834356</v>
      </c>
      <c r="AD33" s="128" t="s">
        <v>170</v>
      </c>
      <c r="AE33" s="127"/>
    </row>
    <row r="34" spans="1:31" s="114" customFormat="1" ht="16.5" customHeight="1">
      <c r="A34" s="135"/>
      <c r="B34" s="137" t="s">
        <v>215</v>
      </c>
      <c r="C34" s="340">
        <f>D34+K34+L34+M34+N34+O34+P34+Q34+R34+S34</f>
        <v>272</v>
      </c>
      <c r="D34" s="115">
        <f>SUM(E34:J34)</f>
        <v>212</v>
      </c>
      <c r="E34" s="113">
        <v>192</v>
      </c>
      <c r="F34" s="113">
        <v>20</v>
      </c>
      <c r="G34" s="113">
        <v>0</v>
      </c>
      <c r="H34" s="113">
        <v>0</v>
      </c>
      <c r="I34" s="113">
        <v>0</v>
      </c>
      <c r="J34" s="113">
        <v>0</v>
      </c>
      <c r="K34" s="113">
        <v>45</v>
      </c>
      <c r="L34" s="113">
        <v>0</v>
      </c>
      <c r="M34" s="113">
        <v>1</v>
      </c>
      <c r="N34" s="113">
        <v>0</v>
      </c>
      <c r="O34" s="113">
        <v>5</v>
      </c>
      <c r="P34" s="113">
        <v>0</v>
      </c>
      <c r="Q34" s="113">
        <v>0</v>
      </c>
      <c r="R34" s="113">
        <v>9</v>
      </c>
      <c r="S34" s="113">
        <v>0</v>
      </c>
      <c r="T34" s="115">
        <f>SUM(U34:V34)</f>
        <v>0</v>
      </c>
      <c r="U34" s="113">
        <v>0</v>
      </c>
      <c r="V34" s="113">
        <v>0</v>
      </c>
      <c r="W34" s="113">
        <v>0</v>
      </c>
      <c r="X34" s="113">
        <v>192</v>
      </c>
      <c r="Y34" s="113">
        <v>20</v>
      </c>
      <c r="Z34" s="113">
        <v>5</v>
      </c>
      <c r="AA34" s="113">
        <v>0</v>
      </c>
      <c r="AB34" s="339">
        <f t="shared" si="5"/>
        <v>77.94117647058823</v>
      </c>
      <c r="AC34" s="339">
        <f t="shared" si="6"/>
        <v>1.8382352941176472</v>
      </c>
      <c r="AD34" s="128" t="s">
        <v>215</v>
      </c>
      <c r="AE34" s="127"/>
    </row>
    <row r="35" spans="1:31" s="112" customFormat="1" ht="16.5" customHeight="1">
      <c r="A35" s="353" t="s">
        <v>177</v>
      </c>
      <c r="B35" s="353"/>
      <c r="C35" s="341">
        <f>SUM(C36:C37)</f>
        <v>85</v>
      </c>
      <c r="D35" s="333">
        <f aca="true" t="shared" si="8" ref="D35:AA35">SUM(D36:D37)</f>
        <v>9</v>
      </c>
      <c r="E35" s="118">
        <f t="shared" si="8"/>
        <v>6</v>
      </c>
      <c r="F35" s="118">
        <f t="shared" si="8"/>
        <v>1</v>
      </c>
      <c r="G35" s="118">
        <f t="shared" si="8"/>
        <v>0</v>
      </c>
      <c r="H35" s="118">
        <f t="shared" si="8"/>
        <v>2</v>
      </c>
      <c r="I35" s="118">
        <f t="shared" si="8"/>
        <v>0</v>
      </c>
      <c r="J35" s="118">
        <f t="shared" si="8"/>
        <v>0</v>
      </c>
      <c r="K35" s="118">
        <f t="shared" si="8"/>
        <v>10</v>
      </c>
      <c r="L35" s="118">
        <f t="shared" si="8"/>
        <v>0</v>
      </c>
      <c r="M35" s="118">
        <f t="shared" si="8"/>
        <v>5</v>
      </c>
      <c r="N35" s="118">
        <f t="shared" si="8"/>
        <v>2</v>
      </c>
      <c r="O35" s="118">
        <f t="shared" si="8"/>
        <v>54</v>
      </c>
      <c r="P35" s="118">
        <f t="shared" si="8"/>
        <v>0</v>
      </c>
      <c r="Q35" s="118">
        <f t="shared" si="8"/>
        <v>3</v>
      </c>
      <c r="R35" s="118">
        <f t="shared" si="8"/>
        <v>2</v>
      </c>
      <c r="S35" s="118">
        <f t="shared" si="8"/>
        <v>0</v>
      </c>
      <c r="T35" s="333">
        <f t="shared" si="8"/>
        <v>0</v>
      </c>
      <c r="U35" s="113">
        <f t="shared" si="8"/>
        <v>0</v>
      </c>
      <c r="V35" s="113">
        <f t="shared" si="8"/>
        <v>0</v>
      </c>
      <c r="W35" s="118">
        <f t="shared" si="8"/>
        <v>10</v>
      </c>
      <c r="X35" s="118">
        <f t="shared" si="8"/>
        <v>7</v>
      </c>
      <c r="Y35" s="118">
        <f t="shared" si="8"/>
        <v>1</v>
      </c>
      <c r="Z35" s="118">
        <f t="shared" si="8"/>
        <v>0</v>
      </c>
      <c r="AA35" s="118">
        <f t="shared" si="8"/>
        <v>0</v>
      </c>
      <c r="AB35" s="338">
        <f>D35/C35*100</f>
        <v>10.588235294117647</v>
      </c>
      <c r="AC35" s="338">
        <f t="shared" si="6"/>
        <v>63.52941176470588</v>
      </c>
      <c r="AD35" s="345" t="s">
        <v>177</v>
      </c>
      <c r="AE35" s="346"/>
    </row>
    <row r="36" spans="1:31" s="114" customFormat="1" ht="16.5" customHeight="1">
      <c r="A36" s="135"/>
      <c r="B36" s="137" t="s">
        <v>35</v>
      </c>
      <c r="C36" s="340">
        <f>D36+K36+L36+M36+N36+O36+P36+Q36+R36+S36</f>
        <v>50</v>
      </c>
      <c r="D36" s="115">
        <f>SUM(E36:J36)</f>
        <v>3</v>
      </c>
      <c r="E36" s="113">
        <v>3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5</v>
      </c>
      <c r="N36" s="113">
        <v>0</v>
      </c>
      <c r="O36" s="113">
        <v>40</v>
      </c>
      <c r="P36" s="113">
        <v>0</v>
      </c>
      <c r="Q36" s="113">
        <v>1</v>
      </c>
      <c r="R36" s="113">
        <v>1</v>
      </c>
      <c r="S36" s="113">
        <v>0</v>
      </c>
      <c r="T36" s="115">
        <f>SUM(U36:V36)</f>
        <v>0</v>
      </c>
      <c r="U36" s="113">
        <v>0</v>
      </c>
      <c r="V36" s="113">
        <v>0</v>
      </c>
      <c r="W36" s="113">
        <v>7</v>
      </c>
      <c r="X36" s="113">
        <v>4</v>
      </c>
      <c r="Y36" s="113">
        <v>0</v>
      </c>
      <c r="Z36" s="113">
        <v>0</v>
      </c>
      <c r="AA36" s="113">
        <v>0</v>
      </c>
      <c r="AB36" s="339">
        <f aca="true" t="shared" si="9" ref="AB36:AB65">D36/C36*100</f>
        <v>6</v>
      </c>
      <c r="AC36" s="339">
        <f t="shared" si="6"/>
        <v>80</v>
      </c>
      <c r="AD36" s="128" t="s">
        <v>35</v>
      </c>
      <c r="AE36" s="127"/>
    </row>
    <row r="37" spans="1:31" s="114" customFormat="1" ht="16.5" customHeight="1">
      <c r="A37" s="135"/>
      <c r="B37" s="137" t="s">
        <v>36</v>
      </c>
      <c r="C37" s="340">
        <f>D37+K37+L37+M37+N37+O37+P37+Q37+R37+S37</f>
        <v>35</v>
      </c>
      <c r="D37" s="115">
        <f>SUM(E37:J37)</f>
        <v>6</v>
      </c>
      <c r="E37" s="113">
        <v>3</v>
      </c>
      <c r="F37" s="113">
        <v>1</v>
      </c>
      <c r="G37" s="113">
        <v>0</v>
      </c>
      <c r="H37" s="113">
        <v>2</v>
      </c>
      <c r="I37" s="113">
        <v>0</v>
      </c>
      <c r="J37" s="113">
        <v>0</v>
      </c>
      <c r="K37" s="113">
        <v>10</v>
      </c>
      <c r="L37" s="113">
        <v>0</v>
      </c>
      <c r="M37" s="113">
        <v>0</v>
      </c>
      <c r="N37" s="113">
        <v>2</v>
      </c>
      <c r="O37" s="113">
        <v>14</v>
      </c>
      <c r="P37" s="113">
        <v>0</v>
      </c>
      <c r="Q37" s="113">
        <v>2</v>
      </c>
      <c r="R37" s="113">
        <v>1</v>
      </c>
      <c r="S37" s="113">
        <v>0</v>
      </c>
      <c r="T37" s="115">
        <f>SUM(U37:V37)</f>
        <v>0</v>
      </c>
      <c r="U37" s="113">
        <v>0</v>
      </c>
      <c r="V37" s="113">
        <v>0</v>
      </c>
      <c r="W37" s="113">
        <v>3</v>
      </c>
      <c r="X37" s="113">
        <v>3</v>
      </c>
      <c r="Y37" s="113">
        <v>1</v>
      </c>
      <c r="Z37" s="113">
        <v>0</v>
      </c>
      <c r="AA37" s="113">
        <v>0</v>
      </c>
      <c r="AB37" s="339">
        <f t="shared" si="9"/>
        <v>17.142857142857142</v>
      </c>
      <c r="AC37" s="339">
        <f t="shared" si="6"/>
        <v>40</v>
      </c>
      <c r="AD37" s="128" t="s">
        <v>36</v>
      </c>
      <c r="AE37" s="127"/>
    </row>
    <row r="38" spans="1:31" s="112" customFormat="1" ht="16.5" customHeight="1">
      <c r="A38" s="344" t="s">
        <v>178</v>
      </c>
      <c r="B38" s="344"/>
      <c r="C38" s="341">
        <f>SUM(C39:C42)</f>
        <v>625</v>
      </c>
      <c r="D38" s="333">
        <f aca="true" t="shared" si="10" ref="D38:AA38">SUM(D39:D42)</f>
        <v>106</v>
      </c>
      <c r="E38" s="118">
        <f t="shared" si="10"/>
        <v>83</v>
      </c>
      <c r="F38" s="118">
        <f t="shared" si="10"/>
        <v>21</v>
      </c>
      <c r="G38" s="118">
        <f t="shared" si="10"/>
        <v>2</v>
      </c>
      <c r="H38" s="118">
        <f t="shared" si="10"/>
        <v>0</v>
      </c>
      <c r="I38" s="118">
        <f t="shared" si="10"/>
        <v>0</v>
      </c>
      <c r="J38" s="118">
        <f t="shared" si="10"/>
        <v>0</v>
      </c>
      <c r="K38" s="118">
        <f t="shared" si="10"/>
        <v>153</v>
      </c>
      <c r="L38" s="118">
        <f t="shared" si="10"/>
        <v>0</v>
      </c>
      <c r="M38" s="118">
        <f t="shared" si="10"/>
        <v>2</v>
      </c>
      <c r="N38" s="118">
        <f t="shared" si="10"/>
        <v>10</v>
      </c>
      <c r="O38" s="118">
        <f t="shared" si="10"/>
        <v>331</v>
      </c>
      <c r="P38" s="118">
        <f t="shared" si="10"/>
        <v>0</v>
      </c>
      <c r="Q38" s="118">
        <f t="shared" si="10"/>
        <v>10</v>
      </c>
      <c r="R38" s="118">
        <f t="shared" si="10"/>
        <v>13</v>
      </c>
      <c r="S38" s="118">
        <f t="shared" si="10"/>
        <v>0</v>
      </c>
      <c r="T38" s="333">
        <f t="shared" si="10"/>
        <v>0</v>
      </c>
      <c r="U38" s="118">
        <f t="shared" si="10"/>
        <v>0</v>
      </c>
      <c r="V38" s="118">
        <f t="shared" si="10"/>
        <v>0</v>
      </c>
      <c r="W38" s="118">
        <f t="shared" si="10"/>
        <v>34</v>
      </c>
      <c r="X38" s="118">
        <f t="shared" si="10"/>
        <v>83</v>
      </c>
      <c r="Y38" s="118">
        <f t="shared" si="10"/>
        <v>21</v>
      </c>
      <c r="Z38" s="118">
        <f t="shared" si="10"/>
        <v>0</v>
      </c>
      <c r="AA38" s="118">
        <f t="shared" si="10"/>
        <v>0</v>
      </c>
      <c r="AB38" s="338">
        <f t="shared" si="9"/>
        <v>16.96</v>
      </c>
      <c r="AC38" s="338">
        <f t="shared" si="6"/>
        <v>52.959999999999994</v>
      </c>
      <c r="AD38" s="345" t="s">
        <v>178</v>
      </c>
      <c r="AE38" s="346"/>
    </row>
    <row r="39" spans="1:31" s="114" customFormat="1" ht="16.5" customHeight="1">
      <c r="A39" s="135"/>
      <c r="B39" s="137" t="s">
        <v>74</v>
      </c>
      <c r="C39" s="340">
        <f>D39+K39+L39+M39+N39+O39+P39+Q39+R39+S39</f>
        <v>331</v>
      </c>
      <c r="D39" s="115">
        <f>SUM(E39:J39)</f>
        <v>28</v>
      </c>
      <c r="E39" s="113">
        <v>21</v>
      </c>
      <c r="F39" s="113">
        <v>5</v>
      </c>
      <c r="G39" s="113">
        <v>2</v>
      </c>
      <c r="H39" s="113">
        <v>0</v>
      </c>
      <c r="I39" s="113">
        <v>0</v>
      </c>
      <c r="J39" s="113">
        <v>0</v>
      </c>
      <c r="K39" s="113">
        <v>70</v>
      </c>
      <c r="L39" s="113">
        <v>0</v>
      </c>
      <c r="M39" s="113">
        <v>2</v>
      </c>
      <c r="N39" s="113">
        <v>7</v>
      </c>
      <c r="O39" s="113">
        <v>210</v>
      </c>
      <c r="P39" s="113">
        <v>0</v>
      </c>
      <c r="Q39" s="113">
        <v>10</v>
      </c>
      <c r="R39" s="113">
        <v>4</v>
      </c>
      <c r="S39" s="113">
        <v>0</v>
      </c>
      <c r="T39" s="115">
        <f>SUM(U39:V39)</f>
        <v>0</v>
      </c>
      <c r="U39" s="113">
        <v>0</v>
      </c>
      <c r="V39" s="113">
        <v>0</v>
      </c>
      <c r="W39" s="113">
        <v>23</v>
      </c>
      <c r="X39" s="113">
        <v>21</v>
      </c>
      <c r="Y39" s="113">
        <v>5</v>
      </c>
      <c r="Z39" s="113">
        <v>0</v>
      </c>
      <c r="AA39" s="113">
        <v>0</v>
      </c>
      <c r="AB39" s="339">
        <f t="shared" si="9"/>
        <v>8.459214501510575</v>
      </c>
      <c r="AC39" s="339">
        <f t="shared" si="6"/>
        <v>63.44410876132931</v>
      </c>
      <c r="AD39" s="128" t="s">
        <v>52</v>
      </c>
      <c r="AE39" s="127"/>
    </row>
    <row r="40" spans="1:31" s="114" customFormat="1" ht="16.5" customHeight="1">
      <c r="A40" s="135"/>
      <c r="B40" s="137" t="s">
        <v>37</v>
      </c>
      <c r="C40" s="340">
        <f>D40+K40+L40+M40+N40+O40+P40+Q40+R40+S40</f>
        <v>109</v>
      </c>
      <c r="D40" s="115">
        <f>SUM(E40:J40)</f>
        <v>16</v>
      </c>
      <c r="E40" s="113">
        <v>12</v>
      </c>
      <c r="F40" s="113">
        <v>4</v>
      </c>
      <c r="G40" s="113">
        <v>0</v>
      </c>
      <c r="H40" s="113">
        <v>0</v>
      </c>
      <c r="I40" s="113">
        <v>0</v>
      </c>
      <c r="J40" s="113">
        <v>0</v>
      </c>
      <c r="K40" s="113">
        <v>22</v>
      </c>
      <c r="L40" s="113">
        <v>0</v>
      </c>
      <c r="M40" s="113">
        <v>0</v>
      </c>
      <c r="N40" s="113">
        <v>2</v>
      </c>
      <c r="O40" s="113">
        <v>62</v>
      </c>
      <c r="P40" s="113">
        <v>0</v>
      </c>
      <c r="Q40" s="113">
        <v>0</v>
      </c>
      <c r="R40" s="113">
        <v>7</v>
      </c>
      <c r="S40" s="113">
        <v>0</v>
      </c>
      <c r="T40" s="115">
        <f>SUM(U40:V40)</f>
        <v>0</v>
      </c>
      <c r="U40" s="113">
        <v>0</v>
      </c>
      <c r="V40" s="113">
        <v>0</v>
      </c>
      <c r="W40" s="113">
        <v>1</v>
      </c>
      <c r="X40" s="113">
        <v>12</v>
      </c>
      <c r="Y40" s="113">
        <v>4</v>
      </c>
      <c r="Z40" s="113">
        <v>0</v>
      </c>
      <c r="AA40" s="113">
        <v>0</v>
      </c>
      <c r="AB40" s="339">
        <f t="shared" si="9"/>
        <v>14.678899082568808</v>
      </c>
      <c r="AC40" s="339">
        <f t="shared" si="6"/>
        <v>56.88073394495413</v>
      </c>
      <c r="AD40" s="128" t="s">
        <v>53</v>
      </c>
      <c r="AE40" s="127"/>
    </row>
    <row r="41" spans="1:31" s="114" customFormat="1" ht="16.5" customHeight="1">
      <c r="A41" s="135"/>
      <c r="B41" s="137" t="s">
        <v>38</v>
      </c>
      <c r="C41" s="340">
        <f>D41+K41+L41+M41+N41+O41+P41+Q41+R41+S41</f>
        <v>156</v>
      </c>
      <c r="D41" s="115">
        <f>SUM(E41:J41)</f>
        <v>58</v>
      </c>
      <c r="E41" s="113">
        <v>47</v>
      </c>
      <c r="F41" s="113">
        <v>11</v>
      </c>
      <c r="G41" s="113">
        <v>0</v>
      </c>
      <c r="H41" s="113">
        <v>0</v>
      </c>
      <c r="I41" s="113">
        <v>0</v>
      </c>
      <c r="J41" s="113">
        <v>0</v>
      </c>
      <c r="K41" s="113">
        <v>57</v>
      </c>
      <c r="L41" s="113">
        <v>0</v>
      </c>
      <c r="M41" s="113">
        <v>0</v>
      </c>
      <c r="N41" s="113">
        <v>0</v>
      </c>
      <c r="O41" s="113">
        <v>39</v>
      </c>
      <c r="P41" s="113">
        <v>0</v>
      </c>
      <c r="Q41" s="113">
        <v>0</v>
      </c>
      <c r="R41" s="113">
        <v>2</v>
      </c>
      <c r="S41" s="113">
        <v>0</v>
      </c>
      <c r="T41" s="115">
        <f>SUM(U41:V41)</f>
        <v>0</v>
      </c>
      <c r="U41" s="113">
        <v>0</v>
      </c>
      <c r="V41" s="113">
        <v>0</v>
      </c>
      <c r="W41" s="113">
        <v>8</v>
      </c>
      <c r="X41" s="113">
        <v>47</v>
      </c>
      <c r="Y41" s="113">
        <v>11</v>
      </c>
      <c r="Z41" s="113">
        <v>0</v>
      </c>
      <c r="AA41" s="113">
        <v>0</v>
      </c>
      <c r="AB41" s="339">
        <f t="shared" si="9"/>
        <v>37.17948717948718</v>
      </c>
      <c r="AC41" s="339">
        <f t="shared" si="6"/>
        <v>25</v>
      </c>
      <c r="AD41" s="128" t="s">
        <v>54</v>
      </c>
      <c r="AE41" s="127"/>
    </row>
    <row r="42" spans="1:31" s="114" customFormat="1" ht="16.5" customHeight="1">
      <c r="A42" s="135"/>
      <c r="B42" s="137" t="s">
        <v>39</v>
      </c>
      <c r="C42" s="340">
        <f>D42+K42+L42+M42+N42+O42+P42+Q42+R42+S42</f>
        <v>29</v>
      </c>
      <c r="D42" s="115">
        <f>SUM(E42:J42)</f>
        <v>4</v>
      </c>
      <c r="E42" s="113">
        <v>3</v>
      </c>
      <c r="F42" s="113">
        <v>1</v>
      </c>
      <c r="G42" s="113">
        <v>0</v>
      </c>
      <c r="H42" s="113">
        <v>0</v>
      </c>
      <c r="I42" s="113">
        <v>0</v>
      </c>
      <c r="J42" s="113">
        <v>0</v>
      </c>
      <c r="K42" s="113">
        <v>4</v>
      </c>
      <c r="L42" s="113">
        <v>0</v>
      </c>
      <c r="M42" s="113">
        <v>0</v>
      </c>
      <c r="N42" s="113">
        <v>1</v>
      </c>
      <c r="O42" s="113">
        <v>20</v>
      </c>
      <c r="P42" s="113">
        <v>0</v>
      </c>
      <c r="Q42" s="113">
        <v>0</v>
      </c>
      <c r="R42" s="113">
        <v>0</v>
      </c>
      <c r="S42" s="113">
        <v>0</v>
      </c>
      <c r="T42" s="115">
        <f>SUM(U42:V42)</f>
        <v>0</v>
      </c>
      <c r="U42" s="113">
        <v>0</v>
      </c>
      <c r="V42" s="113">
        <v>0</v>
      </c>
      <c r="W42" s="113">
        <v>2</v>
      </c>
      <c r="X42" s="113">
        <v>3</v>
      </c>
      <c r="Y42" s="113">
        <v>1</v>
      </c>
      <c r="Z42" s="113">
        <v>0</v>
      </c>
      <c r="AA42" s="113">
        <v>0</v>
      </c>
      <c r="AB42" s="339">
        <f t="shared" si="9"/>
        <v>13.793103448275861</v>
      </c>
      <c r="AC42" s="339">
        <f t="shared" si="6"/>
        <v>68.96551724137932</v>
      </c>
      <c r="AD42" s="128" t="s">
        <v>55</v>
      </c>
      <c r="AE42" s="127"/>
    </row>
    <row r="43" spans="1:31" s="112" customFormat="1" ht="16.5" customHeight="1">
      <c r="A43" s="344" t="s">
        <v>179</v>
      </c>
      <c r="B43" s="344"/>
      <c r="C43" s="341">
        <f>C44</f>
        <v>82</v>
      </c>
      <c r="D43" s="333">
        <f aca="true" t="shared" si="11" ref="D43:AA43">D44</f>
        <v>3</v>
      </c>
      <c r="E43" s="118">
        <f t="shared" si="11"/>
        <v>2</v>
      </c>
      <c r="F43" s="118">
        <f t="shared" si="11"/>
        <v>1</v>
      </c>
      <c r="G43" s="118">
        <f t="shared" si="11"/>
        <v>0</v>
      </c>
      <c r="H43" s="118">
        <f t="shared" si="11"/>
        <v>0</v>
      </c>
      <c r="I43" s="118">
        <f t="shared" si="11"/>
        <v>0</v>
      </c>
      <c r="J43" s="118">
        <f t="shared" si="11"/>
        <v>0</v>
      </c>
      <c r="K43" s="118">
        <f t="shared" si="11"/>
        <v>9</v>
      </c>
      <c r="L43" s="118">
        <f t="shared" si="11"/>
        <v>0</v>
      </c>
      <c r="M43" s="118">
        <f t="shared" si="11"/>
        <v>1</v>
      </c>
      <c r="N43" s="118">
        <f t="shared" si="11"/>
        <v>2</v>
      </c>
      <c r="O43" s="118">
        <f t="shared" si="11"/>
        <v>58</v>
      </c>
      <c r="P43" s="118">
        <f t="shared" si="11"/>
        <v>0</v>
      </c>
      <c r="Q43" s="118">
        <f t="shared" si="11"/>
        <v>9</v>
      </c>
      <c r="R43" s="118">
        <f t="shared" si="11"/>
        <v>0</v>
      </c>
      <c r="S43" s="118">
        <f t="shared" si="11"/>
        <v>0</v>
      </c>
      <c r="T43" s="333">
        <f t="shared" si="11"/>
        <v>0</v>
      </c>
      <c r="U43" s="118">
        <f t="shared" si="11"/>
        <v>0</v>
      </c>
      <c r="V43" s="118">
        <f t="shared" si="11"/>
        <v>0</v>
      </c>
      <c r="W43" s="118">
        <f t="shared" si="11"/>
        <v>11</v>
      </c>
      <c r="X43" s="118">
        <f t="shared" si="11"/>
        <v>2</v>
      </c>
      <c r="Y43" s="118">
        <f t="shared" si="11"/>
        <v>1</v>
      </c>
      <c r="Z43" s="118">
        <f t="shared" si="11"/>
        <v>0</v>
      </c>
      <c r="AA43" s="118">
        <f t="shared" si="11"/>
        <v>0</v>
      </c>
      <c r="AB43" s="338">
        <f t="shared" si="9"/>
        <v>3.6585365853658534</v>
      </c>
      <c r="AC43" s="338">
        <f t="shared" si="6"/>
        <v>70.73170731707317</v>
      </c>
      <c r="AD43" s="350" t="s">
        <v>56</v>
      </c>
      <c r="AE43" s="351"/>
    </row>
    <row r="44" spans="1:31" s="114" customFormat="1" ht="16.5" customHeight="1">
      <c r="A44" s="135"/>
      <c r="B44" s="137" t="s">
        <v>40</v>
      </c>
      <c r="C44" s="340">
        <f>D44+K44+L44+M44+N44+O44+P44+Q44+R44+S44</f>
        <v>82</v>
      </c>
      <c r="D44" s="115">
        <f>SUM(E44:J44)</f>
        <v>3</v>
      </c>
      <c r="E44" s="113">
        <v>2</v>
      </c>
      <c r="F44" s="113">
        <v>1</v>
      </c>
      <c r="G44" s="113">
        <v>0</v>
      </c>
      <c r="H44" s="113">
        <v>0</v>
      </c>
      <c r="I44" s="113">
        <v>0</v>
      </c>
      <c r="J44" s="113">
        <v>0</v>
      </c>
      <c r="K44" s="113">
        <v>9</v>
      </c>
      <c r="L44" s="113">
        <v>0</v>
      </c>
      <c r="M44" s="113">
        <v>1</v>
      </c>
      <c r="N44" s="113">
        <v>2</v>
      </c>
      <c r="O44" s="113">
        <v>58</v>
      </c>
      <c r="P44" s="113">
        <v>0</v>
      </c>
      <c r="Q44" s="113">
        <v>9</v>
      </c>
      <c r="R44" s="113">
        <v>0</v>
      </c>
      <c r="S44" s="113">
        <v>0</v>
      </c>
      <c r="T44" s="115">
        <f>SUM(U44:V44)</f>
        <v>0</v>
      </c>
      <c r="U44" s="113">
        <v>0</v>
      </c>
      <c r="V44" s="113">
        <v>0</v>
      </c>
      <c r="W44" s="113">
        <v>11</v>
      </c>
      <c r="X44" s="113">
        <v>2</v>
      </c>
      <c r="Y44" s="113">
        <v>1</v>
      </c>
      <c r="Z44" s="113">
        <v>0</v>
      </c>
      <c r="AA44" s="113">
        <v>0</v>
      </c>
      <c r="AB44" s="339">
        <f t="shared" si="9"/>
        <v>3.6585365853658534</v>
      </c>
      <c r="AC44" s="339">
        <f t="shared" si="6"/>
        <v>70.73170731707317</v>
      </c>
      <c r="AD44" s="128" t="s">
        <v>40</v>
      </c>
      <c r="AE44" s="127"/>
    </row>
    <row r="45" spans="1:31" s="112" customFormat="1" ht="16.5" customHeight="1">
      <c r="A45" s="344" t="s">
        <v>180</v>
      </c>
      <c r="B45" s="344"/>
      <c r="C45" s="341">
        <f>SUM(C46:C47)</f>
        <v>169</v>
      </c>
      <c r="D45" s="333">
        <f aca="true" t="shared" si="12" ref="D45:AA45">SUM(D46:D47)</f>
        <v>15</v>
      </c>
      <c r="E45" s="118">
        <f t="shared" si="12"/>
        <v>12</v>
      </c>
      <c r="F45" s="118">
        <f t="shared" si="12"/>
        <v>3</v>
      </c>
      <c r="G45" s="118">
        <f t="shared" si="12"/>
        <v>0</v>
      </c>
      <c r="H45" s="118">
        <f t="shared" si="12"/>
        <v>0</v>
      </c>
      <c r="I45" s="118">
        <f t="shared" si="12"/>
        <v>0</v>
      </c>
      <c r="J45" s="118">
        <f t="shared" si="12"/>
        <v>0</v>
      </c>
      <c r="K45" s="118">
        <f t="shared" si="12"/>
        <v>35</v>
      </c>
      <c r="L45" s="118">
        <f t="shared" si="12"/>
        <v>0</v>
      </c>
      <c r="M45" s="118">
        <f t="shared" si="12"/>
        <v>4</v>
      </c>
      <c r="N45" s="118">
        <f t="shared" si="12"/>
        <v>7</v>
      </c>
      <c r="O45" s="118">
        <f t="shared" si="12"/>
        <v>97</v>
      </c>
      <c r="P45" s="118">
        <f t="shared" si="12"/>
        <v>0</v>
      </c>
      <c r="Q45" s="118">
        <f t="shared" si="12"/>
        <v>11</v>
      </c>
      <c r="R45" s="118">
        <f t="shared" si="12"/>
        <v>0</v>
      </c>
      <c r="S45" s="118">
        <f t="shared" si="12"/>
        <v>0</v>
      </c>
      <c r="T45" s="333">
        <f t="shared" si="12"/>
        <v>0</v>
      </c>
      <c r="U45" s="118">
        <f t="shared" si="12"/>
        <v>0</v>
      </c>
      <c r="V45" s="118">
        <f t="shared" si="12"/>
        <v>0</v>
      </c>
      <c r="W45" s="118">
        <f t="shared" si="12"/>
        <v>25</v>
      </c>
      <c r="X45" s="118">
        <f t="shared" si="12"/>
        <v>12</v>
      </c>
      <c r="Y45" s="118">
        <f t="shared" si="12"/>
        <v>3</v>
      </c>
      <c r="Z45" s="118">
        <f t="shared" si="12"/>
        <v>0</v>
      </c>
      <c r="AA45" s="118">
        <f t="shared" si="12"/>
        <v>0</v>
      </c>
      <c r="AB45" s="338">
        <f t="shared" si="9"/>
        <v>8.875739644970414</v>
      </c>
      <c r="AC45" s="338">
        <f t="shared" si="6"/>
        <v>57.396449704142015</v>
      </c>
      <c r="AD45" s="345" t="s">
        <v>180</v>
      </c>
      <c r="AE45" s="346"/>
    </row>
    <row r="46" spans="1:31" s="114" customFormat="1" ht="16.5" customHeight="1">
      <c r="A46" s="135"/>
      <c r="B46" s="137" t="s">
        <v>41</v>
      </c>
      <c r="C46" s="340">
        <f>D46+K46+L46+M46+N46+O46+P46+Q46+R46+S46</f>
        <v>169</v>
      </c>
      <c r="D46" s="115">
        <f>SUM(E46:J46)</f>
        <v>15</v>
      </c>
      <c r="E46" s="113">
        <v>12</v>
      </c>
      <c r="F46" s="113">
        <v>3</v>
      </c>
      <c r="G46" s="113">
        <v>0</v>
      </c>
      <c r="H46" s="113">
        <v>0</v>
      </c>
      <c r="I46" s="113">
        <v>0</v>
      </c>
      <c r="J46" s="113">
        <v>0</v>
      </c>
      <c r="K46" s="113">
        <v>35</v>
      </c>
      <c r="L46" s="113">
        <v>0</v>
      </c>
      <c r="M46" s="113">
        <v>4</v>
      </c>
      <c r="N46" s="113">
        <v>7</v>
      </c>
      <c r="O46" s="113">
        <v>97</v>
      </c>
      <c r="P46" s="113">
        <v>0</v>
      </c>
      <c r="Q46" s="113">
        <v>11</v>
      </c>
      <c r="R46" s="113">
        <v>0</v>
      </c>
      <c r="S46" s="113">
        <v>0</v>
      </c>
      <c r="T46" s="115">
        <f>SUM(U46:V46)</f>
        <v>0</v>
      </c>
      <c r="U46" s="113">
        <v>0</v>
      </c>
      <c r="V46" s="113">
        <v>0</v>
      </c>
      <c r="W46" s="113">
        <v>25</v>
      </c>
      <c r="X46" s="113">
        <v>12</v>
      </c>
      <c r="Y46" s="113">
        <v>3</v>
      </c>
      <c r="Z46" s="113">
        <v>0</v>
      </c>
      <c r="AA46" s="113">
        <v>0</v>
      </c>
      <c r="AB46" s="339">
        <f t="shared" si="9"/>
        <v>8.875739644970414</v>
      </c>
      <c r="AC46" s="339">
        <f t="shared" si="6"/>
        <v>57.396449704142015</v>
      </c>
      <c r="AD46" s="128" t="s">
        <v>41</v>
      </c>
      <c r="AE46" s="127"/>
    </row>
    <row r="47" spans="1:31" s="114" customFormat="1" ht="16.5" customHeight="1">
      <c r="A47" s="135"/>
      <c r="B47" s="137" t="s">
        <v>42</v>
      </c>
      <c r="C47" s="340">
        <f>D47+K47+L47+M47+N47+O47+P47+Q47+R47+S47</f>
        <v>0</v>
      </c>
      <c r="D47" s="115">
        <f>SUM(E47:J47)</f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f>SUM(U47:V47)</f>
        <v>0</v>
      </c>
      <c r="U47" s="115">
        <v>0</v>
      </c>
      <c r="V47" s="115">
        <v>0</v>
      </c>
      <c r="W47" s="115">
        <v>0</v>
      </c>
      <c r="X47" s="115">
        <v>0</v>
      </c>
      <c r="Y47" s="115">
        <v>0</v>
      </c>
      <c r="Z47" s="115">
        <v>0</v>
      </c>
      <c r="AA47" s="115">
        <v>0</v>
      </c>
      <c r="AB47" s="339">
        <v>0</v>
      </c>
      <c r="AC47" s="339">
        <v>0</v>
      </c>
      <c r="AD47" s="128" t="s">
        <v>42</v>
      </c>
      <c r="AE47" s="127"/>
    </row>
    <row r="48" spans="1:31" s="112" customFormat="1" ht="16.5" customHeight="1">
      <c r="A48" s="344" t="s">
        <v>181</v>
      </c>
      <c r="B48" s="344"/>
      <c r="C48" s="341">
        <f>SUM(C49:C51)</f>
        <v>456</v>
      </c>
      <c r="D48" s="333">
        <f aca="true" t="shared" si="13" ref="D48:AA48">SUM(D49:D51)</f>
        <v>178</v>
      </c>
      <c r="E48" s="118">
        <f t="shared" si="13"/>
        <v>151</v>
      </c>
      <c r="F48" s="118">
        <f t="shared" si="13"/>
        <v>27</v>
      </c>
      <c r="G48" s="113">
        <f t="shared" si="13"/>
        <v>0</v>
      </c>
      <c r="H48" s="118">
        <f t="shared" si="13"/>
        <v>0</v>
      </c>
      <c r="I48" s="118">
        <f t="shared" si="13"/>
        <v>0</v>
      </c>
      <c r="J48" s="118">
        <f t="shared" si="13"/>
        <v>0</v>
      </c>
      <c r="K48" s="118">
        <f t="shared" si="13"/>
        <v>139</v>
      </c>
      <c r="L48" s="118">
        <f t="shared" si="13"/>
        <v>0</v>
      </c>
      <c r="M48" s="118">
        <f t="shared" si="13"/>
        <v>5</v>
      </c>
      <c r="N48" s="118">
        <f t="shared" si="13"/>
        <v>6</v>
      </c>
      <c r="O48" s="118">
        <f t="shared" si="13"/>
        <v>112</v>
      </c>
      <c r="P48" s="118">
        <f t="shared" si="13"/>
        <v>0</v>
      </c>
      <c r="Q48" s="118">
        <f t="shared" si="13"/>
        <v>6</v>
      </c>
      <c r="R48" s="118">
        <f t="shared" si="13"/>
        <v>10</v>
      </c>
      <c r="S48" s="118">
        <f t="shared" si="13"/>
        <v>0</v>
      </c>
      <c r="T48" s="333">
        <f t="shared" si="13"/>
        <v>0</v>
      </c>
      <c r="U48" s="118">
        <f t="shared" si="13"/>
        <v>0</v>
      </c>
      <c r="V48" s="118">
        <f t="shared" si="13"/>
        <v>0</v>
      </c>
      <c r="W48" s="118">
        <f t="shared" si="13"/>
        <v>16</v>
      </c>
      <c r="X48" s="118">
        <f t="shared" si="13"/>
        <v>151</v>
      </c>
      <c r="Y48" s="118">
        <f t="shared" si="13"/>
        <v>27</v>
      </c>
      <c r="Z48" s="118">
        <f t="shared" si="13"/>
        <v>0</v>
      </c>
      <c r="AA48" s="118">
        <f t="shared" si="13"/>
        <v>0</v>
      </c>
      <c r="AB48" s="338">
        <f t="shared" si="9"/>
        <v>39.03508771929825</v>
      </c>
      <c r="AC48" s="338">
        <f t="shared" si="6"/>
        <v>24.561403508771928</v>
      </c>
      <c r="AD48" s="345" t="s">
        <v>181</v>
      </c>
      <c r="AE48" s="346"/>
    </row>
    <row r="49" spans="1:31" s="114" customFormat="1" ht="16.5" customHeight="1">
      <c r="A49" s="135"/>
      <c r="B49" s="137" t="s">
        <v>43</v>
      </c>
      <c r="C49" s="340">
        <f>D49+K49+L49+M49+N49+O49+P49+Q49+R49+S49</f>
        <v>187</v>
      </c>
      <c r="D49" s="115">
        <f>SUM(E49:J49)</f>
        <v>30</v>
      </c>
      <c r="E49" s="113">
        <v>18</v>
      </c>
      <c r="F49" s="113">
        <v>12</v>
      </c>
      <c r="G49" s="113">
        <v>0</v>
      </c>
      <c r="H49" s="113">
        <v>0</v>
      </c>
      <c r="I49" s="113">
        <v>0</v>
      </c>
      <c r="J49" s="113">
        <v>0</v>
      </c>
      <c r="K49" s="113">
        <v>57</v>
      </c>
      <c r="L49" s="113">
        <v>0</v>
      </c>
      <c r="M49" s="113">
        <v>5</v>
      </c>
      <c r="N49" s="113">
        <v>6</v>
      </c>
      <c r="O49" s="113">
        <v>80</v>
      </c>
      <c r="P49" s="113">
        <v>0</v>
      </c>
      <c r="Q49" s="113">
        <v>6</v>
      </c>
      <c r="R49" s="113">
        <v>3</v>
      </c>
      <c r="S49" s="113">
        <v>0</v>
      </c>
      <c r="T49" s="115">
        <f>SUM(U49:V49)</f>
        <v>0</v>
      </c>
      <c r="U49" s="113">
        <v>0</v>
      </c>
      <c r="V49" s="113">
        <v>0</v>
      </c>
      <c r="W49" s="113">
        <v>16</v>
      </c>
      <c r="X49" s="113">
        <v>18</v>
      </c>
      <c r="Y49" s="113">
        <v>12</v>
      </c>
      <c r="Z49" s="113">
        <v>0</v>
      </c>
      <c r="AA49" s="113">
        <v>0</v>
      </c>
      <c r="AB49" s="339">
        <f t="shared" si="9"/>
        <v>16.0427807486631</v>
      </c>
      <c r="AC49" s="339">
        <f t="shared" si="6"/>
        <v>42.780748663101605</v>
      </c>
      <c r="AD49" s="128" t="s">
        <v>43</v>
      </c>
      <c r="AE49" s="127"/>
    </row>
    <row r="50" spans="1:31" s="114" customFormat="1" ht="16.5" customHeight="1">
      <c r="A50" s="135"/>
      <c r="B50" s="137" t="s">
        <v>44</v>
      </c>
      <c r="C50" s="340">
        <f>D50+K50+L50+M50+N50+O50+P50+Q50+R50+S50</f>
        <v>0</v>
      </c>
      <c r="D50" s="115">
        <f>SUM(E50:J50)</f>
        <v>0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5">
        <v>0</v>
      </c>
      <c r="L50" s="115">
        <v>0</v>
      </c>
      <c r="M50" s="115">
        <v>0</v>
      </c>
      <c r="N50" s="115">
        <v>0</v>
      </c>
      <c r="O50" s="115">
        <v>0</v>
      </c>
      <c r="P50" s="115">
        <v>0</v>
      </c>
      <c r="Q50" s="115">
        <v>0</v>
      </c>
      <c r="R50" s="115">
        <v>0</v>
      </c>
      <c r="S50" s="115">
        <v>0</v>
      </c>
      <c r="T50" s="115">
        <f>SUM(U50:V50)</f>
        <v>0</v>
      </c>
      <c r="U50" s="113">
        <v>0</v>
      </c>
      <c r="V50" s="113">
        <v>0</v>
      </c>
      <c r="W50" s="115">
        <v>0</v>
      </c>
      <c r="X50" s="115">
        <v>0</v>
      </c>
      <c r="Y50" s="115">
        <v>0</v>
      </c>
      <c r="Z50" s="115">
        <v>0</v>
      </c>
      <c r="AA50" s="115">
        <v>0</v>
      </c>
      <c r="AB50" s="339">
        <v>0</v>
      </c>
      <c r="AC50" s="339">
        <v>0</v>
      </c>
      <c r="AD50" s="128" t="s">
        <v>44</v>
      </c>
      <c r="AE50" s="127"/>
    </row>
    <row r="51" spans="1:31" s="114" customFormat="1" ht="16.5" customHeight="1">
      <c r="A51" s="135"/>
      <c r="B51" s="137" t="s">
        <v>45</v>
      </c>
      <c r="C51" s="340">
        <f>D51+K51+L51+M51+N51+O51+P51+Q51+R51+S51</f>
        <v>269</v>
      </c>
      <c r="D51" s="115">
        <f>SUM(E51:J51)</f>
        <v>148</v>
      </c>
      <c r="E51" s="113">
        <v>133</v>
      </c>
      <c r="F51" s="113">
        <v>15</v>
      </c>
      <c r="G51" s="113">
        <v>0</v>
      </c>
      <c r="H51" s="113">
        <v>0</v>
      </c>
      <c r="I51" s="113">
        <v>0</v>
      </c>
      <c r="J51" s="113">
        <v>0</v>
      </c>
      <c r="K51" s="113">
        <v>82</v>
      </c>
      <c r="L51" s="113">
        <v>0</v>
      </c>
      <c r="M51" s="113">
        <v>0</v>
      </c>
      <c r="N51" s="113">
        <v>0</v>
      </c>
      <c r="O51" s="113">
        <v>32</v>
      </c>
      <c r="P51" s="113">
        <v>0</v>
      </c>
      <c r="Q51" s="113">
        <v>0</v>
      </c>
      <c r="R51" s="113">
        <v>7</v>
      </c>
      <c r="S51" s="113">
        <v>0</v>
      </c>
      <c r="T51" s="115">
        <f>SUM(U51:V51)</f>
        <v>0</v>
      </c>
      <c r="U51" s="113">
        <v>0</v>
      </c>
      <c r="V51" s="113">
        <v>0</v>
      </c>
      <c r="W51" s="113">
        <v>0</v>
      </c>
      <c r="X51" s="113">
        <v>133</v>
      </c>
      <c r="Y51" s="113">
        <v>15</v>
      </c>
      <c r="Z51" s="113">
        <v>0</v>
      </c>
      <c r="AA51" s="113">
        <v>0</v>
      </c>
      <c r="AB51" s="339">
        <f t="shared" si="9"/>
        <v>55.01858736059479</v>
      </c>
      <c r="AC51" s="339">
        <f t="shared" si="6"/>
        <v>11.895910780669144</v>
      </c>
      <c r="AD51" s="128" t="s">
        <v>45</v>
      </c>
      <c r="AE51" s="127"/>
    </row>
    <row r="52" spans="1:31" s="112" customFormat="1" ht="16.5" customHeight="1">
      <c r="A52" s="344" t="s">
        <v>182</v>
      </c>
      <c r="B52" s="344"/>
      <c r="C52" s="341">
        <f aca="true" t="shared" si="14" ref="C52:AA52">SUM(C53:C55)</f>
        <v>212</v>
      </c>
      <c r="D52" s="333">
        <f t="shared" si="14"/>
        <v>32</v>
      </c>
      <c r="E52" s="118">
        <f t="shared" si="14"/>
        <v>29</v>
      </c>
      <c r="F52" s="118">
        <f t="shared" si="14"/>
        <v>3</v>
      </c>
      <c r="G52" s="113">
        <f t="shared" si="14"/>
        <v>0</v>
      </c>
      <c r="H52" s="118">
        <f t="shared" si="14"/>
        <v>0</v>
      </c>
      <c r="I52" s="118">
        <f t="shared" si="14"/>
        <v>0</v>
      </c>
      <c r="J52" s="118">
        <f t="shared" si="14"/>
        <v>0</v>
      </c>
      <c r="K52" s="118">
        <f t="shared" si="14"/>
        <v>26</v>
      </c>
      <c r="L52" s="118">
        <f t="shared" si="14"/>
        <v>0</v>
      </c>
      <c r="M52" s="118">
        <f t="shared" si="14"/>
        <v>0</v>
      </c>
      <c r="N52" s="118">
        <f t="shared" si="14"/>
        <v>5</v>
      </c>
      <c r="O52" s="118">
        <f t="shared" si="14"/>
        <v>146</v>
      </c>
      <c r="P52" s="118">
        <f t="shared" si="14"/>
        <v>0</v>
      </c>
      <c r="Q52" s="118">
        <f t="shared" si="14"/>
        <v>1</v>
      </c>
      <c r="R52" s="118">
        <f t="shared" si="14"/>
        <v>0</v>
      </c>
      <c r="S52" s="118">
        <f t="shared" si="14"/>
        <v>2</v>
      </c>
      <c r="T52" s="333">
        <f t="shared" si="14"/>
        <v>0</v>
      </c>
      <c r="U52" s="118">
        <f t="shared" si="14"/>
        <v>0</v>
      </c>
      <c r="V52" s="118">
        <f t="shared" si="14"/>
        <v>0</v>
      </c>
      <c r="W52" s="118">
        <f t="shared" si="14"/>
        <v>16</v>
      </c>
      <c r="X52" s="118">
        <f t="shared" si="14"/>
        <v>29</v>
      </c>
      <c r="Y52" s="118">
        <f t="shared" si="14"/>
        <v>3</v>
      </c>
      <c r="Z52" s="118">
        <f t="shared" si="14"/>
        <v>0</v>
      </c>
      <c r="AA52" s="118">
        <f t="shared" si="14"/>
        <v>0</v>
      </c>
      <c r="AB52" s="338">
        <f t="shared" si="9"/>
        <v>15.09433962264151</v>
      </c>
      <c r="AC52" s="338">
        <f t="shared" si="6"/>
        <v>68.86792452830188</v>
      </c>
      <c r="AD52" s="345" t="s">
        <v>182</v>
      </c>
      <c r="AE52" s="346"/>
    </row>
    <row r="53" spans="1:31" s="114" customFormat="1" ht="16.5" customHeight="1">
      <c r="A53" s="135"/>
      <c r="B53" s="137" t="s">
        <v>46</v>
      </c>
      <c r="C53" s="340">
        <f>D53+K53+L53+M53+N53+O53+P53+Q53+R53+S53</f>
        <v>212</v>
      </c>
      <c r="D53" s="115">
        <f>SUM(E53:J53)</f>
        <v>32</v>
      </c>
      <c r="E53" s="113">
        <v>29</v>
      </c>
      <c r="F53" s="113">
        <v>3</v>
      </c>
      <c r="G53" s="113">
        <v>0</v>
      </c>
      <c r="H53" s="113">
        <v>0</v>
      </c>
      <c r="I53" s="113">
        <v>0</v>
      </c>
      <c r="J53" s="113">
        <v>0</v>
      </c>
      <c r="K53" s="113">
        <v>26</v>
      </c>
      <c r="L53" s="113">
        <v>0</v>
      </c>
      <c r="M53" s="113">
        <v>0</v>
      </c>
      <c r="N53" s="113">
        <v>5</v>
      </c>
      <c r="O53" s="113">
        <v>146</v>
      </c>
      <c r="P53" s="113">
        <v>0</v>
      </c>
      <c r="Q53" s="113">
        <v>1</v>
      </c>
      <c r="R53" s="113">
        <v>0</v>
      </c>
      <c r="S53" s="113">
        <v>2</v>
      </c>
      <c r="T53" s="115">
        <f>SUM(U53:V53)</f>
        <v>0</v>
      </c>
      <c r="U53" s="113">
        <v>0</v>
      </c>
      <c r="V53" s="113">
        <v>0</v>
      </c>
      <c r="W53" s="113">
        <v>16</v>
      </c>
      <c r="X53" s="113">
        <v>29</v>
      </c>
      <c r="Y53" s="113">
        <v>3</v>
      </c>
      <c r="Z53" s="113">
        <v>0</v>
      </c>
      <c r="AA53" s="113">
        <v>0</v>
      </c>
      <c r="AB53" s="339">
        <f t="shared" si="9"/>
        <v>15.09433962264151</v>
      </c>
      <c r="AC53" s="339">
        <f t="shared" si="6"/>
        <v>68.86792452830188</v>
      </c>
      <c r="AD53" s="128" t="s">
        <v>46</v>
      </c>
      <c r="AE53" s="127"/>
    </row>
    <row r="54" spans="1:31" s="114" customFormat="1" ht="16.5" customHeight="1">
      <c r="A54" s="135"/>
      <c r="B54" s="137" t="s">
        <v>47</v>
      </c>
      <c r="C54" s="340">
        <f>D54+K54+L54+M54+N54+O54+P54+Q54+R54+S54</f>
        <v>0</v>
      </c>
      <c r="D54" s="115">
        <f>SUM(E54:J54)</f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5">
        <v>0</v>
      </c>
      <c r="T54" s="115">
        <f>SUM(U54:V54)</f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0</v>
      </c>
      <c r="AB54" s="339">
        <v>0</v>
      </c>
      <c r="AC54" s="339">
        <v>0</v>
      </c>
      <c r="AD54" s="128" t="s">
        <v>47</v>
      </c>
      <c r="AE54" s="127"/>
    </row>
    <row r="55" spans="1:31" s="114" customFormat="1" ht="16.5" customHeight="1">
      <c r="A55" s="135"/>
      <c r="B55" s="137" t="s">
        <v>48</v>
      </c>
      <c r="C55" s="340">
        <f>D55+K55+L55+M55+N55+O55+P55+Q55+R55+S55</f>
        <v>0</v>
      </c>
      <c r="D55" s="115">
        <f>SUM(E55:J55)</f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115">
        <v>0</v>
      </c>
      <c r="S55" s="115">
        <v>0</v>
      </c>
      <c r="T55" s="115">
        <f>SUM(U55:V55)</f>
        <v>0</v>
      </c>
      <c r="U55" s="115">
        <v>0</v>
      </c>
      <c r="V55" s="115">
        <v>0</v>
      </c>
      <c r="W55" s="115">
        <v>0</v>
      </c>
      <c r="X55" s="115">
        <v>0</v>
      </c>
      <c r="Y55" s="115">
        <v>0</v>
      </c>
      <c r="Z55" s="115">
        <v>0</v>
      </c>
      <c r="AA55" s="115">
        <v>0</v>
      </c>
      <c r="AB55" s="339">
        <v>0</v>
      </c>
      <c r="AC55" s="339">
        <v>0</v>
      </c>
      <c r="AD55" s="128" t="s">
        <v>48</v>
      </c>
      <c r="AE55" s="127"/>
    </row>
    <row r="56" spans="1:31" s="116" customFormat="1" ht="16.5" customHeight="1">
      <c r="A56" s="344" t="s">
        <v>183</v>
      </c>
      <c r="B56" s="344"/>
      <c r="C56" s="341">
        <f>SUM(C57:C58)</f>
        <v>178</v>
      </c>
      <c r="D56" s="333">
        <f aca="true" t="shared" si="15" ref="D56:AA56">SUM(D57:D58)</f>
        <v>26</v>
      </c>
      <c r="E56" s="118">
        <f t="shared" si="15"/>
        <v>15</v>
      </c>
      <c r="F56" s="118">
        <f t="shared" si="15"/>
        <v>11</v>
      </c>
      <c r="G56" s="113">
        <f t="shared" si="15"/>
        <v>0</v>
      </c>
      <c r="H56" s="118">
        <f t="shared" si="15"/>
        <v>0</v>
      </c>
      <c r="I56" s="118">
        <f t="shared" si="15"/>
        <v>0</v>
      </c>
      <c r="J56" s="118">
        <f t="shared" si="15"/>
        <v>0</v>
      </c>
      <c r="K56" s="118">
        <f t="shared" si="15"/>
        <v>26</v>
      </c>
      <c r="L56" s="118">
        <f t="shared" si="15"/>
        <v>0</v>
      </c>
      <c r="M56" s="118">
        <f t="shared" si="15"/>
        <v>6</v>
      </c>
      <c r="N56" s="118">
        <f t="shared" si="15"/>
        <v>4</v>
      </c>
      <c r="O56" s="118">
        <f t="shared" si="15"/>
        <v>113</v>
      </c>
      <c r="P56" s="118">
        <f t="shared" si="15"/>
        <v>1</v>
      </c>
      <c r="Q56" s="118">
        <f t="shared" si="15"/>
        <v>0</v>
      </c>
      <c r="R56" s="118">
        <f t="shared" si="15"/>
        <v>2</v>
      </c>
      <c r="S56" s="118">
        <f t="shared" si="15"/>
        <v>0</v>
      </c>
      <c r="T56" s="333">
        <f t="shared" si="15"/>
        <v>5</v>
      </c>
      <c r="U56" s="118">
        <f t="shared" si="15"/>
        <v>5</v>
      </c>
      <c r="V56" s="118">
        <f t="shared" si="15"/>
        <v>0</v>
      </c>
      <c r="W56" s="118">
        <f t="shared" si="15"/>
        <v>12</v>
      </c>
      <c r="X56" s="118">
        <f t="shared" si="15"/>
        <v>16</v>
      </c>
      <c r="Y56" s="118">
        <f t="shared" si="15"/>
        <v>12</v>
      </c>
      <c r="Z56" s="118">
        <f t="shared" si="15"/>
        <v>0</v>
      </c>
      <c r="AA56" s="118">
        <f t="shared" si="15"/>
        <v>0</v>
      </c>
      <c r="AB56" s="338">
        <f t="shared" si="9"/>
        <v>14.606741573033707</v>
      </c>
      <c r="AC56" s="338">
        <f t="shared" si="6"/>
        <v>66.85393258426966</v>
      </c>
      <c r="AD56" s="345" t="s">
        <v>183</v>
      </c>
      <c r="AE56" s="346"/>
    </row>
    <row r="57" spans="1:31" s="114" customFormat="1" ht="16.5" customHeight="1">
      <c r="A57" s="135"/>
      <c r="B57" s="137" t="s">
        <v>49</v>
      </c>
      <c r="C57" s="340">
        <f>D57+K57+L57+M57+N57+O57+P57+Q57+R57+S57</f>
        <v>65</v>
      </c>
      <c r="D57" s="115">
        <f>SUM(E57:J57)</f>
        <v>3</v>
      </c>
      <c r="E57" s="113">
        <v>2</v>
      </c>
      <c r="F57" s="113">
        <v>1</v>
      </c>
      <c r="G57" s="113">
        <v>0</v>
      </c>
      <c r="H57" s="113">
        <v>0</v>
      </c>
      <c r="I57" s="113">
        <v>0</v>
      </c>
      <c r="J57" s="113">
        <v>0</v>
      </c>
      <c r="K57" s="113">
        <v>4</v>
      </c>
      <c r="L57" s="113">
        <v>0</v>
      </c>
      <c r="M57" s="113">
        <v>0</v>
      </c>
      <c r="N57" s="113">
        <v>1</v>
      </c>
      <c r="O57" s="113">
        <v>56</v>
      </c>
      <c r="P57" s="113">
        <v>1</v>
      </c>
      <c r="Q57" s="113">
        <v>0</v>
      </c>
      <c r="R57" s="113">
        <v>0</v>
      </c>
      <c r="S57" s="113">
        <v>0</v>
      </c>
      <c r="T57" s="115">
        <f>SUM(U57:V57)</f>
        <v>0</v>
      </c>
      <c r="U57" s="113">
        <v>0</v>
      </c>
      <c r="V57" s="113">
        <v>0</v>
      </c>
      <c r="W57" s="113">
        <v>4</v>
      </c>
      <c r="X57" s="113">
        <v>2</v>
      </c>
      <c r="Y57" s="113">
        <v>1</v>
      </c>
      <c r="Z57" s="113">
        <v>0</v>
      </c>
      <c r="AA57" s="113">
        <v>0</v>
      </c>
      <c r="AB57" s="339">
        <f t="shared" si="9"/>
        <v>4.615384615384616</v>
      </c>
      <c r="AC57" s="339">
        <f t="shared" si="6"/>
        <v>87.6923076923077</v>
      </c>
      <c r="AD57" s="128" t="s">
        <v>49</v>
      </c>
      <c r="AE57" s="127"/>
    </row>
    <row r="58" spans="1:31" s="113" customFormat="1" ht="16.5" customHeight="1">
      <c r="A58" s="135"/>
      <c r="B58" s="137" t="s">
        <v>64</v>
      </c>
      <c r="C58" s="340">
        <f>D58+K58+L58+M58+N58+O58+P58+Q58+R58+S58</f>
        <v>113</v>
      </c>
      <c r="D58" s="115">
        <f>SUM(E58:J58)</f>
        <v>23</v>
      </c>
      <c r="E58" s="113">
        <v>13</v>
      </c>
      <c r="F58" s="113">
        <v>10</v>
      </c>
      <c r="G58" s="113">
        <v>0</v>
      </c>
      <c r="H58" s="113">
        <v>0</v>
      </c>
      <c r="I58" s="113">
        <v>0</v>
      </c>
      <c r="J58" s="113">
        <v>0</v>
      </c>
      <c r="K58" s="113">
        <v>22</v>
      </c>
      <c r="L58" s="113">
        <v>0</v>
      </c>
      <c r="M58" s="113">
        <v>6</v>
      </c>
      <c r="N58" s="113">
        <v>3</v>
      </c>
      <c r="O58" s="113">
        <v>57</v>
      </c>
      <c r="P58" s="113">
        <v>0</v>
      </c>
      <c r="Q58" s="113">
        <v>0</v>
      </c>
      <c r="R58" s="113">
        <v>2</v>
      </c>
      <c r="S58" s="113">
        <v>0</v>
      </c>
      <c r="T58" s="115">
        <f>SUM(U58:V58)</f>
        <v>5</v>
      </c>
      <c r="U58" s="113">
        <v>5</v>
      </c>
      <c r="V58" s="113">
        <v>0</v>
      </c>
      <c r="W58" s="113">
        <v>8</v>
      </c>
      <c r="X58" s="113">
        <v>14</v>
      </c>
      <c r="Y58" s="113">
        <v>11</v>
      </c>
      <c r="Z58" s="113">
        <v>0</v>
      </c>
      <c r="AA58" s="113">
        <v>0</v>
      </c>
      <c r="AB58" s="339">
        <f t="shared" si="9"/>
        <v>20.353982300884958</v>
      </c>
      <c r="AC58" s="339">
        <f t="shared" si="6"/>
        <v>54.86725663716814</v>
      </c>
      <c r="AD58" s="128" t="s">
        <v>64</v>
      </c>
      <c r="AE58" s="127"/>
    </row>
    <row r="59" spans="1:31" s="112" customFormat="1" ht="16.5" customHeight="1">
      <c r="A59" s="344" t="s">
        <v>184</v>
      </c>
      <c r="B59" s="349"/>
      <c r="C59" s="341">
        <f>SUM(C60:C61)</f>
        <v>378</v>
      </c>
      <c r="D59" s="333">
        <f aca="true" t="shared" si="16" ref="D59:AA59">SUM(D60:D61)</f>
        <v>82</v>
      </c>
      <c r="E59" s="118">
        <f t="shared" si="16"/>
        <v>60</v>
      </c>
      <c r="F59" s="118">
        <f t="shared" si="16"/>
        <v>22</v>
      </c>
      <c r="G59" s="113">
        <f t="shared" si="16"/>
        <v>0</v>
      </c>
      <c r="H59" s="118">
        <f t="shared" si="16"/>
        <v>0</v>
      </c>
      <c r="I59" s="118">
        <f t="shared" si="16"/>
        <v>0</v>
      </c>
      <c r="J59" s="118">
        <f t="shared" si="16"/>
        <v>0</v>
      </c>
      <c r="K59" s="118">
        <f t="shared" si="16"/>
        <v>91</v>
      </c>
      <c r="L59" s="118">
        <f t="shared" si="16"/>
        <v>0</v>
      </c>
      <c r="M59" s="118">
        <f t="shared" si="16"/>
        <v>4</v>
      </c>
      <c r="N59" s="118">
        <f t="shared" si="16"/>
        <v>7</v>
      </c>
      <c r="O59" s="118">
        <f t="shared" si="16"/>
        <v>186</v>
      </c>
      <c r="P59" s="118">
        <f t="shared" si="16"/>
        <v>0</v>
      </c>
      <c r="Q59" s="118">
        <f t="shared" si="16"/>
        <v>4</v>
      </c>
      <c r="R59" s="118">
        <f t="shared" si="16"/>
        <v>4</v>
      </c>
      <c r="S59" s="118">
        <f t="shared" si="16"/>
        <v>0</v>
      </c>
      <c r="T59" s="333">
        <f t="shared" si="16"/>
        <v>3</v>
      </c>
      <c r="U59" s="118">
        <f t="shared" si="16"/>
        <v>3</v>
      </c>
      <c r="V59" s="118">
        <f t="shared" si="16"/>
        <v>0</v>
      </c>
      <c r="W59" s="118">
        <f t="shared" si="16"/>
        <v>14</v>
      </c>
      <c r="X59" s="118">
        <f t="shared" si="16"/>
        <v>61</v>
      </c>
      <c r="Y59" s="118">
        <f t="shared" si="16"/>
        <v>23</v>
      </c>
      <c r="Z59" s="118">
        <f t="shared" si="16"/>
        <v>2</v>
      </c>
      <c r="AA59" s="118">
        <f t="shared" si="16"/>
        <v>0</v>
      </c>
      <c r="AB59" s="338">
        <f t="shared" si="9"/>
        <v>21.693121693121693</v>
      </c>
      <c r="AC59" s="338">
        <f t="shared" si="6"/>
        <v>50</v>
      </c>
      <c r="AD59" s="345" t="s">
        <v>184</v>
      </c>
      <c r="AE59" s="348"/>
    </row>
    <row r="60" spans="1:31" s="114" customFormat="1" ht="16.5" customHeight="1">
      <c r="A60" s="138"/>
      <c r="B60" s="137" t="s">
        <v>50</v>
      </c>
      <c r="C60" s="340">
        <f>D60+K60+L60+M60+N60+O60+P60+Q60+R60+S60</f>
        <v>130</v>
      </c>
      <c r="D60" s="115">
        <f>SUM(E60:J60)</f>
        <v>22</v>
      </c>
      <c r="E60" s="113">
        <v>18</v>
      </c>
      <c r="F60" s="113">
        <v>4</v>
      </c>
      <c r="G60" s="113">
        <v>0</v>
      </c>
      <c r="H60" s="113">
        <v>0</v>
      </c>
      <c r="I60" s="113">
        <v>0</v>
      </c>
      <c r="J60" s="113">
        <v>0</v>
      </c>
      <c r="K60" s="113">
        <v>33</v>
      </c>
      <c r="L60" s="113">
        <v>0</v>
      </c>
      <c r="M60" s="113">
        <v>0</v>
      </c>
      <c r="N60" s="113">
        <v>2</v>
      </c>
      <c r="O60" s="113">
        <v>70</v>
      </c>
      <c r="P60" s="113">
        <v>0</v>
      </c>
      <c r="Q60" s="113">
        <v>1</v>
      </c>
      <c r="R60" s="113">
        <v>2</v>
      </c>
      <c r="S60" s="113">
        <v>0</v>
      </c>
      <c r="T60" s="115">
        <f>SUM(U60:V60)</f>
        <v>2</v>
      </c>
      <c r="U60" s="113">
        <v>2</v>
      </c>
      <c r="V60" s="113">
        <v>0</v>
      </c>
      <c r="W60" s="113">
        <v>10</v>
      </c>
      <c r="X60" s="113">
        <v>19</v>
      </c>
      <c r="Y60" s="113">
        <v>5</v>
      </c>
      <c r="Z60" s="113">
        <v>1</v>
      </c>
      <c r="AA60" s="113">
        <v>0</v>
      </c>
      <c r="AB60" s="339">
        <f t="shared" si="9"/>
        <v>16.923076923076923</v>
      </c>
      <c r="AC60" s="339">
        <f t="shared" si="6"/>
        <v>55.38461538461539</v>
      </c>
      <c r="AD60" s="128" t="s">
        <v>50</v>
      </c>
      <c r="AE60" s="127"/>
    </row>
    <row r="61" spans="1:31" s="114" customFormat="1" ht="16.5" customHeight="1">
      <c r="A61" s="138"/>
      <c r="B61" s="137" t="s">
        <v>171</v>
      </c>
      <c r="C61" s="340">
        <f>D61+K61+L61+M61+N61+O61+P61+Q61+R61+S61</f>
        <v>248</v>
      </c>
      <c r="D61" s="115">
        <f>SUM(E61:J61)</f>
        <v>60</v>
      </c>
      <c r="E61" s="113">
        <v>42</v>
      </c>
      <c r="F61" s="113">
        <v>18</v>
      </c>
      <c r="G61" s="113">
        <v>0</v>
      </c>
      <c r="H61" s="113">
        <v>0</v>
      </c>
      <c r="I61" s="113">
        <v>0</v>
      </c>
      <c r="J61" s="113">
        <v>0</v>
      </c>
      <c r="K61" s="113">
        <v>58</v>
      </c>
      <c r="L61" s="113">
        <v>0</v>
      </c>
      <c r="M61" s="113">
        <v>4</v>
      </c>
      <c r="N61" s="113">
        <v>5</v>
      </c>
      <c r="O61" s="113">
        <v>116</v>
      </c>
      <c r="P61" s="113">
        <v>0</v>
      </c>
      <c r="Q61" s="113">
        <v>3</v>
      </c>
      <c r="R61" s="113">
        <v>2</v>
      </c>
      <c r="S61" s="113">
        <v>0</v>
      </c>
      <c r="T61" s="115">
        <f>SUM(U61:V61)</f>
        <v>1</v>
      </c>
      <c r="U61" s="113">
        <v>1</v>
      </c>
      <c r="V61" s="113">
        <v>0</v>
      </c>
      <c r="W61" s="113">
        <v>4</v>
      </c>
      <c r="X61" s="113">
        <v>42</v>
      </c>
      <c r="Y61" s="113">
        <v>18</v>
      </c>
      <c r="Z61" s="113">
        <v>1</v>
      </c>
      <c r="AA61" s="113">
        <v>0</v>
      </c>
      <c r="AB61" s="339">
        <f t="shared" si="9"/>
        <v>24.193548387096776</v>
      </c>
      <c r="AC61" s="339">
        <f t="shared" si="6"/>
        <v>47.17741935483871</v>
      </c>
      <c r="AD61" s="128" t="s">
        <v>171</v>
      </c>
      <c r="AE61" s="127"/>
    </row>
    <row r="62" spans="1:31" s="112" customFormat="1" ht="16.5" customHeight="1">
      <c r="A62" s="344" t="s">
        <v>185</v>
      </c>
      <c r="B62" s="344"/>
      <c r="C62" s="341">
        <f>C63</f>
        <v>0</v>
      </c>
      <c r="D62" s="333">
        <f aca="true" t="shared" si="17" ref="D62:AC62">D63</f>
        <v>0</v>
      </c>
      <c r="E62" s="118">
        <f t="shared" si="17"/>
        <v>0</v>
      </c>
      <c r="F62" s="118">
        <f t="shared" si="17"/>
        <v>0</v>
      </c>
      <c r="G62" s="113">
        <f t="shared" si="17"/>
        <v>0</v>
      </c>
      <c r="H62" s="118">
        <f t="shared" si="17"/>
        <v>0</v>
      </c>
      <c r="I62" s="118">
        <f t="shared" si="17"/>
        <v>0</v>
      </c>
      <c r="J62" s="118">
        <f t="shared" si="17"/>
        <v>0</v>
      </c>
      <c r="K62" s="118">
        <f t="shared" si="17"/>
        <v>0</v>
      </c>
      <c r="L62" s="118">
        <f t="shared" si="17"/>
        <v>0</v>
      </c>
      <c r="M62" s="118">
        <f t="shared" si="17"/>
        <v>0</v>
      </c>
      <c r="N62" s="118">
        <f t="shared" si="17"/>
        <v>0</v>
      </c>
      <c r="O62" s="118">
        <f t="shared" si="17"/>
        <v>0</v>
      </c>
      <c r="P62" s="118">
        <f t="shared" si="17"/>
        <v>0</v>
      </c>
      <c r="Q62" s="118">
        <f t="shared" si="17"/>
        <v>0</v>
      </c>
      <c r="R62" s="118">
        <f t="shared" si="17"/>
        <v>0</v>
      </c>
      <c r="S62" s="118">
        <f t="shared" si="17"/>
        <v>0</v>
      </c>
      <c r="T62" s="333">
        <f t="shared" si="17"/>
        <v>0</v>
      </c>
      <c r="U62" s="118">
        <f t="shared" si="17"/>
        <v>0</v>
      </c>
      <c r="V62" s="118">
        <f t="shared" si="17"/>
        <v>0</v>
      </c>
      <c r="W62" s="118">
        <f t="shared" si="17"/>
        <v>0</v>
      </c>
      <c r="X62" s="118">
        <f t="shared" si="17"/>
        <v>0</v>
      </c>
      <c r="Y62" s="118">
        <f t="shared" si="17"/>
        <v>0</v>
      </c>
      <c r="Z62" s="118">
        <f t="shared" si="17"/>
        <v>0</v>
      </c>
      <c r="AA62" s="118">
        <f t="shared" si="17"/>
        <v>0</v>
      </c>
      <c r="AB62" s="118">
        <f t="shared" si="17"/>
        <v>0</v>
      </c>
      <c r="AC62" s="118">
        <f t="shared" si="17"/>
        <v>0</v>
      </c>
      <c r="AD62" s="345" t="s">
        <v>185</v>
      </c>
      <c r="AE62" s="346"/>
    </row>
    <row r="63" spans="1:31" s="114" customFormat="1" ht="16.5" customHeight="1">
      <c r="A63" s="138"/>
      <c r="B63" s="137" t="s">
        <v>51</v>
      </c>
      <c r="C63" s="340">
        <f>D63+K63+L63+M63+N63+O63+P63+Q63+R63+S63</f>
        <v>0</v>
      </c>
      <c r="D63" s="115">
        <f>SUM(E63:J63)</f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5">
        <f>SUM(U63:V63)</f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339">
        <v>0</v>
      </c>
      <c r="AC63" s="339">
        <v>0</v>
      </c>
      <c r="AD63" s="128" t="s">
        <v>51</v>
      </c>
      <c r="AE63" s="127"/>
    </row>
    <row r="64" spans="1:31" s="116" customFormat="1" ht="16.5" customHeight="1">
      <c r="A64" s="344" t="s">
        <v>186</v>
      </c>
      <c r="B64" s="347"/>
      <c r="C64" s="341">
        <f>C65</f>
        <v>69</v>
      </c>
      <c r="D64" s="333">
        <f aca="true" t="shared" si="18" ref="D64:AA64">D65</f>
        <v>18</v>
      </c>
      <c r="E64" s="118">
        <f t="shared" si="18"/>
        <v>14</v>
      </c>
      <c r="F64" s="118">
        <f t="shared" si="18"/>
        <v>3</v>
      </c>
      <c r="G64" s="113">
        <f t="shared" si="18"/>
        <v>1</v>
      </c>
      <c r="H64" s="118">
        <f t="shared" si="18"/>
        <v>0</v>
      </c>
      <c r="I64" s="118">
        <f t="shared" si="18"/>
        <v>0</v>
      </c>
      <c r="J64" s="118">
        <f t="shared" si="18"/>
        <v>0</v>
      </c>
      <c r="K64" s="118">
        <f t="shared" si="18"/>
        <v>13</v>
      </c>
      <c r="L64" s="118">
        <f t="shared" si="18"/>
        <v>0</v>
      </c>
      <c r="M64" s="118">
        <f t="shared" si="18"/>
        <v>1</v>
      </c>
      <c r="N64" s="118">
        <f t="shared" si="18"/>
        <v>1</v>
      </c>
      <c r="O64" s="118">
        <f t="shared" si="18"/>
        <v>33</v>
      </c>
      <c r="P64" s="118">
        <f t="shared" si="18"/>
        <v>2</v>
      </c>
      <c r="Q64" s="118">
        <f t="shared" si="18"/>
        <v>0</v>
      </c>
      <c r="R64" s="118">
        <f t="shared" si="18"/>
        <v>1</v>
      </c>
      <c r="S64" s="118">
        <f t="shared" si="18"/>
        <v>0</v>
      </c>
      <c r="T64" s="333">
        <f t="shared" si="18"/>
        <v>0</v>
      </c>
      <c r="U64" s="118">
        <f t="shared" si="18"/>
        <v>0</v>
      </c>
      <c r="V64" s="118">
        <f t="shared" si="18"/>
        <v>0</v>
      </c>
      <c r="W64" s="118">
        <f t="shared" si="18"/>
        <v>2</v>
      </c>
      <c r="X64" s="118">
        <f t="shared" si="18"/>
        <v>14</v>
      </c>
      <c r="Y64" s="118">
        <f t="shared" si="18"/>
        <v>3</v>
      </c>
      <c r="Z64" s="118">
        <f t="shared" si="18"/>
        <v>0</v>
      </c>
      <c r="AA64" s="118">
        <f t="shared" si="18"/>
        <v>0</v>
      </c>
      <c r="AB64" s="338">
        <f t="shared" si="9"/>
        <v>26.08695652173913</v>
      </c>
      <c r="AC64" s="338">
        <f t="shared" si="6"/>
        <v>50.72463768115942</v>
      </c>
      <c r="AD64" s="345" t="s">
        <v>186</v>
      </c>
      <c r="AE64" s="348"/>
    </row>
    <row r="65" spans="1:31" s="113" customFormat="1" ht="16.5" customHeight="1">
      <c r="A65" s="138"/>
      <c r="B65" s="139" t="s">
        <v>172</v>
      </c>
      <c r="C65" s="340">
        <f>D65+K65+L65+M65+N65+O65+P65+Q65+R65+S65</f>
        <v>69</v>
      </c>
      <c r="D65" s="115">
        <f>SUM(E65:J65)</f>
        <v>18</v>
      </c>
      <c r="E65" s="113">
        <v>14</v>
      </c>
      <c r="F65" s="113">
        <v>3</v>
      </c>
      <c r="G65" s="113">
        <v>1</v>
      </c>
      <c r="H65" s="113">
        <v>0</v>
      </c>
      <c r="I65" s="113">
        <v>0</v>
      </c>
      <c r="J65" s="113">
        <v>0</v>
      </c>
      <c r="K65" s="113">
        <v>13</v>
      </c>
      <c r="L65" s="113">
        <v>0</v>
      </c>
      <c r="M65" s="113">
        <v>1</v>
      </c>
      <c r="N65" s="113">
        <v>1</v>
      </c>
      <c r="O65" s="113">
        <v>33</v>
      </c>
      <c r="P65" s="113">
        <v>2</v>
      </c>
      <c r="Q65" s="113">
        <v>0</v>
      </c>
      <c r="R65" s="113">
        <v>1</v>
      </c>
      <c r="S65" s="113">
        <v>0</v>
      </c>
      <c r="T65" s="115">
        <f>SUM(U65:V65)</f>
        <v>0</v>
      </c>
      <c r="U65" s="113">
        <v>0</v>
      </c>
      <c r="V65" s="113">
        <v>0</v>
      </c>
      <c r="W65" s="113">
        <v>2</v>
      </c>
      <c r="X65" s="113">
        <v>14</v>
      </c>
      <c r="Y65" s="113">
        <v>3</v>
      </c>
      <c r="Z65" s="113">
        <v>0</v>
      </c>
      <c r="AA65" s="113">
        <v>0</v>
      </c>
      <c r="AB65" s="339">
        <f t="shared" si="9"/>
        <v>26.08695652173913</v>
      </c>
      <c r="AC65" s="339">
        <f t="shared" si="6"/>
        <v>50.72463768115942</v>
      </c>
      <c r="AD65" s="128" t="s">
        <v>172</v>
      </c>
      <c r="AE65" s="127"/>
    </row>
    <row r="66" spans="1:31" s="45" customFormat="1" ht="16.5" customHeight="1">
      <c r="A66" s="2"/>
      <c r="B66" s="5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117"/>
      <c r="AC66" s="117"/>
      <c r="AD66" s="6"/>
      <c r="AE66" s="2"/>
    </row>
    <row r="67" spans="2:29" ht="13.5" customHeight="1">
      <c r="B67" s="44"/>
      <c r="C67" s="44"/>
      <c r="D67" s="44"/>
      <c r="E67" s="44"/>
      <c r="F67" s="44"/>
      <c r="G67" s="44"/>
      <c r="H67" s="44"/>
      <c r="I67" s="44"/>
      <c r="J67" s="44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67"/>
      <c r="AC67" s="67"/>
    </row>
    <row r="68" spans="2:10" ht="13.5" customHeight="1">
      <c r="B68" s="44"/>
      <c r="C68" s="44"/>
      <c r="D68" s="3"/>
      <c r="E68" s="3"/>
      <c r="F68" s="3"/>
      <c r="G68" s="3"/>
      <c r="H68" s="3"/>
      <c r="I68" s="3"/>
      <c r="J68" s="3"/>
    </row>
    <row r="69" spans="2:3" ht="13.5" customHeight="1">
      <c r="B69" s="46"/>
      <c r="C69" s="46"/>
    </row>
    <row r="70" spans="2:3" ht="13.5" customHeight="1">
      <c r="B70" s="46"/>
      <c r="C70" s="46"/>
    </row>
    <row r="71" spans="2:3" ht="13.5" customHeight="1">
      <c r="B71" s="46"/>
      <c r="C71" s="46"/>
    </row>
    <row r="72" spans="2:3" ht="13.5" customHeight="1">
      <c r="B72" s="46"/>
      <c r="C72" s="46"/>
    </row>
    <row r="73" spans="2:3" ht="13.5" customHeight="1">
      <c r="B73" s="46"/>
      <c r="C73" s="46"/>
    </row>
    <row r="74" spans="2:3" ht="13.5" customHeight="1">
      <c r="B74" s="46"/>
      <c r="C74" s="46"/>
    </row>
    <row r="75" spans="2:3" ht="13.5" customHeight="1">
      <c r="B75" s="46"/>
      <c r="C75" s="46"/>
    </row>
    <row r="76" spans="2:3" ht="13.5" customHeight="1">
      <c r="B76" s="46"/>
      <c r="C76" s="46"/>
    </row>
    <row r="77" spans="2:3" ht="13.5" customHeight="1">
      <c r="B77" s="46"/>
      <c r="C77" s="46"/>
    </row>
    <row r="78" spans="2:3" ht="13.5" customHeight="1">
      <c r="B78" s="46"/>
      <c r="C78" s="46"/>
    </row>
    <row r="79" spans="2:3" ht="13.5" customHeight="1">
      <c r="B79" s="46"/>
      <c r="C79" s="46"/>
    </row>
    <row r="80" spans="2:3" ht="13.5" customHeight="1">
      <c r="B80" s="46"/>
      <c r="C80" s="46"/>
    </row>
    <row r="81" spans="2:3" ht="13.5" customHeight="1">
      <c r="B81" s="46"/>
      <c r="C81" s="46"/>
    </row>
  </sheetData>
  <sheetProtection/>
  <mergeCells count="60">
    <mergeCell ref="A1:N1"/>
    <mergeCell ref="A4:B7"/>
    <mergeCell ref="C4:C7"/>
    <mergeCell ref="D4:J4"/>
    <mergeCell ref="K4:K7"/>
    <mergeCell ref="L4:M5"/>
    <mergeCell ref="N4:N7"/>
    <mergeCell ref="J5:J7"/>
    <mergeCell ref="L6:L7"/>
    <mergeCell ref="M6:M7"/>
    <mergeCell ref="O4:P5"/>
    <mergeCell ref="Q4:Q7"/>
    <mergeCell ref="R4:R7"/>
    <mergeCell ref="S4:S7"/>
    <mergeCell ref="T4:V5"/>
    <mergeCell ref="W4:W7"/>
    <mergeCell ref="O6:O7"/>
    <mergeCell ref="P6:P7"/>
    <mergeCell ref="T6:T7"/>
    <mergeCell ref="U6:U7"/>
    <mergeCell ref="X4:AA5"/>
    <mergeCell ref="AB4:AB7"/>
    <mergeCell ref="AC4:AC7"/>
    <mergeCell ref="AD4:AE7"/>
    <mergeCell ref="D5:D7"/>
    <mergeCell ref="E5:E7"/>
    <mergeCell ref="F5:F7"/>
    <mergeCell ref="G5:G7"/>
    <mergeCell ref="H5:H7"/>
    <mergeCell ref="I5:I7"/>
    <mergeCell ref="V6:V7"/>
    <mergeCell ref="X6:Y6"/>
    <mergeCell ref="Z6:AA6"/>
    <mergeCell ref="L12:L13"/>
    <mergeCell ref="M12:M13"/>
    <mergeCell ref="W12:W13"/>
    <mergeCell ref="Z12:Z13"/>
    <mergeCell ref="AA12:AA13"/>
    <mergeCell ref="A15:B15"/>
    <mergeCell ref="AD15:AE15"/>
    <mergeCell ref="A35:B35"/>
    <mergeCell ref="AD35:AE35"/>
    <mergeCell ref="A38:B38"/>
    <mergeCell ref="AD38:AE38"/>
    <mergeCell ref="A43:B43"/>
    <mergeCell ref="AD43:AE43"/>
    <mergeCell ref="A45:B45"/>
    <mergeCell ref="AD45:AE45"/>
    <mergeCell ref="A48:B48"/>
    <mergeCell ref="AD48:AE48"/>
    <mergeCell ref="A62:B62"/>
    <mergeCell ref="AD62:AE62"/>
    <mergeCell ref="A64:B64"/>
    <mergeCell ref="AD64:AE64"/>
    <mergeCell ref="A52:B52"/>
    <mergeCell ref="AD52:AE52"/>
    <mergeCell ref="A56:B56"/>
    <mergeCell ref="AD56:AE56"/>
    <mergeCell ref="A59:B59"/>
    <mergeCell ref="AD59:AE59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81"/>
  <sheetViews>
    <sheetView showGridLines="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3.5" customHeight="1"/>
  <cols>
    <col min="1" max="1" width="1.328125" style="1" customWidth="1"/>
    <col min="2" max="2" width="9.25" style="1" customWidth="1"/>
    <col min="3" max="14" width="8.33203125" style="1" customWidth="1"/>
    <col min="15" max="19" width="6.58203125" style="1" customWidth="1"/>
    <col min="20" max="22" width="5.58203125" style="1" customWidth="1"/>
    <col min="23" max="23" width="6.58203125" style="1" customWidth="1"/>
    <col min="24" max="27" width="7.58203125" style="1" customWidth="1"/>
    <col min="28" max="29" width="8.33203125" style="68" customWidth="1"/>
    <col min="30" max="30" width="9.25" style="1" customWidth="1"/>
    <col min="31" max="31" width="1.328125" style="1" customWidth="1"/>
    <col min="32" max="32" width="8.75" style="1" customWidth="1"/>
    <col min="33" max="16384" width="8.75" style="1" customWidth="1"/>
  </cols>
  <sheetData>
    <row r="1" spans="1:29" s="48" customFormat="1" ht="16.5" customHeight="1">
      <c r="A1" s="391" t="s">
        <v>287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101"/>
      <c r="P1" s="101"/>
      <c r="Q1" s="101"/>
      <c r="R1" s="101"/>
      <c r="S1" s="102" t="s">
        <v>9</v>
      </c>
      <c r="T1" s="101"/>
      <c r="U1" s="101"/>
      <c r="V1" s="101"/>
      <c r="W1" s="101"/>
      <c r="X1" s="101"/>
      <c r="Y1" s="101"/>
      <c r="Z1" s="101"/>
      <c r="AA1" s="101"/>
      <c r="AB1" s="104"/>
      <c r="AC1" s="104"/>
    </row>
    <row r="2" spans="1:29" s="48" customFormat="1" ht="16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  <c r="P2" s="101"/>
      <c r="Q2" s="101"/>
      <c r="R2" s="101"/>
      <c r="S2" s="102"/>
      <c r="T2" s="101"/>
      <c r="U2" s="101"/>
      <c r="V2" s="101"/>
      <c r="W2" s="101"/>
      <c r="X2" s="101"/>
      <c r="Y2" s="101"/>
      <c r="Z2" s="101"/>
      <c r="AA2" s="101"/>
      <c r="AB2" s="104"/>
      <c r="AC2" s="104"/>
    </row>
    <row r="3" spans="1:31" s="48" customFormat="1" ht="16.5" customHeight="1">
      <c r="A3" s="102" t="s">
        <v>88</v>
      </c>
      <c r="C3" s="105"/>
      <c r="D3" s="47"/>
      <c r="E3" s="47"/>
      <c r="F3" s="47"/>
      <c r="G3" s="47"/>
      <c r="H3" s="47"/>
      <c r="I3" s="47"/>
      <c r="J3" s="47"/>
      <c r="K3" s="47"/>
      <c r="L3" s="47"/>
      <c r="M3" s="47"/>
      <c r="N3" s="106"/>
      <c r="O3" s="106" t="s">
        <v>164</v>
      </c>
      <c r="P3" s="107"/>
      <c r="Q3" s="47"/>
      <c r="R3" s="47"/>
      <c r="S3" s="47"/>
      <c r="T3" s="45"/>
      <c r="U3" s="45"/>
      <c r="V3" s="45"/>
      <c r="W3" s="45"/>
      <c r="X3" s="45"/>
      <c r="Y3" s="45"/>
      <c r="Z3" s="45"/>
      <c r="AA3" s="45"/>
      <c r="AB3" s="108"/>
      <c r="AC3" s="108"/>
      <c r="AD3" s="45"/>
      <c r="AE3" s="109" t="s">
        <v>304</v>
      </c>
    </row>
    <row r="4" spans="1:31" s="48" customFormat="1" ht="16.5" customHeight="1">
      <c r="A4" s="361" t="s">
        <v>211</v>
      </c>
      <c r="B4" s="392"/>
      <c r="C4" s="395" t="s">
        <v>0</v>
      </c>
      <c r="D4" s="398" t="s">
        <v>153</v>
      </c>
      <c r="E4" s="398"/>
      <c r="F4" s="398"/>
      <c r="G4" s="398"/>
      <c r="H4" s="398"/>
      <c r="I4" s="398"/>
      <c r="J4" s="399"/>
      <c r="K4" s="375" t="s">
        <v>154</v>
      </c>
      <c r="L4" s="378" t="s">
        <v>155</v>
      </c>
      <c r="M4" s="400"/>
      <c r="N4" s="375" t="s">
        <v>295</v>
      </c>
      <c r="O4" s="378" t="s">
        <v>150</v>
      </c>
      <c r="P4" s="379"/>
      <c r="Q4" s="375" t="s">
        <v>190</v>
      </c>
      <c r="R4" s="375" t="s">
        <v>156</v>
      </c>
      <c r="S4" s="375" t="s">
        <v>225</v>
      </c>
      <c r="T4" s="361" t="s">
        <v>157</v>
      </c>
      <c r="U4" s="384"/>
      <c r="V4" s="379"/>
      <c r="W4" s="369" t="s">
        <v>298</v>
      </c>
      <c r="X4" s="369" t="s">
        <v>169</v>
      </c>
      <c r="Y4" s="361"/>
      <c r="Z4" s="361"/>
      <c r="AA4" s="408"/>
      <c r="AB4" s="411" t="s">
        <v>144</v>
      </c>
      <c r="AC4" s="366" t="s">
        <v>299</v>
      </c>
      <c r="AD4" s="369" t="s">
        <v>211</v>
      </c>
      <c r="AE4" s="370"/>
    </row>
    <row r="5" spans="1:31" s="48" customFormat="1" ht="16.5" customHeight="1">
      <c r="A5" s="372"/>
      <c r="B5" s="393"/>
      <c r="C5" s="396"/>
      <c r="D5" s="375" t="s">
        <v>75</v>
      </c>
      <c r="E5" s="375" t="s">
        <v>81</v>
      </c>
      <c r="F5" s="375" t="s">
        <v>82</v>
      </c>
      <c r="G5" s="375" t="s">
        <v>83</v>
      </c>
      <c r="H5" s="375" t="s">
        <v>293</v>
      </c>
      <c r="I5" s="375" t="s">
        <v>84</v>
      </c>
      <c r="J5" s="375" t="s">
        <v>294</v>
      </c>
      <c r="K5" s="376"/>
      <c r="L5" s="401"/>
      <c r="M5" s="402"/>
      <c r="N5" s="376"/>
      <c r="O5" s="380"/>
      <c r="P5" s="381"/>
      <c r="Q5" s="376"/>
      <c r="R5" s="376"/>
      <c r="S5" s="376"/>
      <c r="T5" s="385"/>
      <c r="U5" s="385"/>
      <c r="V5" s="381"/>
      <c r="W5" s="414"/>
      <c r="X5" s="409"/>
      <c r="Y5" s="362"/>
      <c r="Z5" s="362"/>
      <c r="AA5" s="410"/>
      <c r="AB5" s="412"/>
      <c r="AC5" s="367"/>
      <c r="AD5" s="371"/>
      <c r="AE5" s="372"/>
    </row>
    <row r="6" spans="1:31" s="48" customFormat="1" ht="16.5" customHeight="1">
      <c r="A6" s="372"/>
      <c r="B6" s="393"/>
      <c r="C6" s="396"/>
      <c r="D6" s="376"/>
      <c r="E6" s="376"/>
      <c r="F6" s="376"/>
      <c r="G6" s="376"/>
      <c r="H6" s="376"/>
      <c r="I6" s="376"/>
      <c r="J6" s="376"/>
      <c r="K6" s="376"/>
      <c r="L6" s="376" t="s">
        <v>296</v>
      </c>
      <c r="M6" s="376" t="s">
        <v>78</v>
      </c>
      <c r="N6" s="376"/>
      <c r="O6" s="354" t="s">
        <v>265</v>
      </c>
      <c r="P6" s="354" t="s">
        <v>297</v>
      </c>
      <c r="Q6" s="376"/>
      <c r="R6" s="376"/>
      <c r="S6" s="376"/>
      <c r="T6" s="415" t="s">
        <v>75</v>
      </c>
      <c r="U6" s="354" t="s">
        <v>265</v>
      </c>
      <c r="V6" s="354" t="s">
        <v>297</v>
      </c>
      <c r="W6" s="414"/>
      <c r="X6" s="405" t="s">
        <v>143</v>
      </c>
      <c r="Y6" s="357"/>
      <c r="Z6" s="358" t="s">
        <v>158</v>
      </c>
      <c r="AA6" s="406"/>
      <c r="AB6" s="412"/>
      <c r="AC6" s="367"/>
      <c r="AD6" s="371"/>
      <c r="AE6" s="372"/>
    </row>
    <row r="7" spans="1:31" s="48" customFormat="1" ht="16.5" customHeight="1">
      <c r="A7" s="374"/>
      <c r="B7" s="394"/>
      <c r="C7" s="39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55"/>
      <c r="P7" s="355"/>
      <c r="Q7" s="377"/>
      <c r="R7" s="377"/>
      <c r="S7" s="377"/>
      <c r="T7" s="416"/>
      <c r="U7" s="355"/>
      <c r="V7" s="355"/>
      <c r="W7" s="409"/>
      <c r="X7" s="84" t="s">
        <v>86</v>
      </c>
      <c r="Y7" s="84" t="s">
        <v>87</v>
      </c>
      <c r="Z7" s="84" t="s">
        <v>86</v>
      </c>
      <c r="AA7" s="84" t="s">
        <v>87</v>
      </c>
      <c r="AB7" s="413"/>
      <c r="AC7" s="368"/>
      <c r="AD7" s="373"/>
      <c r="AE7" s="374"/>
    </row>
    <row r="8" spans="1:31" s="48" customFormat="1" ht="16.5" customHeight="1">
      <c r="A8" s="3"/>
      <c r="B8" s="133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319"/>
      <c r="AC8" s="319"/>
      <c r="AD8" s="122"/>
      <c r="AE8" s="123"/>
    </row>
    <row r="9" spans="1:31" s="48" customFormat="1" ht="16.5" customHeight="1">
      <c r="A9" s="44"/>
      <c r="B9" s="42" t="s">
        <v>218</v>
      </c>
      <c r="C9" s="320">
        <f>D9+K9+L9+M9+N9+O9+P9+Q9+R9+S9</f>
        <v>10033</v>
      </c>
      <c r="D9" s="49">
        <f>SUM(E9:J9)</f>
        <v>4745</v>
      </c>
      <c r="E9" s="49">
        <v>4659</v>
      </c>
      <c r="F9" s="49">
        <v>78</v>
      </c>
      <c r="G9" s="49">
        <v>0</v>
      </c>
      <c r="H9" s="49">
        <v>0</v>
      </c>
      <c r="I9" s="49">
        <v>8</v>
      </c>
      <c r="J9" s="49">
        <v>0</v>
      </c>
      <c r="K9" s="49">
        <v>1280</v>
      </c>
      <c r="L9" s="49">
        <v>264</v>
      </c>
      <c r="M9" s="49">
        <v>369</v>
      </c>
      <c r="N9" s="49">
        <v>213</v>
      </c>
      <c r="O9" s="49">
        <v>2679</v>
      </c>
      <c r="P9" s="49">
        <v>9</v>
      </c>
      <c r="Q9" s="49">
        <v>130</v>
      </c>
      <c r="R9" s="49">
        <v>341</v>
      </c>
      <c r="S9" s="49">
        <v>3</v>
      </c>
      <c r="T9" s="49">
        <f>SUM(U9:V9)</f>
        <v>3</v>
      </c>
      <c r="U9" s="49">
        <v>3</v>
      </c>
      <c r="V9" s="49">
        <v>0</v>
      </c>
      <c r="W9" s="49">
        <v>570</v>
      </c>
      <c r="X9" s="49">
        <v>5435</v>
      </c>
      <c r="Y9" s="49">
        <v>80</v>
      </c>
      <c r="Z9" s="49">
        <v>730</v>
      </c>
      <c r="AA9" s="49">
        <v>0</v>
      </c>
      <c r="AB9" s="321">
        <f>D9/C9*100</f>
        <v>47.29393003089803</v>
      </c>
      <c r="AC9" s="334">
        <f>(O9+P9+T9)/C9*100</f>
        <v>26.821489086016147</v>
      </c>
      <c r="AD9" s="129" t="s">
        <v>218</v>
      </c>
      <c r="AE9" s="125"/>
    </row>
    <row r="10" spans="1:31" s="110" customFormat="1" ht="16.5" customHeight="1">
      <c r="A10" s="291"/>
      <c r="B10" s="335" t="s">
        <v>300</v>
      </c>
      <c r="C10" s="323">
        <f aca="true" t="shared" si="0" ref="C10:AA10">C15+C35+C38+C43+C45+C48+C52+C56+C59+C62+C64</f>
        <v>9820</v>
      </c>
      <c r="D10" s="323">
        <f t="shared" si="0"/>
        <v>4677</v>
      </c>
      <c r="E10" s="323">
        <f t="shared" si="0"/>
        <v>4566</v>
      </c>
      <c r="F10" s="323">
        <f t="shared" si="0"/>
        <v>84</v>
      </c>
      <c r="G10" s="323">
        <f t="shared" si="0"/>
        <v>4</v>
      </c>
      <c r="H10" s="323">
        <f t="shared" si="0"/>
        <v>4</v>
      </c>
      <c r="I10" s="323">
        <f t="shared" si="0"/>
        <v>19</v>
      </c>
      <c r="J10" s="323">
        <f t="shared" si="0"/>
        <v>0</v>
      </c>
      <c r="K10" s="323">
        <f t="shared" si="0"/>
        <v>1329</v>
      </c>
      <c r="L10" s="323">
        <f t="shared" si="0"/>
        <v>291</v>
      </c>
      <c r="M10" s="323">
        <f t="shared" si="0"/>
        <v>251</v>
      </c>
      <c r="N10" s="323">
        <f t="shared" si="0"/>
        <v>185</v>
      </c>
      <c r="O10" s="323">
        <f t="shared" si="0"/>
        <v>2591</v>
      </c>
      <c r="P10" s="323">
        <f t="shared" si="0"/>
        <v>11</v>
      </c>
      <c r="Q10" s="323">
        <f t="shared" si="0"/>
        <v>68</v>
      </c>
      <c r="R10" s="323">
        <f t="shared" si="0"/>
        <v>413</v>
      </c>
      <c r="S10" s="323">
        <f t="shared" si="0"/>
        <v>4</v>
      </c>
      <c r="T10" s="323">
        <f t="shared" si="0"/>
        <v>1</v>
      </c>
      <c r="U10" s="323">
        <f t="shared" si="0"/>
        <v>1</v>
      </c>
      <c r="V10" s="323">
        <f t="shared" si="0"/>
        <v>0</v>
      </c>
      <c r="W10" s="323">
        <f t="shared" si="0"/>
        <v>563</v>
      </c>
      <c r="X10" s="323">
        <f t="shared" si="0"/>
        <v>5160</v>
      </c>
      <c r="Y10" s="323">
        <f t="shared" si="0"/>
        <v>89</v>
      </c>
      <c r="Z10" s="323">
        <f t="shared" si="0"/>
        <v>735</v>
      </c>
      <c r="AA10" s="323">
        <f t="shared" si="0"/>
        <v>0</v>
      </c>
      <c r="AB10" s="321">
        <f>D10/C10*100</f>
        <v>47.627291242362524</v>
      </c>
      <c r="AC10" s="334">
        <f>(O10+P10+T10)/C10*100</f>
        <v>26.507128309572302</v>
      </c>
      <c r="AD10" s="324" t="s">
        <v>300</v>
      </c>
      <c r="AE10" s="296"/>
    </row>
    <row r="11" spans="1:31" s="111" customFormat="1" ht="16.5" customHeight="1">
      <c r="A11" s="76"/>
      <c r="B11" s="85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327"/>
      <c r="AC11" s="328"/>
      <c r="AD11" s="77"/>
      <c r="AE11" s="78"/>
    </row>
    <row r="12" spans="1:31" s="48" customFormat="1" ht="16.5" customHeight="1">
      <c r="A12" s="3"/>
      <c r="B12" s="134" t="s">
        <v>76</v>
      </c>
      <c r="C12" s="45">
        <v>6915</v>
      </c>
      <c r="D12" s="45">
        <f>SUM(E12:J12)</f>
        <v>2962</v>
      </c>
      <c r="E12" s="45">
        <v>2886</v>
      </c>
      <c r="F12" s="45">
        <v>51</v>
      </c>
      <c r="G12" s="45">
        <v>4</v>
      </c>
      <c r="H12" s="45">
        <v>2</v>
      </c>
      <c r="I12" s="45">
        <v>19</v>
      </c>
      <c r="J12" s="45">
        <v>0</v>
      </c>
      <c r="K12" s="45">
        <v>854</v>
      </c>
      <c r="L12" s="407">
        <v>291</v>
      </c>
      <c r="M12" s="407">
        <v>251</v>
      </c>
      <c r="N12" s="45">
        <v>139</v>
      </c>
      <c r="O12" s="45">
        <v>2208</v>
      </c>
      <c r="P12" s="45">
        <v>9</v>
      </c>
      <c r="Q12" s="45">
        <v>41</v>
      </c>
      <c r="R12" s="45">
        <v>252</v>
      </c>
      <c r="S12" s="45">
        <v>1</v>
      </c>
      <c r="T12" s="45">
        <f>SUM(U12:V12)</f>
        <v>1</v>
      </c>
      <c r="U12" s="45">
        <v>1</v>
      </c>
      <c r="V12" s="45">
        <v>0</v>
      </c>
      <c r="W12" s="360">
        <v>563</v>
      </c>
      <c r="X12" s="45">
        <v>3422</v>
      </c>
      <c r="Y12" s="45">
        <v>56</v>
      </c>
      <c r="Z12" s="360">
        <v>735</v>
      </c>
      <c r="AA12" s="360">
        <v>0</v>
      </c>
      <c r="AB12" s="336">
        <f>D12/C12*100</f>
        <v>42.83441793203181</v>
      </c>
      <c r="AC12" s="329">
        <f>(O12+P12+T12)/C12*100</f>
        <v>32.07519884309472</v>
      </c>
      <c r="AD12" s="124" t="s">
        <v>79</v>
      </c>
      <c r="AE12" s="125"/>
    </row>
    <row r="13" spans="1:31" s="48" customFormat="1" ht="16.5" customHeight="1">
      <c r="A13" s="3"/>
      <c r="B13" s="134" t="s">
        <v>77</v>
      </c>
      <c r="C13" s="45">
        <v>2905</v>
      </c>
      <c r="D13" s="45">
        <f>SUM(E13:J13)</f>
        <v>1715</v>
      </c>
      <c r="E13" s="45">
        <v>1680</v>
      </c>
      <c r="F13" s="45">
        <v>33</v>
      </c>
      <c r="G13" s="45">
        <v>0</v>
      </c>
      <c r="H13" s="45">
        <v>2</v>
      </c>
      <c r="I13" s="45">
        <v>0</v>
      </c>
      <c r="J13" s="45">
        <v>0</v>
      </c>
      <c r="K13" s="45">
        <v>475</v>
      </c>
      <c r="L13" s="407"/>
      <c r="M13" s="407"/>
      <c r="N13" s="45">
        <v>46</v>
      </c>
      <c r="O13" s="45">
        <v>383</v>
      </c>
      <c r="P13" s="45">
        <v>2</v>
      </c>
      <c r="Q13" s="45">
        <v>27</v>
      </c>
      <c r="R13" s="45">
        <v>161</v>
      </c>
      <c r="S13" s="45">
        <v>3</v>
      </c>
      <c r="T13" s="45">
        <f>SUM(U13:V13)</f>
        <v>0</v>
      </c>
      <c r="U13" s="45">
        <v>0</v>
      </c>
      <c r="V13" s="45">
        <v>0</v>
      </c>
      <c r="W13" s="360"/>
      <c r="X13" s="45">
        <v>1738</v>
      </c>
      <c r="Y13" s="45">
        <v>33</v>
      </c>
      <c r="Z13" s="360"/>
      <c r="AA13" s="360"/>
      <c r="AB13" s="336">
        <f>D13/C13*100</f>
        <v>59.036144578313255</v>
      </c>
      <c r="AC13" s="319">
        <f>(O13+P13+T13)/C13*100</f>
        <v>13.253012048192772</v>
      </c>
      <c r="AD13" s="124" t="s">
        <v>80</v>
      </c>
      <c r="AE13" s="125"/>
    </row>
    <row r="14" spans="1:31" s="91" customFormat="1" ht="16.5" customHeight="1">
      <c r="A14" s="87"/>
      <c r="B14" s="90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337"/>
      <c r="AC14" s="331"/>
      <c r="AD14" s="88"/>
      <c r="AE14" s="89"/>
    </row>
    <row r="15" spans="1:31" s="112" customFormat="1" ht="16.5" customHeight="1">
      <c r="A15" s="344" t="s">
        <v>176</v>
      </c>
      <c r="B15" s="352"/>
      <c r="C15" s="332">
        <f>SUM(C17:C34)</f>
        <v>8633</v>
      </c>
      <c r="D15" s="118">
        <f aca="true" t="shared" si="1" ref="D15:AA15">SUM(D17:D34)</f>
        <v>4410</v>
      </c>
      <c r="E15" s="118">
        <f t="shared" si="1"/>
        <v>4311</v>
      </c>
      <c r="F15" s="118">
        <f t="shared" si="1"/>
        <v>74</v>
      </c>
      <c r="G15" s="118">
        <f t="shared" si="1"/>
        <v>4</v>
      </c>
      <c r="H15" s="118">
        <f t="shared" si="1"/>
        <v>2</v>
      </c>
      <c r="I15" s="118">
        <f t="shared" si="1"/>
        <v>19</v>
      </c>
      <c r="J15" s="118">
        <f t="shared" si="1"/>
        <v>0</v>
      </c>
      <c r="K15" s="118">
        <f t="shared" si="1"/>
        <v>1088</v>
      </c>
      <c r="L15" s="118">
        <f t="shared" si="1"/>
        <v>291</v>
      </c>
      <c r="M15" s="118">
        <f t="shared" si="1"/>
        <v>244</v>
      </c>
      <c r="N15" s="118">
        <f t="shared" si="1"/>
        <v>148</v>
      </c>
      <c r="O15" s="118">
        <f t="shared" si="1"/>
        <v>1991</v>
      </c>
      <c r="P15" s="118">
        <f t="shared" si="1"/>
        <v>8</v>
      </c>
      <c r="Q15" s="118">
        <f t="shared" si="1"/>
        <v>54</v>
      </c>
      <c r="R15" s="118">
        <f t="shared" si="1"/>
        <v>396</v>
      </c>
      <c r="S15" s="118">
        <f t="shared" si="1"/>
        <v>3</v>
      </c>
      <c r="T15" s="118">
        <f t="shared" si="1"/>
        <v>0</v>
      </c>
      <c r="U15" s="118">
        <f t="shared" si="1"/>
        <v>0</v>
      </c>
      <c r="V15" s="118">
        <f t="shared" si="1"/>
        <v>0</v>
      </c>
      <c r="W15" s="118">
        <f t="shared" si="1"/>
        <v>491</v>
      </c>
      <c r="X15" s="118">
        <f t="shared" si="1"/>
        <v>4903</v>
      </c>
      <c r="Y15" s="118">
        <f t="shared" si="1"/>
        <v>78</v>
      </c>
      <c r="Z15" s="118">
        <f t="shared" si="1"/>
        <v>734</v>
      </c>
      <c r="AA15" s="118">
        <f t="shared" si="1"/>
        <v>0</v>
      </c>
      <c r="AB15" s="338">
        <f>D15/C15*100</f>
        <v>51.08305339974516</v>
      </c>
      <c r="AC15" s="338">
        <f>(O15+P15+T15)/C15*100</f>
        <v>23.15533418278698</v>
      </c>
      <c r="AD15" s="345" t="s">
        <v>176</v>
      </c>
      <c r="AE15" s="348"/>
    </row>
    <row r="16" spans="1:31" s="112" customFormat="1" ht="16.5" customHeight="1">
      <c r="A16" s="131"/>
      <c r="B16" s="300" t="s">
        <v>148</v>
      </c>
      <c r="C16" s="118">
        <f>SUM(C17:C21)</f>
        <v>5224</v>
      </c>
      <c r="D16" s="118">
        <f aca="true" t="shared" si="2" ref="D16:AA16">SUM(D17:D21)</f>
        <v>3051</v>
      </c>
      <c r="E16" s="118">
        <f t="shared" si="2"/>
        <v>3001</v>
      </c>
      <c r="F16" s="118">
        <f t="shared" si="2"/>
        <v>45</v>
      </c>
      <c r="G16" s="118">
        <f t="shared" si="2"/>
        <v>3</v>
      </c>
      <c r="H16" s="118">
        <f t="shared" si="2"/>
        <v>0</v>
      </c>
      <c r="I16" s="118">
        <f t="shared" si="2"/>
        <v>2</v>
      </c>
      <c r="J16" s="118">
        <f t="shared" si="2"/>
        <v>0</v>
      </c>
      <c r="K16" s="118">
        <f t="shared" si="2"/>
        <v>622</v>
      </c>
      <c r="L16" s="118">
        <f t="shared" si="2"/>
        <v>230</v>
      </c>
      <c r="M16" s="118">
        <f t="shared" si="2"/>
        <v>204</v>
      </c>
      <c r="N16" s="118">
        <f t="shared" si="2"/>
        <v>57</v>
      </c>
      <c r="O16" s="118">
        <f t="shared" si="2"/>
        <v>749</v>
      </c>
      <c r="P16" s="118">
        <f t="shared" si="2"/>
        <v>2</v>
      </c>
      <c r="Q16" s="118">
        <f t="shared" si="2"/>
        <v>35</v>
      </c>
      <c r="R16" s="118">
        <f t="shared" si="2"/>
        <v>271</v>
      </c>
      <c r="S16" s="118">
        <f t="shared" si="2"/>
        <v>3</v>
      </c>
      <c r="T16" s="118">
        <f t="shared" si="2"/>
        <v>0</v>
      </c>
      <c r="U16" s="118">
        <f t="shared" si="2"/>
        <v>0</v>
      </c>
      <c r="V16" s="118">
        <f t="shared" si="2"/>
        <v>0</v>
      </c>
      <c r="W16" s="118">
        <f t="shared" si="2"/>
        <v>211</v>
      </c>
      <c r="X16" s="118">
        <f t="shared" si="2"/>
        <v>3459</v>
      </c>
      <c r="Y16" s="118">
        <f t="shared" si="2"/>
        <v>47</v>
      </c>
      <c r="Z16" s="118">
        <f t="shared" si="2"/>
        <v>643</v>
      </c>
      <c r="AA16" s="118">
        <f t="shared" si="2"/>
        <v>0</v>
      </c>
      <c r="AB16" s="338">
        <f>D16/C16*100</f>
        <v>58.403522205206734</v>
      </c>
      <c r="AC16" s="338">
        <f>(O16+P16+T16)/C16*100</f>
        <v>14.375957120980093</v>
      </c>
      <c r="AD16" s="130" t="s">
        <v>148</v>
      </c>
      <c r="AE16" s="131"/>
    </row>
    <row r="17" spans="1:31" s="114" customFormat="1" ht="16.5" customHeight="1">
      <c r="A17" s="135"/>
      <c r="B17" s="141" t="s">
        <v>23</v>
      </c>
      <c r="C17" s="115">
        <f aca="true" t="shared" si="3" ref="C17:C33">D17+K17+L17+M17+N17+O17+P17+Q17+R17+S17</f>
        <v>1435</v>
      </c>
      <c r="D17" s="115">
        <f aca="true" t="shared" si="4" ref="D17:D33">SUM(E17:J17)</f>
        <v>708</v>
      </c>
      <c r="E17" s="115">
        <v>688</v>
      </c>
      <c r="F17" s="115">
        <v>16</v>
      </c>
      <c r="G17" s="115">
        <v>2</v>
      </c>
      <c r="H17" s="115">
        <v>0</v>
      </c>
      <c r="I17" s="115">
        <v>2</v>
      </c>
      <c r="J17" s="115">
        <v>0</v>
      </c>
      <c r="K17" s="115">
        <v>168</v>
      </c>
      <c r="L17" s="115">
        <v>103</v>
      </c>
      <c r="M17" s="115">
        <v>45</v>
      </c>
      <c r="N17" s="115">
        <v>13</v>
      </c>
      <c r="O17" s="115">
        <v>345</v>
      </c>
      <c r="P17" s="115">
        <v>0</v>
      </c>
      <c r="Q17" s="115">
        <v>10</v>
      </c>
      <c r="R17" s="115">
        <v>42</v>
      </c>
      <c r="S17" s="115">
        <v>1</v>
      </c>
      <c r="T17" s="115">
        <f>SUM(U17:V17)</f>
        <v>0</v>
      </c>
      <c r="U17" s="115">
        <v>0</v>
      </c>
      <c r="V17" s="115">
        <v>0</v>
      </c>
      <c r="W17" s="115">
        <v>109</v>
      </c>
      <c r="X17" s="115">
        <v>807</v>
      </c>
      <c r="Y17" s="115">
        <v>16</v>
      </c>
      <c r="Z17" s="115">
        <f>148+30</f>
        <v>178</v>
      </c>
      <c r="AA17" s="115">
        <v>0</v>
      </c>
      <c r="AB17" s="339">
        <f aca="true" t="shared" si="5" ref="AB17:AB34">D17/C17*100</f>
        <v>49.33797909407666</v>
      </c>
      <c r="AC17" s="339">
        <f aca="true" t="shared" si="6" ref="AC17:AC34">(O17+P17+T17)/C17*100</f>
        <v>24.041811846689896</v>
      </c>
      <c r="AD17" s="126" t="s">
        <v>23</v>
      </c>
      <c r="AE17" s="127"/>
    </row>
    <row r="18" spans="1:31" s="114" customFormat="1" ht="16.5" customHeight="1">
      <c r="A18" s="135"/>
      <c r="B18" s="141" t="s">
        <v>24</v>
      </c>
      <c r="C18" s="115">
        <f t="shared" si="3"/>
        <v>1481</v>
      </c>
      <c r="D18" s="115">
        <f t="shared" si="4"/>
        <v>876</v>
      </c>
      <c r="E18" s="115">
        <v>867</v>
      </c>
      <c r="F18" s="115">
        <v>9</v>
      </c>
      <c r="G18" s="115">
        <v>0</v>
      </c>
      <c r="H18" s="115">
        <v>0</v>
      </c>
      <c r="I18" s="115">
        <v>0</v>
      </c>
      <c r="J18" s="115">
        <v>0</v>
      </c>
      <c r="K18" s="115">
        <v>142</v>
      </c>
      <c r="L18" s="115">
        <v>10</v>
      </c>
      <c r="M18" s="115">
        <v>58</v>
      </c>
      <c r="N18" s="115">
        <v>20</v>
      </c>
      <c r="O18" s="115">
        <v>239</v>
      </c>
      <c r="P18" s="115">
        <v>0</v>
      </c>
      <c r="Q18" s="115">
        <v>13</v>
      </c>
      <c r="R18" s="115">
        <v>123</v>
      </c>
      <c r="S18" s="115">
        <v>0</v>
      </c>
      <c r="T18" s="115">
        <f aca="true" t="shared" si="7" ref="T18:T33">SUM(U18:V18)</f>
        <v>0</v>
      </c>
      <c r="U18" s="115">
        <v>0</v>
      </c>
      <c r="V18" s="115">
        <v>0</v>
      </c>
      <c r="W18" s="115">
        <v>72</v>
      </c>
      <c r="X18" s="115">
        <v>994</v>
      </c>
      <c r="Y18" s="115">
        <v>9</v>
      </c>
      <c r="Z18" s="115">
        <f>150+46</f>
        <v>196</v>
      </c>
      <c r="AA18" s="115">
        <v>0</v>
      </c>
      <c r="AB18" s="339">
        <f t="shared" si="5"/>
        <v>59.149223497636726</v>
      </c>
      <c r="AC18" s="339">
        <f t="shared" si="6"/>
        <v>16.13774476704929</v>
      </c>
      <c r="AD18" s="126" t="s">
        <v>24</v>
      </c>
      <c r="AE18" s="127"/>
    </row>
    <row r="19" spans="1:31" s="114" customFormat="1" ht="16.5" customHeight="1">
      <c r="A19" s="135"/>
      <c r="B19" s="141" t="s">
        <v>25</v>
      </c>
      <c r="C19" s="115">
        <f t="shared" si="3"/>
        <v>735</v>
      </c>
      <c r="D19" s="115">
        <f t="shared" si="4"/>
        <v>437</v>
      </c>
      <c r="E19" s="115">
        <v>428</v>
      </c>
      <c r="F19" s="115">
        <v>8</v>
      </c>
      <c r="G19" s="115">
        <v>1</v>
      </c>
      <c r="H19" s="115">
        <v>0</v>
      </c>
      <c r="I19" s="115">
        <v>0</v>
      </c>
      <c r="J19" s="115">
        <v>0</v>
      </c>
      <c r="K19" s="115">
        <v>87</v>
      </c>
      <c r="L19" s="115">
        <v>68</v>
      </c>
      <c r="M19" s="115">
        <v>51</v>
      </c>
      <c r="N19" s="115">
        <v>3</v>
      </c>
      <c r="O19" s="115">
        <v>33</v>
      </c>
      <c r="P19" s="115">
        <v>2</v>
      </c>
      <c r="Q19" s="115">
        <v>5</v>
      </c>
      <c r="R19" s="115">
        <v>47</v>
      </c>
      <c r="S19" s="115">
        <v>2</v>
      </c>
      <c r="T19" s="115">
        <f t="shared" si="7"/>
        <v>0</v>
      </c>
      <c r="U19" s="115">
        <v>0</v>
      </c>
      <c r="V19" s="115">
        <v>0</v>
      </c>
      <c r="W19" s="115">
        <v>5</v>
      </c>
      <c r="X19" s="115">
        <v>534</v>
      </c>
      <c r="Y19" s="115">
        <v>8</v>
      </c>
      <c r="Z19" s="115">
        <f>141+13</f>
        <v>154</v>
      </c>
      <c r="AA19" s="115">
        <v>0</v>
      </c>
      <c r="AB19" s="339">
        <f t="shared" si="5"/>
        <v>59.455782312925166</v>
      </c>
      <c r="AC19" s="339">
        <f t="shared" si="6"/>
        <v>4.761904761904762</v>
      </c>
      <c r="AD19" s="126" t="s">
        <v>25</v>
      </c>
      <c r="AE19" s="127"/>
    </row>
    <row r="20" spans="1:31" s="114" customFormat="1" ht="16.5" customHeight="1">
      <c r="A20" s="135"/>
      <c r="B20" s="141" t="s">
        <v>26</v>
      </c>
      <c r="C20" s="115">
        <f t="shared" si="3"/>
        <v>711</v>
      </c>
      <c r="D20" s="115">
        <f t="shared" si="4"/>
        <v>473</v>
      </c>
      <c r="E20" s="115">
        <v>470</v>
      </c>
      <c r="F20" s="115">
        <v>3</v>
      </c>
      <c r="G20" s="115">
        <v>0</v>
      </c>
      <c r="H20" s="115">
        <v>0</v>
      </c>
      <c r="I20" s="115">
        <v>0</v>
      </c>
      <c r="J20" s="115">
        <v>0</v>
      </c>
      <c r="K20" s="115">
        <v>102</v>
      </c>
      <c r="L20" s="115">
        <v>20</v>
      </c>
      <c r="M20" s="115">
        <v>26</v>
      </c>
      <c r="N20" s="115">
        <v>8</v>
      </c>
      <c r="O20" s="115">
        <v>47</v>
      </c>
      <c r="P20" s="115">
        <v>0</v>
      </c>
      <c r="Q20" s="115">
        <v>0</v>
      </c>
      <c r="R20" s="115">
        <v>35</v>
      </c>
      <c r="S20" s="115">
        <v>0</v>
      </c>
      <c r="T20" s="115">
        <f t="shared" si="7"/>
        <v>0</v>
      </c>
      <c r="U20" s="115">
        <v>0</v>
      </c>
      <c r="V20" s="115">
        <v>0</v>
      </c>
      <c r="W20" s="115">
        <v>11</v>
      </c>
      <c r="X20" s="115">
        <v>520</v>
      </c>
      <c r="Y20" s="115">
        <v>5</v>
      </c>
      <c r="Z20" s="115">
        <f>54+2</f>
        <v>56</v>
      </c>
      <c r="AA20" s="115">
        <v>0</v>
      </c>
      <c r="AB20" s="339">
        <f t="shared" si="5"/>
        <v>66.52601969057666</v>
      </c>
      <c r="AC20" s="339">
        <f t="shared" si="6"/>
        <v>6.610407876230662</v>
      </c>
      <c r="AD20" s="126" t="s">
        <v>26</v>
      </c>
      <c r="AE20" s="127"/>
    </row>
    <row r="21" spans="1:31" s="114" customFormat="1" ht="16.5" customHeight="1">
      <c r="A21" s="135"/>
      <c r="B21" s="141" t="s">
        <v>27</v>
      </c>
      <c r="C21" s="115">
        <f t="shared" si="3"/>
        <v>862</v>
      </c>
      <c r="D21" s="115">
        <f t="shared" si="4"/>
        <v>557</v>
      </c>
      <c r="E21" s="115">
        <v>548</v>
      </c>
      <c r="F21" s="115">
        <v>9</v>
      </c>
      <c r="G21" s="115">
        <v>0</v>
      </c>
      <c r="H21" s="115">
        <v>0</v>
      </c>
      <c r="I21" s="115">
        <v>0</v>
      </c>
      <c r="J21" s="115">
        <v>0</v>
      </c>
      <c r="K21" s="115">
        <v>123</v>
      </c>
      <c r="L21" s="115">
        <v>29</v>
      </c>
      <c r="M21" s="115">
        <v>24</v>
      </c>
      <c r="N21" s="115">
        <v>13</v>
      </c>
      <c r="O21" s="115">
        <v>85</v>
      </c>
      <c r="P21" s="115">
        <v>0</v>
      </c>
      <c r="Q21" s="115">
        <v>7</v>
      </c>
      <c r="R21" s="115">
        <v>24</v>
      </c>
      <c r="S21" s="115">
        <v>0</v>
      </c>
      <c r="T21" s="115">
        <f t="shared" si="7"/>
        <v>0</v>
      </c>
      <c r="U21" s="115">
        <v>0</v>
      </c>
      <c r="V21" s="115">
        <v>0</v>
      </c>
      <c r="W21" s="115">
        <v>14</v>
      </c>
      <c r="X21" s="115">
        <v>604</v>
      </c>
      <c r="Y21" s="115">
        <v>9</v>
      </c>
      <c r="Z21" s="115">
        <f>51+8</f>
        <v>59</v>
      </c>
      <c r="AA21" s="115">
        <v>0</v>
      </c>
      <c r="AB21" s="339">
        <f t="shared" si="5"/>
        <v>64.61716937354988</v>
      </c>
      <c r="AC21" s="339">
        <f t="shared" si="6"/>
        <v>9.860788863109049</v>
      </c>
      <c r="AD21" s="126" t="s">
        <v>27</v>
      </c>
      <c r="AE21" s="127"/>
    </row>
    <row r="22" spans="1:31" s="114" customFormat="1" ht="16.5" customHeight="1">
      <c r="A22" s="135"/>
      <c r="B22" s="139" t="s">
        <v>28</v>
      </c>
      <c r="C22" s="115">
        <f t="shared" si="3"/>
        <v>656</v>
      </c>
      <c r="D22" s="115">
        <f t="shared" si="4"/>
        <v>219</v>
      </c>
      <c r="E22" s="115">
        <v>207</v>
      </c>
      <c r="F22" s="115">
        <v>4</v>
      </c>
      <c r="G22" s="115">
        <v>0</v>
      </c>
      <c r="H22" s="115">
        <v>0</v>
      </c>
      <c r="I22" s="115">
        <v>8</v>
      </c>
      <c r="J22" s="115">
        <v>0</v>
      </c>
      <c r="K22" s="115">
        <v>91</v>
      </c>
      <c r="L22" s="115">
        <v>13</v>
      </c>
      <c r="M22" s="115">
        <v>6</v>
      </c>
      <c r="N22" s="115">
        <v>14</v>
      </c>
      <c r="O22" s="115">
        <v>291</v>
      </c>
      <c r="P22" s="115">
        <v>1</v>
      </c>
      <c r="Q22" s="115">
        <v>3</v>
      </c>
      <c r="R22" s="115">
        <v>18</v>
      </c>
      <c r="S22" s="115">
        <v>0</v>
      </c>
      <c r="T22" s="115">
        <f t="shared" si="7"/>
        <v>0</v>
      </c>
      <c r="U22" s="115">
        <v>0</v>
      </c>
      <c r="V22" s="115">
        <v>0</v>
      </c>
      <c r="W22" s="115">
        <v>51</v>
      </c>
      <c r="X22" s="115">
        <v>237</v>
      </c>
      <c r="Y22" s="115">
        <v>5</v>
      </c>
      <c r="Z22" s="115">
        <f>16+1</f>
        <v>17</v>
      </c>
      <c r="AA22" s="115">
        <v>0</v>
      </c>
      <c r="AB22" s="339">
        <f t="shared" si="5"/>
        <v>33.38414634146341</v>
      </c>
      <c r="AC22" s="339">
        <f t="shared" si="6"/>
        <v>44.51219512195122</v>
      </c>
      <c r="AD22" s="128" t="s">
        <v>28</v>
      </c>
      <c r="AE22" s="127"/>
    </row>
    <row r="23" spans="1:31" s="114" customFormat="1" ht="16.5" customHeight="1">
      <c r="A23" s="135"/>
      <c r="B23" s="139" t="s">
        <v>149</v>
      </c>
      <c r="C23" s="115">
        <f t="shared" si="3"/>
        <v>165</v>
      </c>
      <c r="D23" s="115">
        <f t="shared" si="4"/>
        <v>78</v>
      </c>
      <c r="E23" s="115">
        <v>78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45</v>
      </c>
      <c r="L23" s="115">
        <v>0</v>
      </c>
      <c r="M23" s="115">
        <v>3</v>
      </c>
      <c r="N23" s="115">
        <v>4</v>
      </c>
      <c r="O23" s="115">
        <v>32</v>
      </c>
      <c r="P23" s="115">
        <v>0</v>
      </c>
      <c r="Q23" s="115">
        <v>0</v>
      </c>
      <c r="R23" s="115">
        <v>3</v>
      </c>
      <c r="S23" s="115">
        <v>0</v>
      </c>
      <c r="T23" s="115">
        <f t="shared" si="7"/>
        <v>0</v>
      </c>
      <c r="U23" s="115">
        <v>0</v>
      </c>
      <c r="V23" s="115">
        <v>0</v>
      </c>
      <c r="W23" s="115">
        <v>4</v>
      </c>
      <c r="X23" s="115">
        <v>78</v>
      </c>
      <c r="Y23" s="115">
        <v>0</v>
      </c>
      <c r="Z23" s="115">
        <v>0</v>
      </c>
      <c r="AA23" s="115">
        <v>0</v>
      </c>
      <c r="AB23" s="339">
        <f t="shared" si="5"/>
        <v>47.27272727272727</v>
      </c>
      <c r="AC23" s="339">
        <f t="shared" si="6"/>
        <v>19.393939393939394</v>
      </c>
      <c r="AD23" s="128" t="s">
        <v>149</v>
      </c>
      <c r="AE23" s="127"/>
    </row>
    <row r="24" spans="1:31" s="114" customFormat="1" ht="16.5" customHeight="1">
      <c r="A24" s="135"/>
      <c r="B24" s="139" t="s">
        <v>29</v>
      </c>
      <c r="C24" s="115">
        <f t="shared" si="3"/>
        <v>337</v>
      </c>
      <c r="D24" s="115">
        <f t="shared" si="4"/>
        <v>110</v>
      </c>
      <c r="E24" s="115">
        <v>99</v>
      </c>
      <c r="F24" s="115">
        <v>3</v>
      </c>
      <c r="G24" s="115">
        <v>0</v>
      </c>
      <c r="H24" s="115">
        <v>2</v>
      </c>
      <c r="I24" s="115">
        <v>6</v>
      </c>
      <c r="J24" s="115">
        <v>0</v>
      </c>
      <c r="K24" s="115">
        <v>62</v>
      </c>
      <c r="L24" s="115">
        <v>0</v>
      </c>
      <c r="M24" s="115">
        <v>2</v>
      </c>
      <c r="N24" s="115">
        <v>16</v>
      </c>
      <c r="O24" s="115">
        <v>128</v>
      </c>
      <c r="P24" s="115">
        <v>0</v>
      </c>
      <c r="Q24" s="115">
        <v>2</v>
      </c>
      <c r="R24" s="115">
        <v>17</v>
      </c>
      <c r="S24" s="115">
        <v>0</v>
      </c>
      <c r="T24" s="115">
        <f t="shared" si="7"/>
        <v>0</v>
      </c>
      <c r="U24" s="115">
        <v>0</v>
      </c>
      <c r="V24" s="115">
        <v>0</v>
      </c>
      <c r="W24" s="115">
        <v>43</v>
      </c>
      <c r="X24" s="115">
        <v>116</v>
      </c>
      <c r="Y24" s="115">
        <v>3</v>
      </c>
      <c r="Z24" s="115">
        <v>0</v>
      </c>
      <c r="AA24" s="115">
        <v>0</v>
      </c>
      <c r="AB24" s="339">
        <f t="shared" si="5"/>
        <v>32.640949554896146</v>
      </c>
      <c r="AC24" s="339">
        <f t="shared" si="6"/>
        <v>37.98219584569733</v>
      </c>
      <c r="AD24" s="128" t="s">
        <v>29</v>
      </c>
      <c r="AE24" s="127"/>
    </row>
    <row r="25" spans="1:31" s="114" customFormat="1" ht="16.5" customHeight="1">
      <c r="A25" s="135"/>
      <c r="B25" s="139" t="s">
        <v>30</v>
      </c>
      <c r="C25" s="115">
        <f t="shared" si="3"/>
        <v>318</v>
      </c>
      <c r="D25" s="115">
        <f t="shared" si="4"/>
        <v>134</v>
      </c>
      <c r="E25" s="115">
        <v>130</v>
      </c>
      <c r="F25" s="115">
        <v>1</v>
      </c>
      <c r="G25" s="115">
        <v>0</v>
      </c>
      <c r="H25" s="115">
        <v>0</v>
      </c>
      <c r="I25" s="115">
        <v>3</v>
      </c>
      <c r="J25" s="115">
        <v>0</v>
      </c>
      <c r="K25" s="115">
        <v>19</v>
      </c>
      <c r="L25" s="115">
        <v>2</v>
      </c>
      <c r="M25" s="115">
        <v>5</v>
      </c>
      <c r="N25" s="115">
        <v>9</v>
      </c>
      <c r="O25" s="115">
        <v>136</v>
      </c>
      <c r="P25" s="115">
        <v>0</v>
      </c>
      <c r="Q25" s="115">
        <v>0</v>
      </c>
      <c r="R25" s="115">
        <v>13</v>
      </c>
      <c r="S25" s="115">
        <v>0</v>
      </c>
      <c r="T25" s="115">
        <f t="shared" si="7"/>
        <v>0</v>
      </c>
      <c r="U25" s="115">
        <v>0</v>
      </c>
      <c r="V25" s="115">
        <v>0</v>
      </c>
      <c r="W25" s="115">
        <v>54</v>
      </c>
      <c r="X25" s="115">
        <v>148</v>
      </c>
      <c r="Y25" s="115">
        <v>1</v>
      </c>
      <c r="Z25" s="115">
        <v>0</v>
      </c>
      <c r="AA25" s="115">
        <v>0</v>
      </c>
      <c r="AB25" s="339">
        <f t="shared" si="5"/>
        <v>42.138364779874216</v>
      </c>
      <c r="AC25" s="339">
        <f t="shared" si="6"/>
        <v>42.76729559748428</v>
      </c>
      <c r="AD25" s="128" t="s">
        <v>30</v>
      </c>
      <c r="AE25" s="127"/>
    </row>
    <row r="26" spans="1:31" s="114" customFormat="1" ht="16.5" customHeight="1">
      <c r="A26" s="135"/>
      <c r="B26" s="139" t="s">
        <v>31</v>
      </c>
      <c r="C26" s="115">
        <f t="shared" si="3"/>
        <v>211</v>
      </c>
      <c r="D26" s="115">
        <f t="shared" si="4"/>
        <v>81</v>
      </c>
      <c r="E26" s="115">
        <v>76</v>
      </c>
      <c r="F26" s="115">
        <v>5</v>
      </c>
      <c r="G26" s="115">
        <v>0</v>
      </c>
      <c r="H26" s="115">
        <v>0</v>
      </c>
      <c r="I26" s="115">
        <v>0</v>
      </c>
      <c r="J26" s="115">
        <v>0</v>
      </c>
      <c r="K26" s="115">
        <v>31</v>
      </c>
      <c r="L26" s="115">
        <v>3</v>
      </c>
      <c r="M26" s="115">
        <v>4</v>
      </c>
      <c r="N26" s="115">
        <v>4</v>
      </c>
      <c r="O26" s="115">
        <v>86</v>
      </c>
      <c r="P26" s="115">
        <v>0</v>
      </c>
      <c r="Q26" s="115">
        <v>0</v>
      </c>
      <c r="R26" s="115">
        <v>2</v>
      </c>
      <c r="S26" s="115">
        <v>0</v>
      </c>
      <c r="T26" s="115">
        <f t="shared" si="7"/>
        <v>0</v>
      </c>
      <c r="U26" s="115">
        <v>0</v>
      </c>
      <c r="V26" s="115">
        <v>0</v>
      </c>
      <c r="W26" s="115">
        <v>17</v>
      </c>
      <c r="X26" s="115">
        <v>85</v>
      </c>
      <c r="Y26" s="115">
        <v>5</v>
      </c>
      <c r="Z26" s="115">
        <v>1</v>
      </c>
      <c r="AA26" s="115">
        <v>0</v>
      </c>
      <c r="AB26" s="339">
        <f t="shared" si="5"/>
        <v>38.388625592417064</v>
      </c>
      <c r="AC26" s="339">
        <f t="shared" si="6"/>
        <v>40.758293838862556</v>
      </c>
      <c r="AD26" s="128" t="s">
        <v>31</v>
      </c>
      <c r="AE26" s="127"/>
    </row>
    <row r="27" spans="1:31" s="114" customFormat="1" ht="16.5" customHeight="1">
      <c r="A27" s="135"/>
      <c r="B27" s="139" t="s">
        <v>32</v>
      </c>
      <c r="C27" s="115">
        <f t="shared" si="3"/>
        <v>76</v>
      </c>
      <c r="D27" s="115">
        <f t="shared" si="4"/>
        <v>49</v>
      </c>
      <c r="E27" s="115">
        <v>49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8</v>
      </c>
      <c r="L27" s="115">
        <v>0</v>
      </c>
      <c r="M27" s="115">
        <v>3</v>
      </c>
      <c r="N27" s="115">
        <v>0</v>
      </c>
      <c r="O27" s="115">
        <v>10</v>
      </c>
      <c r="P27" s="115">
        <v>0</v>
      </c>
      <c r="Q27" s="115">
        <v>0</v>
      </c>
      <c r="R27" s="115">
        <v>6</v>
      </c>
      <c r="S27" s="115">
        <v>0</v>
      </c>
      <c r="T27" s="115">
        <f t="shared" si="7"/>
        <v>0</v>
      </c>
      <c r="U27" s="115">
        <v>0</v>
      </c>
      <c r="V27" s="115">
        <v>0</v>
      </c>
      <c r="W27" s="115">
        <v>0</v>
      </c>
      <c r="X27" s="115">
        <v>56</v>
      </c>
      <c r="Y27" s="115">
        <v>0</v>
      </c>
      <c r="Z27" s="115">
        <v>1</v>
      </c>
      <c r="AA27" s="115">
        <v>0</v>
      </c>
      <c r="AB27" s="339">
        <f t="shared" si="5"/>
        <v>64.47368421052632</v>
      </c>
      <c r="AC27" s="339">
        <f t="shared" si="6"/>
        <v>13.157894736842104</v>
      </c>
      <c r="AD27" s="128" t="s">
        <v>32</v>
      </c>
      <c r="AE27" s="127"/>
    </row>
    <row r="28" spans="1:31" s="114" customFormat="1" ht="16.5" customHeight="1">
      <c r="A28" s="135"/>
      <c r="B28" s="139" t="s">
        <v>33</v>
      </c>
      <c r="C28" s="115">
        <f t="shared" si="3"/>
        <v>181</v>
      </c>
      <c r="D28" s="115">
        <f t="shared" si="4"/>
        <v>107</v>
      </c>
      <c r="E28" s="115">
        <v>107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16</v>
      </c>
      <c r="L28" s="115">
        <v>9</v>
      </c>
      <c r="M28" s="115">
        <v>0</v>
      </c>
      <c r="N28" s="115">
        <v>0</v>
      </c>
      <c r="O28" s="115">
        <v>24</v>
      </c>
      <c r="P28" s="115">
        <v>5</v>
      </c>
      <c r="Q28" s="115">
        <v>3</v>
      </c>
      <c r="R28" s="115">
        <v>17</v>
      </c>
      <c r="S28" s="115">
        <v>0</v>
      </c>
      <c r="T28" s="115">
        <f t="shared" si="7"/>
        <v>0</v>
      </c>
      <c r="U28" s="115">
        <v>0</v>
      </c>
      <c r="V28" s="115">
        <v>0</v>
      </c>
      <c r="W28" s="115">
        <v>1</v>
      </c>
      <c r="X28" s="115">
        <v>120</v>
      </c>
      <c r="Y28" s="115">
        <v>0</v>
      </c>
      <c r="Z28" s="115">
        <f>7+1</f>
        <v>8</v>
      </c>
      <c r="AA28" s="115">
        <v>0</v>
      </c>
      <c r="AB28" s="339">
        <f t="shared" si="5"/>
        <v>59.11602209944752</v>
      </c>
      <c r="AC28" s="339">
        <f t="shared" si="6"/>
        <v>16.022099447513813</v>
      </c>
      <c r="AD28" s="128" t="s">
        <v>33</v>
      </c>
      <c r="AE28" s="127"/>
    </row>
    <row r="29" spans="1:31" s="114" customFormat="1" ht="16.5" customHeight="1">
      <c r="A29" s="135"/>
      <c r="B29" s="139" t="s">
        <v>34</v>
      </c>
      <c r="C29" s="115">
        <f t="shared" si="3"/>
        <v>85</v>
      </c>
      <c r="D29" s="115">
        <f t="shared" si="4"/>
        <v>37</v>
      </c>
      <c r="E29" s="115">
        <v>35</v>
      </c>
      <c r="F29" s="115">
        <v>2</v>
      </c>
      <c r="G29" s="115">
        <v>0</v>
      </c>
      <c r="H29" s="115">
        <v>0</v>
      </c>
      <c r="I29" s="115">
        <v>0</v>
      </c>
      <c r="J29" s="115">
        <v>0</v>
      </c>
      <c r="K29" s="115">
        <v>17</v>
      </c>
      <c r="L29" s="115">
        <v>0</v>
      </c>
      <c r="M29" s="115">
        <v>0</v>
      </c>
      <c r="N29" s="115">
        <v>3</v>
      </c>
      <c r="O29" s="115">
        <v>24</v>
      </c>
      <c r="P29" s="115">
        <v>0</v>
      </c>
      <c r="Q29" s="115">
        <v>1</v>
      </c>
      <c r="R29" s="115">
        <v>3</v>
      </c>
      <c r="S29" s="115">
        <v>0</v>
      </c>
      <c r="T29" s="115">
        <f t="shared" si="7"/>
        <v>0</v>
      </c>
      <c r="U29" s="115">
        <v>0</v>
      </c>
      <c r="V29" s="115">
        <v>0</v>
      </c>
      <c r="W29" s="115">
        <v>3</v>
      </c>
      <c r="X29" s="115">
        <v>39</v>
      </c>
      <c r="Y29" s="115">
        <v>3</v>
      </c>
      <c r="Z29" s="115">
        <f>2+1</f>
        <v>3</v>
      </c>
      <c r="AA29" s="115">
        <v>0</v>
      </c>
      <c r="AB29" s="339">
        <f t="shared" si="5"/>
        <v>43.529411764705884</v>
      </c>
      <c r="AC29" s="339">
        <f t="shared" si="6"/>
        <v>28.235294117647058</v>
      </c>
      <c r="AD29" s="128" t="s">
        <v>34</v>
      </c>
      <c r="AE29" s="127"/>
    </row>
    <row r="30" spans="1:31" s="114" customFormat="1" ht="16.5" customHeight="1">
      <c r="A30" s="135"/>
      <c r="B30" s="139" t="s">
        <v>68</v>
      </c>
      <c r="C30" s="115">
        <f t="shared" si="3"/>
        <v>250</v>
      </c>
      <c r="D30" s="115">
        <f t="shared" si="4"/>
        <v>80</v>
      </c>
      <c r="E30" s="115">
        <v>75</v>
      </c>
      <c r="F30" s="115">
        <v>4</v>
      </c>
      <c r="G30" s="115">
        <v>1</v>
      </c>
      <c r="H30" s="115">
        <v>0</v>
      </c>
      <c r="I30" s="115">
        <v>0</v>
      </c>
      <c r="J30" s="115">
        <v>0</v>
      </c>
      <c r="K30" s="115">
        <v>40</v>
      </c>
      <c r="L30" s="115">
        <v>5</v>
      </c>
      <c r="M30" s="115">
        <v>6</v>
      </c>
      <c r="N30" s="115">
        <v>6</v>
      </c>
      <c r="O30" s="115">
        <v>107</v>
      </c>
      <c r="P30" s="115">
        <v>0</v>
      </c>
      <c r="Q30" s="115">
        <v>2</v>
      </c>
      <c r="R30" s="115">
        <v>4</v>
      </c>
      <c r="S30" s="115">
        <v>0</v>
      </c>
      <c r="T30" s="115">
        <f t="shared" si="7"/>
        <v>0</v>
      </c>
      <c r="U30" s="115">
        <v>0</v>
      </c>
      <c r="V30" s="115">
        <v>0</v>
      </c>
      <c r="W30" s="115">
        <v>28</v>
      </c>
      <c r="X30" s="115">
        <v>80</v>
      </c>
      <c r="Y30" s="115">
        <v>4</v>
      </c>
      <c r="Z30" s="115">
        <f>20+8</f>
        <v>28</v>
      </c>
      <c r="AA30" s="115">
        <v>0</v>
      </c>
      <c r="AB30" s="339">
        <f t="shared" si="5"/>
        <v>32</v>
      </c>
      <c r="AC30" s="339">
        <f t="shared" si="6"/>
        <v>42.8</v>
      </c>
      <c r="AD30" s="128" t="s">
        <v>69</v>
      </c>
      <c r="AE30" s="127"/>
    </row>
    <row r="31" spans="1:31" s="114" customFormat="1" ht="16.5" customHeight="1">
      <c r="A31" s="135"/>
      <c r="B31" s="139" t="s">
        <v>70</v>
      </c>
      <c r="C31" s="115">
        <f t="shared" si="3"/>
        <v>234</v>
      </c>
      <c r="D31" s="115">
        <f t="shared" si="4"/>
        <v>70</v>
      </c>
      <c r="E31" s="115">
        <v>66</v>
      </c>
      <c r="F31" s="115">
        <v>4</v>
      </c>
      <c r="G31" s="115">
        <v>0</v>
      </c>
      <c r="H31" s="115">
        <v>0</v>
      </c>
      <c r="I31" s="115">
        <v>0</v>
      </c>
      <c r="J31" s="115">
        <v>0</v>
      </c>
      <c r="K31" s="115">
        <v>24</v>
      </c>
      <c r="L31" s="115">
        <v>24</v>
      </c>
      <c r="M31" s="115">
        <v>2</v>
      </c>
      <c r="N31" s="115">
        <v>15</v>
      </c>
      <c r="O31" s="115">
        <v>93</v>
      </c>
      <c r="P31" s="115">
        <v>0</v>
      </c>
      <c r="Q31" s="115">
        <v>0</v>
      </c>
      <c r="R31" s="115">
        <v>6</v>
      </c>
      <c r="S31" s="115">
        <v>0</v>
      </c>
      <c r="T31" s="115">
        <f t="shared" si="7"/>
        <v>0</v>
      </c>
      <c r="U31" s="115">
        <v>0</v>
      </c>
      <c r="V31" s="115">
        <v>0</v>
      </c>
      <c r="W31" s="115">
        <v>8</v>
      </c>
      <c r="X31" s="115">
        <v>73</v>
      </c>
      <c r="Y31" s="115">
        <v>4</v>
      </c>
      <c r="Z31" s="115">
        <v>0</v>
      </c>
      <c r="AA31" s="115">
        <v>0</v>
      </c>
      <c r="AB31" s="339">
        <f t="shared" si="5"/>
        <v>29.914529914529915</v>
      </c>
      <c r="AC31" s="339">
        <f t="shared" si="6"/>
        <v>39.743589743589745</v>
      </c>
      <c r="AD31" s="128" t="s">
        <v>71</v>
      </c>
      <c r="AE31" s="127"/>
    </row>
    <row r="32" spans="1:31" s="114" customFormat="1" ht="16.5" customHeight="1">
      <c r="A32" s="135"/>
      <c r="B32" s="139" t="s">
        <v>72</v>
      </c>
      <c r="C32" s="115">
        <f t="shared" si="3"/>
        <v>91</v>
      </c>
      <c r="D32" s="115">
        <f t="shared" si="4"/>
        <v>35</v>
      </c>
      <c r="E32" s="115">
        <v>32</v>
      </c>
      <c r="F32" s="115">
        <v>3</v>
      </c>
      <c r="G32" s="115">
        <v>0</v>
      </c>
      <c r="H32" s="115">
        <v>0</v>
      </c>
      <c r="I32" s="115">
        <v>0</v>
      </c>
      <c r="J32" s="115">
        <v>0</v>
      </c>
      <c r="K32" s="115">
        <v>20</v>
      </c>
      <c r="L32" s="115">
        <v>0</v>
      </c>
      <c r="M32" s="115">
        <v>1</v>
      </c>
      <c r="N32" s="115">
        <v>2</v>
      </c>
      <c r="O32" s="115">
        <v>25</v>
      </c>
      <c r="P32" s="115">
        <v>0</v>
      </c>
      <c r="Q32" s="115">
        <v>1</v>
      </c>
      <c r="R32" s="115">
        <v>7</v>
      </c>
      <c r="S32" s="115">
        <v>0</v>
      </c>
      <c r="T32" s="115">
        <f t="shared" si="7"/>
        <v>0</v>
      </c>
      <c r="U32" s="115">
        <v>0</v>
      </c>
      <c r="V32" s="115">
        <v>0</v>
      </c>
      <c r="W32" s="115">
        <v>5</v>
      </c>
      <c r="X32" s="115">
        <v>33</v>
      </c>
      <c r="Y32" s="115">
        <v>3</v>
      </c>
      <c r="Z32" s="115">
        <v>0</v>
      </c>
      <c r="AA32" s="115">
        <v>0</v>
      </c>
      <c r="AB32" s="339">
        <f t="shared" si="5"/>
        <v>38.46153846153847</v>
      </c>
      <c r="AC32" s="339">
        <f t="shared" si="6"/>
        <v>27.472527472527474</v>
      </c>
      <c r="AD32" s="128" t="s">
        <v>73</v>
      </c>
      <c r="AE32" s="127"/>
    </row>
    <row r="33" spans="1:31" s="114" customFormat="1" ht="16.5" customHeight="1">
      <c r="A33" s="135"/>
      <c r="B33" s="139" t="s">
        <v>170</v>
      </c>
      <c r="C33" s="115">
        <f t="shared" si="3"/>
        <v>693</v>
      </c>
      <c r="D33" s="115">
        <f t="shared" si="4"/>
        <v>274</v>
      </c>
      <c r="E33" s="115">
        <v>272</v>
      </c>
      <c r="F33" s="115">
        <v>2</v>
      </c>
      <c r="G33" s="115">
        <v>0</v>
      </c>
      <c r="H33" s="115">
        <v>0</v>
      </c>
      <c r="I33" s="115">
        <v>0</v>
      </c>
      <c r="J33" s="115">
        <v>0</v>
      </c>
      <c r="K33" s="115">
        <v>75</v>
      </c>
      <c r="L33" s="115">
        <v>5</v>
      </c>
      <c r="M33" s="115">
        <v>7</v>
      </c>
      <c r="N33" s="115">
        <v>18</v>
      </c>
      <c r="O33" s="115">
        <v>283</v>
      </c>
      <c r="P33" s="115">
        <v>0</v>
      </c>
      <c r="Q33" s="115">
        <v>7</v>
      </c>
      <c r="R33" s="115">
        <v>24</v>
      </c>
      <c r="S33" s="115">
        <v>0</v>
      </c>
      <c r="T33" s="115">
        <f t="shared" si="7"/>
        <v>0</v>
      </c>
      <c r="U33" s="115">
        <v>0</v>
      </c>
      <c r="V33" s="115">
        <v>0</v>
      </c>
      <c r="W33" s="115">
        <v>66</v>
      </c>
      <c r="X33" s="115">
        <v>295</v>
      </c>
      <c r="Y33" s="115">
        <v>2</v>
      </c>
      <c r="Z33" s="115">
        <f>26+3</f>
        <v>29</v>
      </c>
      <c r="AA33" s="115">
        <v>0</v>
      </c>
      <c r="AB33" s="339">
        <f t="shared" si="5"/>
        <v>39.53823953823954</v>
      </c>
      <c r="AC33" s="339">
        <f t="shared" si="6"/>
        <v>40.83694083694084</v>
      </c>
      <c r="AD33" s="128" t="s">
        <v>170</v>
      </c>
      <c r="AE33" s="127"/>
    </row>
    <row r="34" spans="1:31" s="114" customFormat="1" ht="16.5" customHeight="1">
      <c r="A34" s="135"/>
      <c r="B34" s="139" t="s">
        <v>216</v>
      </c>
      <c r="C34" s="115">
        <f>D34+K34+L34+M34+N34+O34+P34+Q34+R34+S34</f>
        <v>112</v>
      </c>
      <c r="D34" s="115">
        <f>SUM(E34:J34)</f>
        <v>85</v>
      </c>
      <c r="E34" s="115">
        <v>84</v>
      </c>
      <c r="F34" s="115">
        <v>1</v>
      </c>
      <c r="G34" s="115">
        <v>0</v>
      </c>
      <c r="H34" s="115">
        <v>0</v>
      </c>
      <c r="I34" s="115">
        <v>0</v>
      </c>
      <c r="J34" s="115">
        <v>0</v>
      </c>
      <c r="K34" s="115">
        <v>18</v>
      </c>
      <c r="L34" s="115">
        <v>0</v>
      </c>
      <c r="M34" s="115">
        <v>1</v>
      </c>
      <c r="N34" s="115">
        <v>0</v>
      </c>
      <c r="O34" s="115">
        <v>3</v>
      </c>
      <c r="P34" s="115">
        <v>0</v>
      </c>
      <c r="Q34" s="115">
        <v>0</v>
      </c>
      <c r="R34" s="115">
        <v>5</v>
      </c>
      <c r="S34" s="115">
        <v>0</v>
      </c>
      <c r="T34" s="115">
        <f>SUM(U34:V34)</f>
        <v>0</v>
      </c>
      <c r="U34" s="115">
        <v>0</v>
      </c>
      <c r="V34" s="115">
        <v>0</v>
      </c>
      <c r="W34" s="115">
        <v>0</v>
      </c>
      <c r="X34" s="115">
        <v>84</v>
      </c>
      <c r="Y34" s="115">
        <v>1</v>
      </c>
      <c r="Z34" s="115">
        <v>4</v>
      </c>
      <c r="AA34" s="115">
        <v>0</v>
      </c>
      <c r="AB34" s="339">
        <f t="shared" si="5"/>
        <v>75.89285714285714</v>
      </c>
      <c r="AC34" s="339">
        <f t="shared" si="6"/>
        <v>2.6785714285714284</v>
      </c>
      <c r="AD34" s="128" t="s">
        <v>216</v>
      </c>
      <c r="AE34" s="127"/>
    </row>
    <row r="35" spans="1:31" s="112" customFormat="1" ht="16.5" customHeight="1">
      <c r="A35" s="353" t="s">
        <v>177</v>
      </c>
      <c r="B35" s="404"/>
      <c r="C35" s="118">
        <f>SUM(C36:C37)</f>
        <v>53</v>
      </c>
      <c r="D35" s="333">
        <f aca="true" t="shared" si="8" ref="D35:AA35">SUM(D36:D37)</f>
        <v>8</v>
      </c>
      <c r="E35" s="118">
        <f t="shared" si="8"/>
        <v>5</v>
      </c>
      <c r="F35" s="118">
        <f t="shared" si="8"/>
        <v>1</v>
      </c>
      <c r="G35" s="118">
        <f t="shared" si="8"/>
        <v>0</v>
      </c>
      <c r="H35" s="118">
        <f t="shared" si="8"/>
        <v>2</v>
      </c>
      <c r="I35" s="118">
        <f t="shared" si="8"/>
        <v>0</v>
      </c>
      <c r="J35" s="118">
        <f t="shared" si="8"/>
        <v>0</v>
      </c>
      <c r="K35" s="118">
        <f t="shared" si="8"/>
        <v>5</v>
      </c>
      <c r="L35" s="118">
        <f t="shared" si="8"/>
        <v>0</v>
      </c>
      <c r="M35" s="118">
        <f t="shared" si="8"/>
        <v>3</v>
      </c>
      <c r="N35" s="118">
        <f t="shared" si="8"/>
        <v>2</v>
      </c>
      <c r="O35" s="118">
        <f t="shared" si="8"/>
        <v>33</v>
      </c>
      <c r="P35" s="118">
        <f t="shared" si="8"/>
        <v>0</v>
      </c>
      <c r="Q35" s="118">
        <f t="shared" si="8"/>
        <v>1</v>
      </c>
      <c r="R35" s="118">
        <f t="shared" si="8"/>
        <v>1</v>
      </c>
      <c r="S35" s="118">
        <f t="shared" si="8"/>
        <v>0</v>
      </c>
      <c r="T35" s="333">
        <f t="shared" si="8"/>
        <v>0</v>
      </c>
      <c r="U35" s="118">
        <f t="shared" si="8"/>
        <v>0</v>
      </c>
      <c r="V35" s="118">
        <f t="shared" si="8"/>
        <v>0</v>
      </c>
      <c r="W35" s="118">
        <f t="shared" si="8"/>
        <v>8</v>
      </c>
      <c r="X35" s="118">
        <f t="shared" si="8"/>
        <v>6</v>
      </c>
      <c r="Y35" s="118">
        <f t="shared" si="8"/>
        <v>1</v>
      </c>
      <c r="Z35" s="118">
        <f t="shared" si="8"/>
        <v>0</v>
      </c>
      <c r="AA35" s="118">
        <f t="shared" si="8"/>
        <v>0</v>
      </c>
      <c r="AB35" s="338">
        <f>D35/C35*100</f>
        <v>15.09433962264151</v>
      </c>
      <c r="AC35" s="338">
        <f>(O35+P35+T35)/C35*100</f>
        <v>62.264150943396224</v>
      </c>
      <c r="AD35" s="345" t="s">
        <v>177</v>
      </c>
      <c r="AE35" s="346"/>
    </row>
    <row r="36" spans="1:31" s="114" customFormat="1" ht="16.5" customHeight="1">
      <c r="A36" s="135"/>
      <c r="B36" s="139" t="s">
        <v>35</v>
      </c>
      <c r="C36" s="115">
        <f>D36+K36+L36+M36+N36+O36+P36+Q36+R36+S36</f>
        <v>29</v>
      </c>
      <c r="D36" s="115">
        <f>SUM(E36:J36)</f>
        <v>2</v>
      </c>
      <c r="E36" s="115">
        <v>2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3</v>
      </c>
      <c r="N36" s="115">
        <v>0</v>
      </c>
      <c r="O36" s="115">
        <v>22</v>
      </c>
      <c r="P36" s="115">
        <v>0</v>
      </c>
      <c r="Q36" s="115">
        <v>1</v>
      </c>
      <c r="R36" s="115">
        <v>1</v>
      </c>
      <c r="S36" s="115">
        <v>0</v>
      </c>
      <c r="T36" s="115">
        <f>SUM(U36:V36)</f>
        <v>0</v>
      </c>
      <c r="U36" s="115">
        <v>0</v>
      </c>
      <c r="V36" s="115">
        <v>0</v>
      </c>
      <c r="W36" s="115">
        <v>5</v>
      </c>
      <c r="X36" s="115">
        <v>3</v>
      </c>
      <c r="Y36" s="115">
        <v>0</v>
      </c>
      <c r="Z36" s="115">
        <v>0</v>
      </c>
      <c r="AA36" s="115">
        <v>0</v>
      </c>
      <c r="AB36" s="339">
        <f aca="true" t="shared" si="9" ref="AB36:AB65">D36/C36*100</f>
        <v>6.896551724137931</v>
      </c>
      <c r="AC36" s="339">
        <f aca="true" t="shared" si="10" ref="AC36:AC65">(O36+P36+T36)/C36*100</f>
        <v>75.86206896551724</v>
      </c>
      <c r="AD36" s="128" t="s">
        <v>35</v>
      </c>
      <c r="AE36" s="127"/>
    </row>
    <row r="37" spans="1:31" s="114" customFormat="1" ht="16.5" customHeight="1">
      <c r="A37" s="135"/>
      <c r="B37" s="139" t="s">
        <v>36</v>
      </c>
      <c r="C37" s="115">
        <f>D37+K37+L37+M37+N37+O37+P37+Q37+R37+S37</f>
        <v>24</v>
      </c>
      <c r="D37" s="115">
        <f>SUM(E37:J37)</f>
        <v>6</v>
      </c>
      <c r="E37" s="115">
        <v>3</v>
      </c>
      <c r="F37" s="115">
        <v>1</v>
      </c>
      <c r="G37" s="115">
        <v>0</v>
      </c>
      <c r="H37" s="115">
        <v>2</v>
      </c>
      <c r="I37" s="115">
        <v>0</v>
      </c>
      <c r="J37" s="115">
        <v>0</v>
      </c>
      <c r="K37" s="115">
        <v>5</v>
      </c>
      <c r="L37" s="115">
        <v>0</v>
      </c>
      <c r="M37" s="115">
        <v>0</v>
      </c>
      <c r="N37" s="115">
        <v>2</v>
      </c>
      <c r="O37" s="115">
        <v>11</v>
      </c>
      <c r="P37" s="115">
        <v>0</v>
      </c>
      <c r="Q37" s="115">
        <v>0</v>
      </c>
      <c r="R37" s="115">
        <v>0</v>
      </c>
      <c r="S37" s="115">
        <v>0</v>
      </c>
      <c r="T37" s="115">
        <f>SUM(U37:V37)</f>
        <v>0</v>
      </c>
      <c r="U37" s="115">
        <v>0</v>
      </c>
      <c r="V37" s="115">
        <v>0</v>
      </c>
      <c r="W37" s="115">
        <v>3</v>
      </c>
      <c r="X37" s="115">
        <v>3</v>
      </c>
      <c r="Y37" s="115">
        <v>1</v>
      </c>
      <c r="Z37" s="115">
        <v>0</v>
      </c>
      <c r="AA37" s="115">
        <v>0</v>
      </c>
      <c r="AB37" s="339">
        <f t="shared" si="9"/>
        <v>25</v>
      </c>
      <c r="AC37" s="339">
        <f t="shared" si="10"/>
        <v>45.83333333333333</v>
      </c>
      <c r="AD37" s="128" t="s">
        <v>36</v>
      </c>
      <c r="AE37" s="127"/>
    </row>
    <row r="38" spans="1:31" s="112" customFormat="1" ht="16.5" customHeight="1">
      <c r="A38" s="344" t="s">
        <v>178</v>
      </c>
      <c r="B38" s="403"/>
      <c r="C38" s="118">
        <f>SUM(C39:C42)</f>
        <v>311</v>
      </c>
      <c r="D38" s="333">
        <f aca="true" t="shared" si="11" ref="D38:AA38">SUM(D39:D42)</f>
        <v>60</v>
      </c>
      <c r="E38" s="118">
        <f t="shared" si="11"/>
        <v>57</v>
      </c>
      <c r="F38" s="118">
        <f t="shared" si="11"/>
        <v>3</v>
      </c>
      <c r="G38" s="118">
        <f t="shared" si="11"/>
        <v>0</v>
      </c>
      <c r="H38" s="118">
        <f t="shared" si="11"/>
        <v>0</v>
      </c>
      <c r="I38" s="118">
        <f t="shared" si="11"/>
        <v>0</v>
      </c>
      <c r="J38" s="118">
        <f t="shared" si="11"/>
        <v>0</v>
      </c>
      <c r="K38" s="118">
        <f t="shared" si="11"/>
        <v>87</v>
      </c>
      <c r="L38" s="118">
        <f t="shared" si="11"/>
        <v>0</v>
      </c>
      <c r="M38" s="118">
        <f t="shared" si="11"/>
        <v>0</v>
      </c>
      <c r="N38" s="118">
        <f t="shared" si="11"/>
        <v>9</v>
      </c>
      <c r="O38" s="118">
        <f t="shared" si="11"/>
        <v>144</v>
      </c>
      <c r="P38" s="118">
        <f t="shared" si="11"/>
        <v>0</v>
      </c>
      <c r="Q38" s="118">
        <f t="shared" si="11"/>
        <v>4</v>
      </c>
      <c r="R38" s="118">
        <f t="shared" si="11"/>
        <v>7</v>
      </c>
      <c r="S38" s="118">
        <f t="shared" si="11"/>
        <v>0</v>
      </c>
      <c r="T38" s="333">
        <f t="shared" si="11"/>
        <v>0</v>
      </c>
      <c r="U38" s="118">
        <f t="shared" si="11"/>
        <v>0</v>
      </c>
      <c r="V38" s="118">
        <f t="shared" si="11"/>
        <v>0</v>
      </c>
      <c r="W38" s="118">
        <f t="shared" si="11"/>
        <v>16</v>
      </c>
      <c r="X38" s="118">
        <f t="shared" si="11"/>
        <v>57</v>
      </c>
      <c r="Y38" s="118">
        <f t="shared" si="11"/>
        <v>3</v>
      </c>
      <c r="Z38" s="118">
        <f t="shared" si="11"/>
        <v>0</v>
      </c>
      <c r="AA38" s="118">
        <f t="shared" si="11"/>
        <v>0</v>
      </c>
      <c r="AB38" s="338">
        <f t="shared" si="9"/>
        <v>19.292604501607716</v>
      </c>
      <c r="AC38" s="338">
        <f t="shared" si="10"/>
        <v>46.30225080385852</v>
      </c>
      <c r="AD38" s="345" t="s">
        <v>178</v>
      </c>
      <c r="AE38" s="346"/>
    </row>
    <row r="39" spans="1:31" s="114" customFormat="1" ht="16.5" customHeight="1">
      <c r="A39" s="135"/>
      <c r="B39" s="139" t="s">
        <v>74</v>
      </c>
      <c r="C39" s="115">
        <f>D39+K39+L39+M39+N39+O39+P39+Q39+R39+S39</f>
        <v>143</v>
      </c>
      <c r="D39" s="115">
        <f>SUM(E39:J39)</f>
        <v>13</v>
      </c>
      <c r="E39" s="115">
        <v>13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36</v>
      </c>
      <c r="L39" s="115">
        <v>0</v>
      </c>
      <c r="M39" s="115">
        <v>0</v>
      </c>
      <c r="N39" s="115">
        <v>6</v>
      </c>
      <c r="O39" s="115">
        <v>83</v>
      </c>
      <c r="P39" s="115">
        <v>0</v>
      </c>
      <c r="Q39" s="115">
        <v>4</v>
      </c>
      <c r="R39" s="115">
        <v>1</v>
      </c>
      <c r="S39" s="115">
        <v>0</v>
      </c>
      <c r="T39" s="115">
        <f>SUM(U39:V39)</f>
        <v>0</v>
      </c>
      <c r="U39" s="115">
        <v>0</v>
      </c>
      <c r="V39" s="115">
        <v>0</v>
      </c>
      <c r="W39" s="115">
        <v>12</v>
      </c>
      <c r="X39" s="115">
        <v>13</v>
      </c>
      <c r="Y39" s="115">
        <v>0</v>
      </c>
      <c r="Z39" s="115">
        <v>0</v>
      </c>
      <c r="AA39" s="115">
        <v>0</v>
      </c>
      <c r="AB39" s="339">
        <f t="shared" si="9"/>
        <v>9.090909090909092</v>
      </c>
      <c r="AC39" s="339">
        <f t="shared" si="10"/>
        <v>58.04195804195804</v>
      </c>
      <c r="AD39" s="128" t="s">
        <v>52</v>
      </c>
      <c r="AE39" s="127"/>
    </row>
    <row r="40" spans="1:31" s="114" customFormat="1" ht="16.5" customHeight="1">
      <c r="A40" s="135"/>
      <c r="B40" s="139" t="s">
        <v>37</v>
      </c>
      <c r="C40" s="115">
        <f>D40+K40+L40+M40+N40+O40+P40+Q40+R40+S40</f>
        <v>62</v>
      </c>
      <c r="D40" s="115">
        <f>SUM(E40:J40)</f>
        <v>7</v>
      </c>
      <c r="E40" s="115">
        <v>7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13</v>
      </c>
      <c r="L40" s="115">
        <v>0</v>
      </c>
      <c r="M40" s="115">
        <v>0</v>
      </c>
      <c r="N40" s="115">
        <v>2</v>
      </c>
      <c r="O40" s="115">
        <v>34</v>
      </c>
      <c r="P40" s="115">
        <v>0</v>
      </c>
      <c r="Q40" s="115">
        <v>0</v>
      </c>
      <c r="R40" s="115">
        <v>6</v>
      </c>
      <c r="S40" s="115">
        <v>0</v>
      </c>
      <c r="T40" s="115">
        <f>SUM(U40:V40)</f>
        <v>0</v>
      </c>
      <c r="U40" s="115">
        <v>0</v>
      </c>
      <c r="V40" s="115">
        <v>0</v>
      </c>
      <c r="W40" s="115">
        <v>1</v>
      </c>
      <c r="X40" s="115">
        <v>7</v>
      </c>
      <c r="Y40" s="115">
        <v>0</v>
      </c>
      <c r="Z40" s="115">
        <v>0</v>
      </c>
      <c r="AA40" s="115">
        <v>0</v>
      </c>
      <c r="AB40" s="339">
        <f t="shared" si="9"/>
        <v>11.29032258064516</v>
      </c>
      <c r="AC40" s="339">
        <f t="shared" si="10"/>
        <v>54.83870967741935</v>
      </c>
      <c r="AD40" s="128" t="s">
        <v>53</v>
      </c>
      <c r="AE40" s="127"/>
    </row>
    <row r="41" spans="1:31" s="114" customFormat="1" ht="16.5" customHeight="1">
      <c r="A41" s="135"/>
      <c r="B41" s="139" t="s">
        <v>38</v>
      </c>
      <c r="C41" s="115">
        <f>D41+K41+L41+M41+N41+O41+P41+Q41+R41+S41</f>
        <v>95</v>
      </c>
      <c r="D41" s="115">
        <f>SUM(E41:J41)</f>
        <v>39</v>
      </c>
      <c r="E41" s="115">
        <v>36</v>
      </c>
      <c r="F41" s="115">
        <v>3</v>
      </c>
      <c r="G41" s="115">
        <v>0</v>
      </c>
      <c r="H41" s="115">
        <v>0</v>
      </c>
      <c r="I41" s="115">
        <v>0</v>
      </c>
      <c r="J41" s="115">
        <v>0</v>
      </c>
      <c r="K41" s="115">
        <v>35</v>
      </c>
      <c r="L41" s="115">
        <v>0</v>
      </c>
      <c r="M41" s="115">
        <v>0</v>
      </c>
      <c r="N41" s="115">
        <v>0</v>
      </c>
      <c r="O41" s="115">
        <v>21</v>
      </c>
      <c r="P41" s="115">
        <v>0</v>
      </c>
      <c r="Q41" s="115">
        <v>0</v>
      </c>
      <c r="R41" s="115">
        <v>0</v>
      </c>
      <c r="S41" s="115">
        <v>0</v>
      </c>
      <c r="T41" s="115">
        <f>SUM(U41:V41)</f>
        <v>0</v>
      </c>
      <c r="U41" s="115">
        <v>0</v>
      </c>
      <c r="V41" s="115">
        <v>0</v>
      </c>
      <c r="W41" s="115">
        <v>3</v>
      </c>
      <c r="X41" s="115">
        <v>36</v>
      </c>
      <c r="Y41" s="115">
        <v>3</v>
      </c>
      <c r="Z41" s="115">
        <v>0</v>
      </c>
      <c r="AA41" s="115">
        <v>0</v>
      </c>
      <c r="AB41" s="339">
        <f t="shared" si="9"/>
        <v>41.05263157894737</v>
      </c>
      <c r="AC41" s="339">
        <f t="shared" si="10"/>
        <v>22.105263157894736</v>
      </c>
      <c r="AD41" s="128" t="s">
        <v>54</v>
      </c>
      <c r="AE41" s="127"/>
    </row>
    <row r="42" spans="1:31" s="114" customFormat="1" ht="16.5" customHeight="1">
      <c r="A42" s="135"/>
      <c r="B42" s="139" t="s">
        <v>39</v>
      </c>
      <c r="C42" s="115">
        <f>D42+K42+L42+M42+N42+O42+P42+Q42+R42+S42</f>
        <v>11</v>
      </c>
      <c r="D42" s="115">
        <f>SUM(E42:J42)</f>
        <v>1</v>
      </c>
      <c r="E42" s="115">
        <v>1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3</v>
      </c>
      <c r="L42" s="115">
        <v>0</v>
      </c>
      <c r="M42" s="115">
        <v>0</v>
      </c>
      <c r="N42" s="115">
        <v>1</v>
      </c>
      <c r="O42" s="115">
        <v>6</v>
      </c>
      <c r="P42" s="115">
        <v>0</v>
      </c>
      <c r="Q42" s="115">
        <v>0</v>
      </c>
      <c r="R42" s="115">
        <v>0</v>
      </c>
      <c r="S42" s="115">
        <v>0</v>
      </c>
      <c r="T42" s="115">
        <f>SUM(U42:V42)</f>
        <v>0</v>
      </c>
      <c r="U42" s="115">
        <v>0</v>
      </c>
      <c r="V42" s="115">
        <v>0</v>
      </c>
      <c r="W42" s="115">
        <v>0</v>
      </c>
      <c r="X42" s="115">
        <v>1</v>
      </c>
      <c r="Y42" s="115">
        <v>0</v>
      </c>
      <c r="Z42" s="115">
        <v>0</v>
      </c>
      <c r="AA42" s="115">
        <v>0</v>
      </c>
      <c r="AB42" s="339">
        <f t="shared" si="9"/>
        <v>9.090909090909092</v>
      </c>
      <c r="AC42" s="339">
        <f t="shared" si="10"/>
        <v>54.54545454545454</v>
      </c>
      <c r="AD42" s="128" t="s">
        <v>55</v>
      </c>
      <c r="AE42" s="127"/>
    </row>
    <row r="43" spans="1:31" s="112" customFormat="1" ht="16.5" customHeight="1">
      <c r="A43" s="344" t="s">
        <v>179</v>
      </c>
      <c r="B43" s="403"/>
      <c r="C43" s="118">
        <f>C44</f>
        <v>49</v>
      </c>
      <c r="D43" s="333">
        <f aca="true" t="shared" si="12" ref="D43:AA43">D44</f>
        <v>2</v>
      </c>
      <c r="E43" s="118">
        <f t="shared" si="12"/>
        <v>2</v>
      </c>
      <c r="F43" s="118">
        <f t="shared" si="12"/>
        <v>0</v>
      </c>
      <c r="G43" s="118">
        <f t="shared" si="12"/>
        <v>0</v>
      </c>
      <c r="H43" s="118">
        <f t="shared" si="12"/>
        <v>0</v>
      </c>
      <c r="I43" s="118">
        <f t="shared" si="12"/>
        <v>0</v>
      </c>
      <c r="J43" s="118">
        <f t="shared" si="12"/>
        <v>0</v>
      </c>
      <c r="K43" s="118">
        <f t="shared" si="12"/>
        <v>4</v>
      </c>
      <c r="L43" s="118">
        <f t="shared" si="12"/>
        <v>0</v>
      </c>
      <c r="M43" s="118">
        <f t="shared" si="12"/>
        <v>0</v>
      </c>
      <c r="N43" s="118">
        <f t="shared" si="12"/>
        <v>2</v>
      </c>
      <c r="O43" s="118">
        <f t="shared" si="12"/>
        <v>38</v>
      </c>
      <c r="P43" s="118">
        <f t="shared" si="12"/>
        <v>0</v>
      </c>
      <c r="Q43" s="118">
        <f t="shared" si="12"/>
        <v>3</v>
      </c>
      <c r="R43" s="118">
        <f t="shared" si="12"/>
        <v>0</v>
      </c>
      <c r="S43" s="118">
        <f t="shared" si="12"/>
        <v>0</v>
      </c>
      <c r="T43" s="333">
        <f t="shared" si="12"/>
        <v>0</v>
      </c>
      <c r="U43" s="118">
        <f t="shared" si="12"/>
        <v>0</v>
      </c>
      <c r="V43" s="118">
        <f t="shared" si="12"/>
        <v>0</v>
      </c>
      <c r="W43" s="118">
        <f t="shared" si="12"/>
        <v>7</v>
      </c>
      <c r="X43" s="118">
        <f t="shared" si="12"/>
        <v>2</v>
      </c>
      <c r="Y43" s="118">
        <f t="shared" si="12"/>
        <v>0</v>
      </c>
      <c r="Z43" s="118">
        <f t="shared" si="12"/>
        <v>0</v>
      </c>
      <c r="AA43" s="118">
        <f t="shared" si="12"/>
        <v>0</v>
      </c>
      <c r="AB43" s="338">
        <f t="shared" si="9"/>
        <v>4.081632653061225</v>
      </c>
      <c r="AC43" s="338">
        <f t="shared" si="10"/>
        <v>77.55102040816327</v>
      </c>
      <c r="AD43" s="350" t="s">
        <v>56</v>
      </c>
      <c r="AE43" s="351"/>
    </row>
    <row r="44" spans="1:31" s="114" customFormat="1" ht="16.5" customHeight="1">
      <c r="A44" s="135"/>
      <c r="B44" s="139" t="s">
        <v>40</v>
      </c>
      <c r="C44" s="115">
        <f>D44+K44+L44+M44+N44+O44+P44+Q44+R44+S44</f>
        <v>49</v>
      </c>
      <c r="D44" s="115">
        <f>SUM(E44:J44)</f>
        <v>2</v>
      </c>
      <c r="E44" s="115">
        <v>2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4</v>
      </c>
      <c r="L44" s="115">
        <v>0</v>
      </c>
      <c r="M44" s="115">
        <v>0</v>
      </c>
      <c r="N44" s="115">
        <v>2</v>
      </c>
      <c r="O44" s="115">
        <v>38</v>
      </c>
      <c r="P44" s="115">
        <v>0</v>
      </c>
      <c r="Q44" s="115">
        <v>3</v>
      </c>
      <c r="R44" s="115">
        <v>0</v>
      </c>
      <c r="S44" s="115">
        <v>0</v>
      </c>
      <c r="T44" s="115">
        <f>SUM(U44:V44)</f>
        <v>0</v>
      </c>
      <c r="U44" s="115">
        <v>0</v>
      </c>
      <c r="V44" s="115">
        <v>0</v>
      </c>
      <c r="W44" s="115">
        <v>7</v>
      </c>
      <c r="X44" s="115">
        <v>2</v>
      </c>
      <c r="Y44" s="115">
        <v>0</v>
      </c>
      <c r="Z44" s="115">
        <v>0</v>
      </c>
      <c r="AA44" s="115">
        <v>0</v>
      </c>
      <c r="AB44" s="339">
        <f t="shared" si="9"/>
        <v>4.081632653061225</v>
      </c>
      <c r="AC44" s="339">
        <f t="shared" si="10"/>
        <v>77.55102040816327</v>
      </c>
      <c r="AD44" s="128" t="s">
        <v>40</v>
      </c>
      <c r="AE44" s="127"/>
    </row>
    <row r="45" spans="1:31" s="112" customFormat="1" ht="16.5" customHeight="1">
      <c r="A45" s="344" t="s">
        <v>180</v>
      </c>
      <c r="B45" s="403"/>
      <c r="C45" s="118">
        <f>SUM(C46:C47)</f>
        <v>85</v>
      </c>
      <c r="D45" s="333">
        <f aca="true" t="shared" si="13" ref="D45:AA45">SUM(D46:D47)</f>
        <v>7</v>
      </c>
      <c r="E45" s="333">
        <f t="shared" si="13"/>
        <v>7</v>
      </c>
      <c r="F45" s="118">
        <f t="shared" si="13"/>
        <v>0</v>
      </c>
      <c r="G45" s="118">
        <f t="shared" si="13"/>
        <v>0</v>
      </c>
      <c r="H45" s="118">
        <f t="shared" si="13"/>
        <v>0</v>
      </c>
      <c r="I45" s="118">
        <f t="shared" si="13"/>
        <v>0</v>
      </c>
      <c r="J45" s="118">
        <f t="shared" si="13"/>
        <v>0</v>
      </c>
      <c r="K45" s="118">
        <f t="shared" si="13"/>
        <v>18</v>
      </c>
      <c r="L45" s="118">
        <f t="shared" si="13"/>
        <v>0</v>
      </c>
      <c r="M45" s="118">
        <f t="shared" si="13"/>
        <v>0</v>
      </c>
      <c r="N45" s="118">
        <f t="shared" si="13"/>
        <v>3</v>
      </c>
      <c r="O45" s="118">
        <f t="shared" si="13"/>
        <v>53</v>
      </c>
      <c r="P45" s="118">
        <f t="shared" si="13"/>
        <v>0</v>
      </c>
      <c r="Q45" s="118">
        <f t="shared" si="13"/>
        <v>4</v>
      </c>
      <c r="R45" s="118">
        <f t="shared" si="13"/>
        <v>0</v>
      </c>
      <c r="S45" s="118">
        <f t="shared" si="13"/>
        <v>0</v>
      </c>
      <c r="T45" s="333">
        <f t="shared" si="13"/>
        <v>0</v>
      </c>
      <c r="U45" s="118">
        <f t="shared" si="13"/>
        <v>0</v>
      </c>
      <c r="V45" s="118">
        <f t="shared" si="13"/>
        <v>0</v>
      </c>
      <c r="W45" s="118">
        <f t="shared" si="13"/>
        <v>8</v>
      </c>
      <c r="X45" s="118">
        <f t="shared" si="13"/>
        <v>7</v>
      </c>
      <c r="Y45" s="118">
        <f t="shared" si="13"/>
        <v>0</v>
      </c>
      <c r="Z45" s="118">
        <f t="shared" si="13"/>
        <v>0</v>
      </c>
      <c r="AA45" s="118">
        <f t="shared" si="13"/>
        <v>0</v>
      </c>
      <c r="AB45" s="338">
        <f t="shared" si="9"/>
        <v>8.235294117647058</v>
      </c>
      <c r="AC45" s="338">
        <f t="shared" si="10"/>
        <v>62.35294117647059</v>
      </c>
      <c r="AD45" s="345" t="s">
        <v>180</v>
      </c>
      <c r="AE45" s="346"/>
    </row>
    <row r="46" spans="1:31" s="114" customFormat="1" ht="16.5" customHeight="1">
      <c r="A46" s="135"/>
      <c r="B46" s="139" t="s">
        <v>41</v>
      </c>
      <c r="C46" s="115">
        <f>D46+K46+L46+M46+N46+O46+P46+Q46+R46+S46</f>
        <v>85</v>
      </c>
      <c r="D46" s="115">
        <f>SUM(E46:J46)</f>
        <v>7</v>
      </c>
      <c r="E46" s="115">
        <v>7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18</v>
      </c>
      <c r="L46" s="115">
        <v>0</v>
      </c>
      <c r="M46" s="115">
        <v>0</v>
      </c>
      <c r="N46" s="115">
        <v>3</v>
      </c>
      <c r="O46" s="115">
        <v>53</v>
      </c>
      <c r="P46" s="115">
        <v>0</v>
      </c>
      <c r="Q46" s="115">
        <v>4</v>
      </c>
      <c r="R46" s="115">
        <v>0</v>
      </c>
      <c r="S46" s="115">
        <v>0</v>
      </c>
      <c r="T46" s="115">
        <f>SUM(U46:V46)</f>
        <v>0</v>
      </c>
      <c r="U46" s="115">
        <v>0</v>
      </c>
      <c r="V46" s="115">
        <v>0</v>
      </c>
      <c r="W46" s="115">
        <v>8</v>
      </c>
      <c r="X46" s="115">
        <v>7</v>
      </c>
      <c r="Y46" s="115">
        <v>0</v>
      </c>
      <c r="Z46" s="115">
        <v>0</v>
      </c>
      <c r="AA46" s="115">
        <v>0</v>
      </c>
      <c r="AB46" s="339">
        <f t="shared" si="9"/>
        <v>8.235294117647058</v>
      </c>
      <c r="AC46" s="339">
        <f t="shared" si="10"/>
        <v>62.35294117647059</v>
      </c>
      <c r="AD46" s="128" t="s">
        <v>41</v>
      </c>
      <c r="AE46" s="127"/>
    </row>
    <row r="47" spans="1:31" s="114" customFormat="1" ht="16.5" customHeight="1">
      <c r="A47" s="135"/>
      <c r="B47" s="139" t="s">
        <v>42</v>
      </c>
      <c r="C47" s="115">
        <f>D47+K47+L47+M47+N47+O47+P47+Q47+R47+S47</f>
        <v>0</v>
      </c>
      <c r="D47" s="115">
        <f>SUM(E47:J47)</f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f>SUM(U47:V47)</f>
        <v>0</v>
      </c>
      <c r="U47" s="115">
        <v>0</v>
      </c>
      <c r="V47" s="115">
        <v>0</v>
      </c>
      <c r="W47" s="115">
        <v>0</v>
      </c>
      <c r="X47" s="115">
        <v>0</v>
      </c>
      <c r="Y47" s="115">
        <v>0</v>
      </c>
      <c r="Z47" s="115">
        <v>0</v>
      </c>
      <c r="AA47" s="115">
        <v>0</v>
      </c>
      <c r="AB47" s="339">
        <v>0</v>
      </c>
      <c r="AC47" s="339">
        <v>0</v>
      </c>
      <c r="AD47" s="128" t="s">
        <v>42</v>
      </c>
      <c r="AE47" s="127"/>
    </row>
    <row r="48" spans="1:31" s="112" customFormat="1" ht="16.5" customHeight="1">
      <c r="A48" s="344" t="s">
        <v>181</v>
      </c>
      <c r="B48" s="403"/>
      <c r="C48" s="118">
        <f>SUM(C49:C51)</f>
        <v>217</v>
      </c>
      <c r="D48" s="333">
        <f aca="true" t="shared" si="14" ref="D48:AA48">SUM(D49:D51)</f>
        <v>115</v>
      </c>
      <c r="E48" s="118">
        <f t="shared" si="14"/>
        <v>111</v>
      </c>
      <c r="F48" s="118">
        <f t="shared" si="14"/>
        <v>4</v>
      </c>
      <c r="G48" s="118">
        <f t="shared" si="14"/>
        <v>0</v>
      </c>
      <c r="H48" s="118">
        <f t="shared" si="14"/>
        <v>0</v>
      </c>
      <c r="I48" s="118">
        <f t="shared" si="14"/>
        <v>0</v>
      </c>
      <c r="J48" s="118">
        <f t="shared" si="14"/>
        <v>0</v>
      </c>
      <c r="K48" s="118">
        <f t="shared" si="14"/>
        <v>53</v>
      </c>
      <c r="L48" s="118">
        <f t="shared" si="14"/>
        <v>0</v>
      </c>
      <c r="M48" s="118">
        <f t="shared" si="14"/>
        <v>1</v>
      </c>
      <c r="N48" s="118">
        <f t="shared" si="14"/>
        <v>6</v>
      </c>
      <c r="O48" s="118">
        <f t="shared" si="14"/>
        <v>36</v>
      </c>
      <c r="P48" s="118">
        <f t="shared" si="14"/>
        <v>0</v>
      </c>
      <c r="Q48" s="118">
        <f t="shared" si="14"/>
        <v>0</v>
      </c>
      <c r="R48" s="118">
        <f t="shared" si="14"/>
        <v>6</v>
      </c>
      <c r="S48" s="118">
        <f t="shared" si="14"/>
        <v>0</v>
      </c>
      <c r="T48" s="333">
        <f t="shared" si="14"/>
        <v>0</v>
      </c>
      <c r="U48" s="118">
        <f t="shared" si="14"/>
        <v>0</v>
      </c>
      <c r="V48" s="118">
        <f t="shared" si="14"/>
        <v>0</v>
      </c>
      <c r="W48" s="118">
        <f t="shared" si="14"/>
        <v>2</v>
      </c>
      <c r="X48" s="118">
        <f t="shared" si="14"/>
        <v>111</v>
      </c>
      <c r="Y48" s="118">
        <f t="shared" si="14"/>
        <v>4</v>
      </c>
      <c r="Z48" s="118">
        <f t="shared" si="14"/>
        <v>0</v>
      </c>
      <c r="AA48" s="118">
        <f t="shared" si="14"/>
        <v>0</v>
      </c>
      <c r="AB48" s="338">
        <f t="shared" si="9"/>
        <v>52.995391705069125</v>
      </c>
      <c r="AC48" s="338">
        <f t="shared" si="10"/>
        <v>16.589861751152075</v>
      </c>
      <c r="AD48" s="345" t="s">
        <v>181</v>
      </c>
      <c r="AE48" s="346"/>
    </row>
    <row r="49" spans="1:31" s="114" customFormat="1" ht="16.5" customHeight="1">
      <c r="A49" s="135"/>
      <c r="B49" s="139" t="s">
        <v>43</v>
      </c>
      <c r="C49" s="115">
        <f>D49+K49+L49+M49+N49+O49+P49+Q49+R49+S49</f>
        <v>61</v>
      </c>
      <c r="D49" s="115">
        <f>SUM(E49:J49)</f>
        <v>15</v>
      </c>
      <c r="E49" s="115">
        <v>14</v>
      </c>
      <c r="F49" s="115">
        <v>1</v>
      </c>
      <c r="G49" s="115">
        <v>0</v>
      </c>
      <c r="H49" s="115">
        <v>0</v>
      </c>
      <c r="I49" s="115">
        <v>0</v>
      </c>
      <c r="J49" s="115">
        <v>0</v>
      </c>
      <c r="K49" s="115">
        <v>18</v>
      </c>
      <c r="L49" s="115">
        <v>0</v>
      </c>
      <c r="M49" s="115">
        <v>1</v>
      </c>
      <c r="N49" s="115">
        <v>6</v>
      </c>
      <c r="O49" s="115">
        <v>19</v>
      </c>
      <c r="P49" s="115">
        <v>0</v>
      </c>
      <c r="Q49" s="115">
        <v>0</v>
      </c>
      <c r="R49" s="115">
        <v>2</v>
      </c>
      <c r="S49" s="115">
        <v>0</v>
      </c>
      <c r="T49" s="115">
        <f>SUM(U49:V49)</f>
        <v>0</v>
      </c>
      <c r="U49" s="115">
        <v>0</v>
      </c>
      <c r="V49" s="115">
        <v>0</v>
      </c>
      <c r="W49" s="115">
        <v>2</v>
      </c>
      <c r="X49" s="115">
        <v>14</v>
      </c>
      <c r="Y49" s="115">
        <v>1</v>
      </c>
      <c r="Z49" s="115">
        <v>0</v>
      </c>
      <c r="AA49" s="115">
        <v>0</v>
      </c>
      <c r="AB49" s="339">
        <f t="shared" si="9"/>
        <v>24.59016393442623</v>
      </c>
      <c r="AC49" s="339">
        <f t="shared" si="10"/>
        <v>31.147540983606557</v>
      </c>
      <c r="AD49" s="128" t="s">
        <v>43</v>
      </c>
      <c r="AE49" s="127"/>
    </row>
    <row r="50" spans="1:31" s="114" customFormat="1" ht="16.5" customHeight="1">
      <c r="A50" s="135"/>
      <c r="B50" s="139" t="s">
        <v>44</v>
      </c>
      <c r="C50" s="115">
        <f>D50+K50+L50+M50+N50+O50+P50+Q50+R50+S50</f>
        <v>0</v>
      </c>
      <c r="D50" s="115">
        <f>SUM(E50:J50)</f>
        <v>0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  <c r="K50" s="115">
        <v>0</v>
      </c>
      <c r="L50" s="115">
        <v>0</v>
      </c>
      <c r="M50" s="115">
        <v>0</v>
      </c>
      <c r="N50" s="115">
        <v>0</v>
      </c>
      <c r="O50" s="115">
        <v>0</v>
      </c>
      <c r="P50" s="115">
        <v>0</v>
      </c>
      <c r="Q50" s="115">
        <v>0</v>
      </c>
      <c r="R50" s="115">
        <v>0</v>
      </c>
      <c r="S50" s="115">
        <v>0</v>
      </c>
      <c r="T50" s="115">
        <f>SUM(U50:V50)</f>
        <v>0</v>
      </c>
      <c r="U50" s="115">
        <v>0</v>
      </c>
      <c r="V50" s="115">
        <v>0</v>
      </c>
      <c r="W50" s="115">
        <v>0</v>
      </c>
      <c r="X50" s="115">
        <v>0</v>
      </c>
      <c r="Y50" s="115">
        <v>0</v>
      </c>
      <c r="Z50" s="115">
        <v>0</v>
      </c>
      <c r="AA50" s="115">
        <v>0</v>
      </c>
      <c r="AB50" s="339">
        <v>0</v>
      </c>
      <c r="AC50" s="339">
        <v>0</v>
      </c>
      <c r="AD50" s="128" t="s">
        <v>44</v>
      </c>
      <c r="AE50" s="127"/>
    </row>
    <row r="51" spans="1:31" s="114" customFormat="1" ht="16.5" customHeight="1">
      <c r="A51" s="135"/>
      <c r="B51" s="139" t="s">
        <v>45</v>
      </c>
      <c r="C51" s="115">
        <f>D51+K51+L51+M51+N51+O51+P51+Q51+R51+S51</f>
        <v>156</v>
      </c>
      <c r="D51" s="115">
        <f>SUM(E51:J51)</f>
        <v>100</v>
      </c>
      <c r="E51" s="115">
        <v>97</v>
      </c>
      <c r="F51" s="115">
        <v>3</v>
      </c>
      <c r="G51" s="115">
        <v>0</v>
      </c>
      <c r="H51" s="115">
        <v>0</v>
      </c>
      <c r="I51" s="115">
        <v>0</v>
      </c>
      <c r="J51" s="115">
        <v>0</v>
      </c>
      <c r="K51" s="115">
        <v>35</v>
      </c>
      <c r="L51" s="115">
        <v>0</v>
      </c>
      <c r="M51" s="115">
        <v>0</v>
      </c>
      <c r="N51" s="115">
        <v>0</v>
      </c>
      <c r="O51" s="115">
        <v>17</v>
      </c>
      <c r="P51" s="115">
        <v>0</v>
      </c>
      <c r="Q51" s="115">
        <v>0</v>
      </c>
      <c r="R51" s="115">
        <v>4</v>
      </c>
      <c r="S51" s="115">
        <v>0</v>
      </c>
      <c r="T51" s="115">
        <f>SUM(U51:V51)</f>
        <v>0</v>
      </c>
      <c r="U51" s="115">
        <v>0</v>
      </c>
      <c r="V51" s="115">
        <v>0</v>
      </c>
      <c r="W51" s="115">
        <v>0</v>
      </c>
      <c r="X51" s="115">
        <v>97</v>
      </c>
      <c r="Y51" s="115">
        <v>3</v>
      </c>
      <c r="Z51" s="115">
        <v>0</v>
      </c>
      <c r="AA51" s="115">
        <v>0</v>
      </c>
      <c r="AB51" s="339">
        <f t="shared" si="9"/>
        <v>64.1025641025641</v>
      </c>
      <c r="AC51" s="339">
        <f t="shared" si="10"/>
        <v>10.897435897435898</v>
      </c>
      <c r="AD51" s="128" t="s">
        <v>45</v>
      </c>
      <c r="AE51" s="127"/>
    </row>
    <row r="52" spans="1:31" s="112" customFormat="1" ht="16.5" customHeight="1">
      <c r="A52" s="344" t="s">
        <v>182</v>
      </c>
      <c r="B52" s="403"/>
      <c r="C52" s="118">
        <f aca="true" t="shared" si="15" ref="C52:AA52">SUM(C53:C55)</f>
        <v>141</v>
      </c>
      <c r="D52" s="333">
        <f t="shared" si="15"/>
        <v>20</v>
      </c>
      <c r="E52" s="118">
        <f t="shared" si="15"/>
        <v>20</v>
      </c>
      <c r="F52" s="118">
        <f t="shared" si="15"/>
        <v>0</v>
      </c>
      <c r="G52" s="118">
        <f t="shared" si="15"/>
        <v>0</v>
      </c>
      <c r="H52" s="118">
        <f t="shared" si="15"/>
        <v>0</v>
      </c>
      <c r="I52" s="118">
        <f t="shared" si="15"/>
        <v>0</v>
      </c>
      <c r="J52" s="118">
        <f t="shared" si="15"/>
        <v>0</v>
      </c>
      <c r="K52" s="118">
        <f t="shared" si="15"/>
        <v>16</v>
      </c>
      <c r="L52" s="118">
        <f t="shared" si="15"/>
        <v>0</v>
      </c>
      <c r="M52" s="118">
        <f t="shared" si="15"/>
        <v>0</v>
      </c>
      <c r="N52" s="118">
        <f t="shared" si="15"/>
        <v>4</v>
      </c>
      <c r="O52" s="118">
        <f t="shared" si="15"/>
        <v>100</v>
      </c>
      <c r="P52" s="118">
        <f t="shared" si="15"/>
        <v>0</v>
      </c>
      <c r="Q52" s="118">
        <f t="shared" si="15"/>
        <v>0</v>
      </c>
      <c r="R52" s="118">
        <f t="shared" si="15"/>
        <v>0</v>
      </c>
      <c r="S52" s="118">
        <f t="shared" si="15"/>
        <v>1</v>
      </c>
      <c r="T52" s="333">
        <f t="shared" si="15"/>
        <v>0</v>
      </c>
      <c r="U52" s="118">
        <f t="shared" si="15"/>
        <v>0</v>
      </c>
      <c r="V52" s="118">
        <f t="shared" si="15"/>
        <v>0</v>
      </c>
      <c r="W52" s="118">
        <f t="shared" si="15"/>
        <v>14</v>
      </c>
      <c r="X52" s="118">
        <f t="shared" si="15"/>
        <v>20</v>
      </c>
      <c r="Y52" s="118">
        <f t="shared" si="15"/>
        <v>0</v>
      </c>
      <c r="Z52" s="118">
        <f t="shared" si="15"/>
        <v>0</v>
      </c>
      <c r="AA52" s="118">
        <f t="shared" si="15"/>
        <v>0</v>
      </c>
      <c r="AB52" s="338">
        <f t="shared" si="9"/>
        <v>14.184397163120568</v>
      </c>
      <c r="AC52" s="338">
        <f t="shared" si="10"/>
        <v>70.92198581560284</v>
      </c>
      <c r="AD52" s="345" t="s">
        <v>182</v>
      </c>
      <c r="AE52" s="346"/>
    </row>
    <row r="53" spans="1:31" s="114" customFormat="1" ht="16.5" customHeight="1">
      <c r="A53" s="135"/>
      <c r="B53" s="139" t="s">
        <v>46</v>
      </c>
      <c r="C53" s="115">
        <f>D53+K53+L53+M53+N53+O53+P53+Q53+R53+S53</f>
        <v>141</v>
      </c>
      <c r="D53" s="115">
        <f>SUM(E53:J53)</f>
        <v>20</v>
      </c>
      <c r="E53" s="115">
        <v>20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16</v>
      </c>
      <c r="L53" s="115">
        <v>0</v>
      </c>
      <c r="M53" s="115">
        <v>0</v>
      </c>
      <c r="N53" s="115">
        <v>4</v>
      </c>
      <c r="O53" s="115">
        <v>100</v>
      </c>
      <c r="P53" s="115">
        <v>0</v>
      </c>
      <c r="Q53" s="115">
        <v>0</v>
      </c>
      <c r="R53" s="115">
        <v>0</v>
      </c>
      <c r="S53" s="115">
        <v>1</v>
      </c>
      <c r="T53" s="115">
        <f>SUM(U53:V53)</f>
        <v>0</v>
      </c>
      <c r="U53" s="115">
        <v>0</v>
      </c>
      <c r="V53" s="115">
        <v>0</v>
      </c>
      <c r="W53" s="115">
        <v>14</v>
      </c>
      <c r="X53" s="115">
        <v>20</v>
      </c>
      <c r="Y53" s="115">
        <v>0</v>
      </c>
      <c r="Z53" s="115">
        <v>0</v>
      </c>
      <c r="AA53" s="115">
        <v>0</v>
      </c>
      <c r="AB53" s="339">
        <f t="shared" si="9"/>
        <v>14.184397163120568</v>
      </c>
      <c r="AC53" s="339">
        <f t="shared" si="10"/>
        <v>70.92198581560284</v>
      </c>
      <c r="AD53" s="128" t="s">
        <v>46</v>
      </c>
      <c r="AE53" s="127"/>
    </row>
    <row r="54" spans="1:31" s="114" customFormat="1" ht="16.5" customHeight="1">
      <c r="A54" s="135"/>
      <c r="B54" s="139" t="s">
        <v>47</v>
      </c>
      <c r="C54" s="115">
        <f>D54+K54+L54+M54+N54+O54+P54+Q54+R54+S54</f>
        <v>0</v>
      </c>
      <c r="D54" s="115">
        <f>SUM(E54:J54)</f>
        <v>0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115">
        <f>SUM(U54:V54)</f>
        <v>0</v>
      </c>
      <c r="U54" s="115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15">
        <v>0</v>
      </c>
      <c r="AB54" s="339">
        <v>0</v>
      </c>
      <c r="AC54" s="339">
        <v>0</v>
      </c>
      <c r="AD54" s="128" t="s">
        <v>47</v>
      </c>
      <c r="AE54" s="127"/>
    </row>
    <row r="55" spans="1:31" s="114" customFormat="1" ht="16.5" customHeight="1">
      <c r="A55" s="135"/>
      <c r="B55" s="139" t="s">
        <v>48</v>
      </c>
      <c r="C55" s="115">
        <f>D55+K55+L55+M55+N55+O55+P55+Q55+R55+S55</f>
        <v>0</v>
      </c>
      <c r="D55" s="115">
        <f>SUM(E55:J55)</f>
        <v>0</v>
      </c>
      <c r="E55" s="115">
        <v>0</v>
      </c>
      <c r="F55" s="115">
        <v>0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115">
        <v>0</v>
      </c>
      <c r="S55" s="115">
        <v>0</v>
      </c>
      <c r="T55" s="115">
        <f>SUM(U55:V55)</f>
        <v>0</v>
      </c>
      <c r="U55" s="115">
        <v>0</v>
      </c>
      <c r="V55" s="115">
        <v>0</v>
      </c>
      <c r="W55" s="115">
        <v>0</v>
      </c>
      <c r="X55" s="115">
        <v>0</v>
      </c>
      <c r="Y55" s="115">
        <v>0</v>
      </c>
      <c r="Z55" s="115">
        <v>0</v>
      </c>
      <c r="AA55" s="115">
        <v>0</v>
      </c>
      <c r="AB55" s="339">
        <v>0</v>
      </c>
      <c r="AC55" s="339">
        <v>0</v>
      </c>
      <c r="AD55" s="128" t="s">
        <v>48</v>
      </c>
      <c r="AE55" s="127"/>
    </row>
    <row r="56" spans="1:31" s="116" customFormat="1" ht="16.5" customHeight="1">
      <c r="A56" s="344" t="s">
        <v>183</v>
      </c>
      <c r="B56" s="403"/>
      <c r="C56" s="118">
        <f>SUM(C57:C58)</f>
        <v>92</v>
      </c>
      <c r="D56" s="333">
        <f aca="true" t="shared" si="16" ref="D56:AA56">SUM(D57:D58)</f>
        <v>8</v>
      </c>
      <c r="E56" s="118">
        <f t="shared" si="16"/>
        <v>7</v>
      </c>
      <c r="F56" s="118">
        <f t="shared" si="16"/>
        <v>1</v>
      </c>
      <c r="G56" s="118">
        <f t="shared" si="16"/>
        <v>0</v>
      </c>
      <c r="H56" s="118">
        <f t="shared" si="16"/>
        <v>0</v>
      </c>
      <c r="I56" s="118">
        <f t="shared" si="16"/>
        <v>0</v>
      </c>
      <c r="J56" s="118">
        <f t="shared" si="16"/>
        <v>0</v>
      </c>
      <c r="K56" s="118">
        <f t="shared" si="16"/>
        <v>10</v>
      </c>
      <c r="L56" s="118">
        <f t="shared" si="16"/>
        <v>0</v>
      </c>
      <c r="M56" s="118">
        <f t="shared" si="16"/>
        <v>1</v>
      </c>
      <c r="N56" s="118">
        <f t="shared" si="16"/>
        <v>3</v>
      </c>
      <c r="O56" s="118">
        <f t="shared" si="16"/>
        <v>68</v>
      </c>
      <c r="P56" s="118">
        <f t="shared" si="16"/>
        <v>1</v>
      </c>
      <c r="Q56" s="118">
        <f t="shared" si="16"/>
        <v>0</v>
      </c>
      <c r="R56" s="118">
        <f t="shared" si="16"/>
        <v>1</v>
      </c>
      <c r="S56" s="118">
        <f t="shared" si="16"/>
        <v>0</v>
      </c>
      <c r="T56" s="333">
        <f t="shared" si="16"/>
        <v>1</v>
      </c>
      <c r="U56" s="118">
        <f t="shared" si="16"/>
        <v>1</v>
      </c>
      <c r="V56" s="118">
        <f t="shared" si="16"/>
        <v>0</v>
      </c>
      <c r="W56" s="118">
        <f t="shared" si="16"/>
        <v>6</v>
      </c>
      <c r="X56" s="118">
        <f t="shared" si="16"/>
        <v>8</v>
      </c>
      <c r="Y56" s="118">
        <f t="shared" si="16"/>
        <v>1</v>
      </c>
      <c r="Z56" s="118">
        <f t="shared" si="16"/>
        <v>0</v>
      </c>
      <c r="AA56" s="118">
        <f t="shared" si="16"/>
        <v>0</v>
      </c>
      <c r="AB56" s="338">
        <f t="shared" si="9"/>
        <v>8.695652173913043</v>
      </c>
      <c r="AC56" s="338">
        <f t="shared" si="10"/>
        <v>76.08695652173914</v>
      </c>
      <c r="AD56" s="345" t="s">
        <v>183</v>
      </c>
      <c r="AE56" s="346"/>
    </row>
    <row r="57" spans="1:31" s="114" customFormat="1" ht="16.5" customHeight="1">
      <c r="A57" s="135"/>
      <c r="B57" s="139" t="s">
        <v>49</v>
      </c>
      <c r="C57" s="115">
        <f>D57+K57+L57+M57+N57+O57+P57+Q57+R57+S57</f>
        <v>45</v>
      </c>
      <c r="D57" s="115">
        <f>SUM(E57:J57)</f>
        <v>2</v>
      </c>
      <c r="E57" s="115">
        <v>1</v>
      </c>
      <c r="F57" s="115">
        <v>1</v>
      </c>
      <c r="G57" s="115">
        <v>0</v>
      </c>
      <c r="H57" s="115">
        <v>0</v>
      </c>
      <c r="I57" s="115">
        <v>0</v>
      </c>
      <c r="J57" s="115">
        <v>0</v>
      </c>
      <c r="K57" s="115">
        <v>3</v>
      </c>
      <c r="L57" s="115">
        <v>0</v>
      </c>
      <c r="M57" s="115">
        <v>0</v>
      </c>
      <c r="N57" s="115">
        <v>0</v>
      </c>
      <c r="O57" s="115">
        <v>39</v>
      </c>
      <c r="P57" s="115">
        <v>1</v>
      </c>
      <c r="Q57" s="115">
        <v>0</v>
      </c>
      <c r="R57" s="115">
        <v>0</v>
      </c>
      <c r="S57" s="115">
        <v>0</v>
      </c>
      <c r="T57" s="115">
        <f>SUM(U57:V57)</f>
        <v>0</v>
      </c>
      <c r="U57" s="115">
        <v>0</v>
      </c>
      <c r="V57" s="115">
        <v>0</v>
      </c>
      <c r="W57" s="115">
        <v>3</v>
      </c>
      <c r="X57" s="115">
        <v>1</v>
      </c>
      <c r="Y57" s="115">
        <v>1</v>
      </c>
      <c r="Z57" s="115">
        <v>0</v>
      </c>
      <c r="AA57" s="115">
        <v>0</v>
      </c>
      <c r="AB57" s="339">
        <f>D57/C57*100</f>
        <v>4.444444444444445</v>
      </c>
      <c r="AC57" s="339">
        <f t="shared" si="10"/>
        <v>88.88888888888889</v>
      </c>
      <c r="AD57" s="128" t="s">
        <v>49</v>
      </c>
      <c r="AE57" s="127"/>
    </row>
    <row r="58" spans="1:31" s="113" customFormat="1" ht="16.5" customHeight="1">
      <c r="A58" s="135"/>
      <c r="B58" s="139" t="s">
        <v>64</v>
      </c>
      <c r="C58" s="115">
        <f>D58+K58+L58+M58+N58+O58+P58+Q58+R58+S58</f>
        <v>47</v>
      </c>
      <c r="D58" s="115">
        <f>SUM(E58:J58)</f>
        <v>6</v>
      </c>
      <c r="E58" s="115">
        <v>6</v>
      </c>
      <c r="F58" s="115">
        <v>0</v>
      </c>
      <c r="G58" s="115">
        <v>0</v>
      </c>
      <c r="H58" s="115">
        <v>0</v>
      </c>
      <c r="I58" s="115">
        <v>0</v>
      </c>
      <c r="J58" s="115">
        <v>0</v>
      </c>
      <c r="K58" s="115">
        <v>7</v>
      </c>
      <c r="L58" s="115">
        <v>0</v>
      </c>
      <c r="M58" s="115">
        <v>1</v>
      </c>
      <c r="N58" s="115">
        <v>3</v>
      </c>
      <c r="O58" s="115">
        <v>29</v>
      </c>
      <c r="P58" s="115">
        <v>0</v>
      </c>
      <c r="Q58" s="115">
        <v>0</v>
      </c>
      <c r="R58" s="115">
        <v>1</v>
      </c>
      <c r="S58" s="115">
        <v>0</v>
      </c>
      <c r="T58" s="115">
        <f>SUM(U58:V58)</f>
        <v>1</v>
      </c>
      <c r="U58" s="115">
        <v>1</v>
      </c>
      <c r="V58" s="115">
        <v>0</v>
      </c>
      <c r="W58" s="115">
        <v>3</v>
      </c>
      <c r="X58" s="115">
        <v>7</v>
      </c>
      <c r="Y58" s="115">
        <v>0</v>
      </c>
      <c r="Z58" s="115">
        <v>0</v>
      </c>
      <c r="AA58" s="115">
        <v>0</v>
      </c>
      <c r="AB58" s="339">
        <f t="shared" si="9"/>
        <v>12.76595744680851</v>
      </c>
      <c r="AC58" s="339">
        <f t="shared" si="10"/>
        <v>63.829787234042556</v>
      </c>
      <c r="AD58" s="128" t="s">
        <v>64</v>
      </c>
      <c r="AE58" s="127"/>
    </row>
    <row r="59" spans="1:31" s="112" customFormat="1" ht="16.5" customHeight="1">
      <c r="A59" s="344" t="s">
        <v>184</v>
      </c>
      <c r="B59" s="347"/>
      <c r="C59" s="118">
        <f>SUM(C60:C61)</f>
        <v>193</v>
      </c>
      <c r="D59" s="333">
        <f aca="true" t="shared" si="17" ref="D59:AA59">SUM(D60:D61)</f>
        <v>37</v>
      </c>
      <c r="E59" s="118">
        <f t="shared" si="17"/>
        <v>36</v>
      </c>
      <c r="F59" s="118">
        <f t="shared" si="17"/>
        <v>1</v>
      </c>
      <c r="G59" s="118">
        <f t="shared" si="17"/>
        <v>0</v>
      </c>
      <c r="H59" s="118">
        <f t="shared" si="17"/>
        <v>0</v>
      </c>
      <c r="I59" s="118">
        <f t="shared" si="17"/>
        <v>0</v>
      </c>
      <c r="J59" s="118">
        <f t="shared" si="17"/>
        <v>0</v>
      </c>
      <c r="K59" s="118">
        <f t="shared" si="17"/>
        <v>39</v>
      </c>
      <c r="L59" s="118">
        <f t="shared" si="17"/>
        <v>0</v>
      </c>
      <c r="M59" s="118">
        <f t="shared" si="17"/>
        <v>1</v>
      </c>
      <c r="N59" s="118">
        <f t="shared" si="17"/>
        <v>7</v>
      </c>
      <c r="O59" s="118">
        <f t="shared" si="17"/>
        <v>105</v>
      </c>
      <c r="P59" s="118">
        <f t="shared" si="17"/>
        <v>0</v>
      </c>
      <c r="Q59" s="118">
        <f t="shared" si="17"/>
        <v>2</v>
      </c>
      <c r="R59" s="118">
        <f t="shared" si="17"/>
        <v>2</v>
      </c>
      <c r="S59" s="118">
        <f t="shared" si="17"/>
        <v>0</v>
      </c>
      <c r="T59" s="333">
        <f t="shared" si="17"/>
        <v>0</v>
      </c>
      <c r="U59" s="118">
        <f t="shared" si="17"/>
        <v>0</v>
      </c>
      <c r="V59" s="118">
        <f t="shared" si="17"/>
        <v>0</v>
      </c>
      <c r="W59" s="118">
        <f t="shared" si="17"/>
        <v>10</v>
      </c>
      <c r="X59" s="118">
        <f t="shared" si="17"/>
        <v>36</v>
      </c>
      <c r="Y59" s="118">
        <f t="shared" si="17"/>
        <v>2</v>
      </c>
      <c r="Z59" s="118">
        <f t="shared" si="17"/>
        <v>1</v>
      </c>
      <c r="AA59" s="118">
        <f t="shared" si="17"/>
        <v>0</v>
      </c>
      <c r="AB59" s="338">
        <f t="shared" si="9"/>
        <v>19.170984455958546</v>
      </c>
      <c r="AC59" s="338">
        <f t="shared" si="10"/>
        <v>54.40414507772021</v>
      </c>
      <c r="AD59" s="345" t="s">
        <v>184</v>
      </c>
      <c r="AE59" s="348"/>
    </row>
    <row r="60" spans="1:31" s="114" customFormat="1" ht="16.5" customHeight="1">
      <c r="A60" s="138"/>
      <c r="B60" s="139" t="s">
        <v>50</v>
      </c>
      <c r="C60" s="115">
        <f>D60+K60+L60+M60+N60+O60+P60+Q60+R60+S60</f>
        <v>70</v>
      </c>
      <c r="D60" s="115">
        <f>SUM(E60:J60)</f>
        <v>12</v>
      </c>
      <c r="E60" s="115">
        <v>11</v>
      </c>
      <c r="F60" s="115">
        <v>1</v>
      </c>
      <c r="G60" s="115">
        <v>0</v>
      </c>
      <c r="H60" s="115">
        <v>0</v>
      </c>
      <c r="I60" s="115">
        <v>0</v>
      </c>
      <c r="J60" s="115">
        <v>0</v>
      </c>
      <c r="K60" s="115">
        <v>16</v>
      </c>
      <c r="L60" s="115">
        <v>0</v>
      </c>
      <c r="M60" s="115">
        <v>0</v>
      </c>
      <c r="N60" s="115">
        <v>2</v>
      </c>
      <c r="O60" s="115">
        <v>39</v>
      </c>
      <c r="P60" s="115">
        <v>0</v>
      </c>
      <c r="Q60" s="115">
        <v>1</v>
      </c>
      <c r="R60" s="115">
        <v>0</v>
      </c>
      <c r="S60" s="115">
        <v>0</v>
      </c>
      <c r="T60" s="115">
        <f>SUM(U60:V60)</f>
        <v>0</v>
      </c>
      <c r="U60" s="115">
        <v>0</v>
      </c>
      <c r="V60" s="115">
        <v>0</v>
      </c>
      <c r="W60" s="115">
        <v>8</v>
      </c>
      <c r="X60" s="115">
        <v>11</v>
      </c>
      <c r="Y60" s="115">
        <v>2</v>
      </c>
      <c r="Z60" s="115">
        <v>0</v>
      </c>
      <c r="AA60" s="115">
        <v>0</v>
      </c>
      <c r="AB60" s="339">
        <f t="shared" si="9"/>
        <v>17.142857142857142</v>
      </c>
      <c r="AC60" s="339">
        <f t="shared" si="10"/>
        <v>55.714285714285715</v>
      </c>
      <c r="AD60" s="128" t="s">
        <v>50</v>
      </c>
      <c r="AE60" s="127"/>
    </row>
    <row r="61" spans="1:31" s="114" customFormat="1" ht="16.5" customHeight="1">
      <c r="A61" s="138"/>
      <c r="B61" s="139" t="s">
        <v>171</v>
      </c>
      <c r="C61" s="115">
        <f>D61+K61+L61+M61+N61+O61+P61+Q61+R61+S61</f>
        <v>123</v>
      </c>
      <c r="D61" s="115">
        <f>SUM(E61:J61)</f>
        <v>25</v>
      </c>
      <c r="E61" s="115">
        <v>25</v>
      </c>
      <c r="F61" s="115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23</v>
      </c>
      <c r="L61" s="115">
        <v>0</v>
      </c>
      <c r="M61" s="115">
        <v>1</v>
      </c>
      <c r="N61" s="115">
        <v>5</v>
      </c>
      <c r="O61" s="115">
        <v>66</v>
      </c>
      <c r="P61" s="115">
        <v>0</v>
      </c>
      <c r="Q61" s="115">
        <v>1</v>
      </c>
      <c r="R61" s="115">
        <v>2</v>
      </c>
      <c r="S61" s="115">
        <v>0</v>
      </c>
      <c r="T61" s="115">
        <f>SUM(U61:V61)</f>
        <v>0</v>
      </c>
      <c r="U61" s="115">
        <v>0</v>
      </c>
      <c r="V61" s="115">
        <v>0</v>
      </c>
      <c r="W61" s="115">
        <v>2</v>
      </c>
      <c r="X61" s="115">
        <v>25</v>
      </c>
      <c r="Y61" s="115">
        <v>0</v>
      </c>
      <c r="Z61" s="115">
        <v>1</v>
      </c>
      <c r="AA61" s="115">
        <v>0</v>
      </c>
      <c r="AB61" s="339">
        <f t="shared" si="9"/>
        <v>20.32520325203252</v>
      </c>
      <c r="AC61" s="339">
        <f t="shared" si="10"/>
        <v>53.65853658536586</v>
      </c>
      <c r="AD61" s="128" t="s">
        <v>171</v>
      </c>
      <c r="AE61" s="127"/>
    </row>
    <row r="62" spans="1:31" s="112" customFormat="1" ht="16.5" customHeight="1">
      <c r="A62" s="344" t="s">
        <v>185</v>
      </c>
      <c r="B62" s="403"/>
      <c r="C62" s="118">
        <f>C63</f>
        <v>0</v>
      </c>
      <c r="D62" s="333">
        <f aca="true" t="shared" si="18" ref="D62:AA62">D63</f>
        <v>0</v>
      </c>
      <c r="E62" s="118">
        <f t="shared" si="18"/>
        <v>0</v>
      </c>
      <c r="F62" s="118">
        <f t="shared" si="18"/>
        <v>0</v>
      </c>
      <c r="G62" s="118">
        <f t="shared" si="18"/>
        <v>0</v>
      </c>
      <c r="H62" s="118">
        <f t="shared" si="18"/>
        <v>0</v>
      </c>
      <c r="I62" s="118">
        <f t="shared" si="18"/>
        <v>0</v>
      </c>
      <c r="J62" s="118">
        <f t="shared" si="18"/>
        <v>0</v>
      </c>
      <c r="K62" s="118">
        <f t="shared" si="18"/>
        <v>0</v>
      </c>
      <c r="L62" s="118">
        <f t="shared" si="18"/>
        <v>0</v>
      </c>
      <c r="M62" s="118">
        <f t="shared" si="18"/>
        <v>0</v>
      </c>
      <c r="N62" s="118">
        <f t="shared" si="18"/>
        <v>0</v>
      </c>
      <c r="O62" s="118">
        <f t="shared" si="18"/>
        <v>0</v>
      </c>
      <c r="P62" s="118">
        <f t="shared" si="18"/>
        <v>0</v>
      </c>
      <c r="Q62" s="118">
        <f t="shared" si="18"/>
        <v>0</v>
      </c>
      <c r="R62" s="118">
        <f t="shared" si="18"/>
        <v>0</v>
      </c>
      <c r="S62" s="118">
        <f t="shared" si="18"/>
        <v>0</v>
      </c>
      <c r="T62" s="333">
        <f t="shared" si="18"/>
        <v>0</v>
      </c>
      <c r="U62" s="118">
        <f t="shared" si="18"/>
        <v>0</v>
      </c>
      <c r="V62" s="118">
        <f t="shared" si="18"/>
        <v>0</v>
      </c>
      <c r="W62" s="118">
        <f t="shared" si="18"/>
        <v>0</v>
      </c>
      <c r="X62" s="118">
        <f t="shared" si="18"/>
        <v>0</v>
      </c>
      <c r="Y62" s="118">
        <f t="shared" si="18"/>
        <v>0</v>
      </c>
      <c r="Z62" s="118">
        <f t="shared" si="18"/>
        <v>0</v>
      </c>
      <c r="AA62" s="118">
        <f t="shared" si="18"/>
        <v>0</v>
      </c>
      <c r="AB62" s="338">
        <v>0</v>
      </c>
      <c r="AC62" s="338">
        <v>0</v>
      </c>
      <c r="AD62" s="345" t="s">
        <v>230</v>
      </c>
      <c r="AE62" s="346"/>
    </row>
    <row r="63" spans="1:31" s="114" customFormat="1" ht="16.5" customHeight="1">
      <c r="A63" s="138"/>
      <c r="B63" s="139" t="s">
        <v>51</v>
      </c>
      <c r="C63" s="115">
        <f>D63+K63+L63+M63+N63+O63+P63+Q63+R63+S63</f>
        <v>0</v>
      </c>
      <c r="D63" s="115">
        <f>SUM(E63:J63)</f>
        <v>0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115">
        <v>0</v>
      </c>
      <c r="S63" s="115">
        <v>0</v>
      </c>
      <c r="T63" s="115">
        <f>SUM(U63:V63)</f>
        <v>0</v>
      </c>
      <c r="U63" s="115">
        <v>0</v>
      </c>
      <c r="V63" s="115">
        <v>0</v>
      </c>
      <c r="W63" s="115">
        <v>0</v>
      </c>
      <c r="X63" s="115">
        <v>0</v>
      </c>
      <c r="Y63" s="115">
        <v>0</v>
      </c>
      <c r="Z63" s="115">
        <v>0</v>
      </c>
      <c r="AA63" s="115">
        <v>0</v>
      </c>
      <c r="AB63" s="339">
        <v>0</v>
      </c>
      <c r="AC63" s="339">
        <v>0</v>
      </c>
      <c r="AD63" s="128" t="s">
        <v>51</v>
      </c>
      <c r="AE63" s="127"/>
    </row>
    <row r="64" spans="1:31" s="116" customFormat="1" ht="16.5" customHeight="1">
      <c r="A64" s="344" t="s">
        <v>231</v>
      </c>
      <c r="B64" s="347"/>
      <c r="C64" s="118">
        <f>C65</f>
        <v>46</v>
      </c>
      <c r="D64" s="333">
        <f aca="true" t="shared" si="19" ref="D64:AA64">D65</f>
        <v>10</v>
      </c>
      <c r="E64" s="118">
        <f t="shared" si="19"/>
        <v>10</v>
      </c>
      <c r="F64" s="118">
        <f t="shared" si="19"/>
        <v>0</v>
      </c>
      <c r="G64" s="118">
        <f t="shared" si="19"/>
        <v>0</v>
      </c>
      <c r="H64" s="118">
        <f t="shared" si="19"/>
        <v>0</v>
      </c>
      <c r="I64" s="118">
        <f t="shared" si="19"/>
        <v>0</v>
      </c>
      <c r="J64" s="118">
        <f t="shared" si="19"/>
        <v>0</v>
      </c>
      <c r="K64" s="118">
        <f t="shared" si="19"/>
        <v>9</v>
      </c>
      <c r="L64" s="118">
        <f t="shared" si="19"/>
        <v>0</v>
      </c>
      <c r="M64" s="118">
        <f t="shared" si="19"/>
        <v>1</v>
      </c>
      <c r="N64" s="118">
        <f t="shared" si="19"/>
        <v>1</v>
      </c>
      <c r="O64" s="118">
        <f t="shared" si="19"/>
        <v>23</v>
      </c>
      <c r="P64" s="118">
        <f t="shared" si="19"/>
        <v>2</v>
      </c>
      <c r="Q64" s="118">
        <f t="shared" si="19"/>
        <v>0</v>
      </c>
      <c r="R64" s="118">
        <f t="shared" si="19"/>
        <v>0</v>
      </c>
      <c r="S64" s="118">
        <f t="shared" si="19"/>
        <v>0</v>
      </c>
      <c r="T64" s="333">
        <f t="shared" si="19"/>
        <v>0</v>
      </c>
      <c r="U64" s="118">
        <f t="shared" si="19"/>
        <v>0</v>
      </c>
      <c r="V64" s="118">
        <f t="shared" si="19"/>
        <v>0</v>
      </c>
      <c r="W64" s="118">
        <f t="shared" si="19"/>
        <v>1</v>
      </c>
      <c r="X64" s="118">
        <f t="shared" si="19"/>
        <v>10</v>
      </c>
      <c r="Y64" s="118">
        <f t="shared" si="19"/>
        <v>0</v>
      </c>
      <c r="Z64" s="118">
        <f t="shared" si="19"/>
        <v>0</v>
      </c>
      <c r="AA64" s="118">
        <f t="shared" si="19"/>
        <v>0</v>
      </c>
      <c r="AB64" s="338">
        <f t="shared" si="9"/>
        <v>21.73913043478261</v>
      </c>
      <c r="AC64" s="338">
        <f t="shared" si="10"/>
        <v>54.347826086956516</v>
      </c>
      <c r="AD64" s="345" t="s">
        <v>232</v>
      </c>
      <c r="AE64" s="348"/>
    </row>
    <row r="65" spans="1:31" s="113" customFormat="1" ht="16.5" customHeight="1">
      <c r="A65" s="138"/>
      <c r="B65" s="139" t="s">
        <v>172</v>
      </c>
      <c r="C65" s="115">
        <f>D65+K65+L65+M65+N65+O65+P65+Q65+R65+S65</f>
        <v>46</v>
      </c>
      <c r="D65" s="115">
        <f>SUM(E65:J65)</f>
        <v>10</v>
      </c>
      <c r="E65" s="115">
        <v>10</v>
      </c>
      <c r="F65" s="115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9</v>
      </c>
      <c r="L65" s="115">
        <v>0</v>
      </c>
      <c r="M65" s="115">
        <v>1</v>
      </c>
      <c r="N65" s="115">
        <v>1</v>
      </c>
      <c r="O65" s="115">
        <v>23</v>
      </c>
      <c r="P65" s="115">
        <v>2</v>
      </c>
      <c r="Q65" s="115">
        <v>0</v>
      </c>
      <c r="R65" s="115">
        <v>0</v>
      </c>
      <c r="S65" s="115">
        <v>0</v>
      </c>
      <c r="T65" s="115">
        <f>SUM(U65:V65)</f>
        <v>0</v>
      </c>
      <c r="U65" s="115">
        <v>0</v>
      </c>
      <c r="V65" s="115">
        <v>0</v>
      </c>
      <c r="W65" s="115">
        <v>1</v>
      </c>
      <c r="X65" s="115">
        <v>10</v>
      </c>
      <c r="Y65" s="115">
        <v>0</v>
      </c>
      <c r="Z65" s="115">
        <v>0</v>
      </c>
      <c r="AA65" s="115">
        <v>0</v>
      </c>
      <c r="AB65" s="339">
        <f t="shared" si="9"/>
        <v>21.73913043478261</v>
      </c>
      <c r="AC65" s="339">
        <f t="shared" si="10"/>
        <v>54.347826086956516</v>
      </c>
      <c r="AD65" s="128" t="s">
        <v>172</v>
      </c>
      <c r="AE65" s="127"/>
    </row>
    <row r="66" spans="1:31" s="45" customFormat="1" ht="16.5" customHeight="1">
      <c r="A66" s="2"/>
      <c r="B66" s="5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117"/>
      <c r="AC66" s="117"/>
      <c r="AD66" s="6"/>
      <c r="AE66" s="2"/>
    </row>
    <row r="67" spans="2:29" ht="13.5" customHeight="1">
      <c r="B67" s="44"/>
      <c r="C67" s="44"/>
      <c r="D67" s="44"/>
      <c r="E67" s="44"/>
      <c r="F67" s="44"/>
      <c r="G67" s="44"/>
      <c r="H67" s="44"/>
      <c r="I67" s="44"/>
      <c r="J67" s="44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67"/>
      <c r="AC67" s="67"/>
    </row>
    <row r="68" spans="2:10" ht="13.5" customHeight="1">
      <c r="B68" s="44"/>
      <c r="C68" s="44"/>
      <c r="D68" s="3"/>
      <c r="E68" s="3"/>
      <c r="F68" s="3"/>
      <c r="G68" s="3"/>
      <c r="H68" s="3"/>
      <c r="I68" s="3"/>
      <c r="J68" s="3"/>
    </row>
    <row r="69" spans="2:3" ht="13.5" customHeight="1">
      <c r="B69" s="46"/>
      <c r="C69" s="46"/>
    </row>
    <row r="70" spans="2:3" ht="13.5" customHeight="1">
      <c r="B70" s="46"/>
      <c r="C70" s="46"/>
    </row>
    <row r="71" spans="2:3" ht="13.5" customHeight="1">
      <c r="B71" s="46"/>
      <c r="C71" s="46"/>
    </row>
    <row r="72" spans="2:3" ht="13.5" customHeight="1">
      <c r="B72" s="46"/>
      <c r="C72" s="46"/>
    </row>
    <row r="73" spans="2:3" ht="13.5" customHeight="1">
      <c r="B73" s="46"/>
      <c r="C73" s="46"/>
    </row>
    <row r="74" spans="2:3" ht="13.5" customHeight="1">
      <c r="B74" s="46"/>
      <c r="C74" s="46"/>
    </row>
    <row r="75" spans="2:3" ht="13.5" customHeight="1">
      <c r="B75" s="46"/>
      <c r="C75" s="46"/>
    </row>
    <row r="76" spans="2:3" ht="13.5" customHeight="1">
      <c r="B76" s="46"/>
      <c r="C76" s="46"/>
    </row>
    <row r="77" spans="2:3" ht="13.5" customHeight="1">
      <c r="B77" s="46"/>
      <c r="C77" s="46"/>
    </row>
    <row r="78" spans="2:3" ht="13.5" customHeight="1">
      <c r="B78" s="46"/>
      <c r="C78" s="46"/>
    </row>
    <row r="79" spans="2:3" ht="13.5" customHeight="1">
      <c r="B79" s="46"/>
      <c r="C79" s="46"/>
    </row>
    <row r="80" spans="2:3" ht="13.5" customHeight="1">
      <c r="B80" s="46"/>
      <c r="C80" s="46"/>
    </row>
    <row r="81" spans="2:3" ht="13.5" customHeight="1">
      <c r="B81" s="46"/>
      <c r="C81" s="46"/>
    </row>
  </sheetData>
  <sheetProtection/>
  <mergeCells count="60">
    <mergeCell ref="A1:N1"/>
    <mergeCell ref="A4:B7"/>
    <mergeCell ref="C4:C7"/>
    <mergeCell ref="D4:J4"/>
    <mergeCell ref="K4:K7"/>
    <mergeCell ref="L4:M5"/>
    <mergeCell ref="N4:N7"/>
    <mergeCell ref="J5:J7"/>
    <mergeCell ref="L6:L7"/>
    <mergeCell ref="M6:M7"/>
    <mergeCell ref="O4:P5"/>
    <mergeCell ref="Q4:Q7"/>
    <mergeCell ref="R4:R7"/>
    <mergeCell ref="S4:S7"/>
    <mergeCell ref="T4:V5"/>
    <mergeCell ref="W4:W7"/>
    <mergeCell ref="O6:O7"/>
    <mergeCell ref="P6:P7"/>
    <mergeCell ref="T6:T7"/>
    <mergeCell ref="U6:U7"/>
    <mergeCell ref="X4:AA5"/>
    <mergeCell ref="AB4:AB7"/>
    <mergeCell ref="AC4:AC7"/>
    <mergeCell ref="AD4:AE7"/>
    <mergeCell ref="D5:D7"/>
    <mergeCell ref="E5:E7"/>
    <mergeCell ref="F5:F7"/>
    <mergeCell ref="G5:G7"/>
    <mergeCell ref="H5:H7"/>
    <mergeCell ref="I5:I7"/>
    <mergeCell ref="V6:V7"/>
    <mergeCell ref="X6:Y6"/>
    <mergeCell ref="Z6:AA6"/>
    <mergeCell ref="L12:L13"/>
    <mergeCell ref="M12:M13"/>
    <mergeCell ref="W12:W13"/>
    <mergeCell ref="Z12:Z13"/>
    <mergeCell ref="AA12:AA13"/>
    <mergeCell ref="A15:B15"/>
    <mergeCell ref="AD15:AE15"/>
    <mergeCell ref="A35:B35"/>
    <mergeCell ref="AD35:AE35"/>
    <mergeCell ref="A38:B38"/>
    <mergeCell ref="AD38:AE38"/>
    <mergeCell ref="A43:B43"/>
    <mergeCell ref="AD43:AE43"/>
    <mergeCell ref="A45:B45"/>
    <mergeCell ref="AD45:AE45"/>
    <mergeCell ref="A48:B48"/>
    <mergeCell ref="AD48:AE48"/>
    <mergeCell ref="A62:B62"/>
    <mergeCell ref="AD62:AE62"/>
    <mergeCell ref="A64:B64"/>
    <mergeCell ref="AD64:AE64"/>
    <mergeCell ref="A52:B52"/>
    <mergeCell ref="AD52:AE52"/>
    <mergeCell ref="A56:B56"/>
    <mergeCell ref="AD56:AE56"/>
    <mergeCell ref="A59:B59"/>
    <mergeCell ref="AD59:AE59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3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81"/>
  <sheetViews>
    <sheetView showGridLines="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3.5" customHeight="1"/>
  <cols>
    <col min="1" max="1" width="1.328125" style="1" customWidth="1"/>
    <col min="2" max="2" width="9.25" style="1" customWidth="1"/>
    <col min="3" max="14" width="8.33203125" style="1" customWidth="1"/>
    <col min="15" max="19" width="6.58203125" style="1" customWidth="1"/>
    <col min="20" max="22" width="5.58203125" style="1" customWidth="1"/>
    <col min="23" max="23" width="6.58203125" style="1" customWidth="1"/>
    <col min="24" max="27" width="7.58203125" style="1" customWidth="1"/>
    <col min="28" max="29" width="8.33203125" style="68" customWidth="1"/>
    <col min="30" max="30" width="9.25" style="1" customWidth="1"/>
    <col min="31" max="31" width="1.328125" style="1" customWidth="1"/>
    <col min="32" max="16384" width="8.75" style="1" customWidth="1"/>
  </cols>
  <sheetData>
    <row r="1" spans="1:29" s="48" customFormat="1" ht="16.5" customHeight="1">
      <c r="A1" s="391" t="s">
        <v>288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101"/>
      <c r="P1" s="101"/>
      <c r="Q1" s="101"/>
      <c r="R1" s="101"/>
      <c r="S1" s="102" t="s">
        <v>9</v>
      </c>
      <c r="T1" s="101"/>
      <c r="U1" s="101"/>
      <c r="V1" s="101"/>
      <c r="W1" s="101"/>
      <c r="X1" s="101"/>
      <c r="Y1" s="101"/>
      <c r="Z1" s="101"/>
      <c r="AA1" s="101"/>
      <c r="AB1" s="104"/>
      <c r="AC1" s="104"/>
    </row>
    <row r="2" spans="1:29" s="48" customFormat="1" ht="16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  <c r="P2" s="101"/>
      <c r="Q2" s="101"/>
      <c r="R2" s="101"/>
      <c r="S2" s="102"/>
      <c r="T2" s="101"/>
      <c r="U2" s="101"/>
      <c r="V2" s="101"/>
      <c r="W2" s="101"/>
      <c r="X2" s="101"/>
      <c r="Y2" s="101"/>
      <c r="Z2" s="101"/>
      <c r="AA2" s="101"/>
      <c r="AB2" s="104"/>
      <c r="AC2" s="104"/>
    </row>
    <row r="3" spans="1:31" s="48" customFormat="1" ht="16.5" customHeight="1">
      <c r="A3" s="102" t="s">
        <v>89</v>
      </c>
      <c r="C3" s="105"/>
      <c r="D3" s="47"/>
      <c r="E3" s="47"/>
      <c r="F3" s="47"/>
      <c r="G3" s="47"/>
      <c r="H3" s="47"/>
      <c r="I3" s="47"/>
      <c r="J3" s="47"/>
      <c r="K3" s="47"/>
      <c r="L3" s="47"/>
      <c r="M3" s="47"/>
      <c r="N3" s="106"/>
      <c r="O3" s="106" t="s">
        <v>301</v>
      </c>
      <c r="P3" s="107"/>
      <c r="Q3" s="47"/>
      <c r="R3" s="47"/>
      <c r="S3" s="47"/>
      <c r="T3" s="45"/>
      <c r="U3" s="45"/>
      <c r="V3" s="45"/>
      <c r="W3" s="45"/>
      <c r="X3" s="45"/>
      <c r="Y3" s="45"/>
      <c r="Z3" s="45"/>
      <c r="AA3" s="45"/>
      <c r="AB3" s="108"/>
      <c r="AC3" s="108"/>
      <c r="AD3" s="45"/>
      <c r="AE3" s="109" t="s">
        <v>303</v>
      </c>
    </row>
    <row r="4" spans="1:31" s="48" customFormat="1" ht="16.5" customHeight="1">
      <c r="A4" s="361" t="s">
        <v>211</v>
      </c>
      <c r="B4" s="392"/>
      <c r="C4" s="395" t="s">
        <v>0</v>
      </c>
      <c r="D4" s="398" t="s">
        <v>153</v>
      </c>
      <c r="E4" s="398"/>
      <c r="F4" s="398"/>
      <c r="G4" s="398"/>
      <c r="H4" s="398"/>
      <c r="I4" s="398"/>
      <c r="J4" s="399"/>
      <c r="K4" s="375" t="s">
        <v>154</v>
      </c>
      <c r="L4" s="378" t="s">
        <v>155</v>
      </c>
      <c r="M4" s="400"/>
      <c r="N4" s="375" t="s">
        <v>295</v>
      </c>
      <c r="O4" s="378" t="s">
        <v>150</v>
      </c>
      <c r="P4" s="379"/>
      <c r="Q4" s="375" t="s">
        <v>190</v>
      </c>
      <c r="R4" s="375" t="s">
        <v>156</v>
      </c>
      <c r="S4" s="378" t="s">
        <v>225</v>
      </c>
      <c r="T4" s="369" t="s">
        <v>157</v>
      </c>
      <c r="U4" s="384"/>
      <c r="V4" s="379"/>
      <c r="W4" s="386" t="s">
        <v>298</v>
      </c>
      <c r="X4" s="361" t="s">
        <v>169</v>
      </c>
      <c r="Y4" s="361"/>
      <c r="Z4" s="361"/>
      <c r="AA4" s="361"/>
      <c r="AB4" s="363" t="s">
        <v>144</v>
      </c>
      <c r="AC4" s="366" t="s">
        <v>299</v>
      </c>
      <c r="AD4" s="369" t="s">
        <v>211</v>
      </c>
      <c r="AE4" s="370"/>
    </row>
    <row r="5" spans="1:31" s="48" customFormat="1" ht="16.5" customHeight="1">
      <c r="A5" s="372"/>
      <c r="B5" s="393"/>
      <c r="C5" s="396"/>
      <c r="D5" s="375" t="s">
        <v>75</v>
      </c>
      <c r="E5" s="375" t="s">
        <v>81</v>
      </c>
      <c r="F5" s="375" t="s">
        <v>82</v>
      </c>
      <c r="G5" s="375" t="s">
        <v>83</v>
      </c>
      <c r="H5" s="375" t="s">
        <v>293</v>
      </c>
      <c r="I5" s="375" t="s">
        <v>84</v>
      </c>
      <c r="J5" s="375" t="s">
        <v>294</v>
      </c>
      <c r="K5" s="376"/>
      <c r="L5" s="401"/>
      <c r="M5" s="402"/>
      <c r="N5" s="376"/>
      <c r="O5" s="380"/>
      <c r="P5" s="381"/>
      <c r="Q5" s="376"/>
      <c r="R5" s="376"/>
      <c r="S5" s="382"/>
      <c r="T5" s="419"/>
      <c r="U5" s="420"/>
      <c r="V5" s="421"/>
      <c r="W5" s="387"/>
      <c r="X5" s="362"/>
      <c r="Y5" s="362"/>
      <c r="Z5" s="362"/>
      <c r="AA5" s="362"/>
      <c r="AB5" s="364"/>
      <c r="AC5" s="367"/>
      <c r="AD5" s="371"/>
      <c r="AE5" s="372"/>
    </row>
    <row r="6" spans="1:31" s="48" customFormat="1" ht="16.5" customHeight="1">
      <c r="A6" s="372"/>
      <c r="B6" s="393"/>
      <c r="C6" s="396"/>
      <c r="D6" s="376"/>
      <c r="E6" s="376"/>
      <c r="F6" s="376"/>
      <c r="G6" s="376"/>
      <c r="H6" s="376"/>
      <c r="I6" s="376"/>
      <c r="J6" s="376"/>
      <c r="K6" s="376"/>
      <c r="L6" s="376" t="s">
        <v>296</v>
      </c>
      <c r="M6" s="376" t="s">
        <v>78</v>
      </c>
      <c r="N6" s="376"/>
      <c r="O6" s="354" t="s">
        <v>265</v>
      </c>
      <c r="P6" s="354" t="s">
        <v>297</v>
      </c>
      <c r="Q6" s="376"/>
      <c r="R6" s="376"/>
      <c r="S6" s="382"/>
      <c r="T6" s="389" t="s">
        <v>75</v>
      </c>
      <c r="U6" s="354" t="s">
        <v>265</v>
      </c>
      <c r="V6" s="354" t="s">
        <v>297</v>
      </c>
      <c r="W6" s="387"/>
      <c r="X6" s="417" t="s">
        <v>143</v>
      </c>
      <c r="Y6" s="418"/>
      <c r="Z6" s="409" t="s">
        <v>158</v>
      </c>
      <c r="AA6" s="362"/>
      <c r="AB6" s="364"/>
      <c r="AC6" s="367"/>
      <c r="AD6" s="371"/>
      <c r="AE6" s="372"/>
    </row>
    <row r="7" spans="1:31" s="48" customFormat="1" ht="16.5" customHeight="1">
      <c r="A7" s="374"/>
      <c r="B7" s="394"/>
      <c r="C7" s="39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55"/>
      <c r="P7" s="355"/>
      <c r="Q7" s="377"/>
      <c r="R7" s="377"/>
      <c r="S7" s="383"/>
      <c r="T7" s="390"/>
      <c r="U7" s="355"/>
      <c r="V7" s="355"/>
      <c r="W7" s="388"/>
      <c r="X7" s="143" t="s">
        <v>86</v>
      </c>
      <c r="Y7" s="4" t="s">
        <v>87</v>
      </c>
      <c r="Z7" s="4" t="s">
        <v>86</v>
      </c>
      <c r="AA7" s="144" t="s">
        <v>87</v>
      </c>
      <c r="AB7" s="365"/>
      <c r="AC7" s="368"/>
      <c r="AD7" s="373"/>
      <c r="AE7" s="374"/>
    </row>
    <row r="8" spans="1:31" s="48" customFormat="1" ht="16.5" customHeight="1">
      <c r="A8" s="3"/>
      <c r="B8" s="133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319"/>
      <c r="AC8" s="319"/>
      <c r="AD8" s="122"/>
      <c r="AE8" s="123"/>
    </row>
    <row r="9" spans="1:31" s="48" customFormat="1" ht="16.5" customHeight="1">
      <c r="A9" s="44"/>
      <c r="B9" s="42" t="s">
        <v>218</v>
      </c>
      <c r="C9" s="320">
        <f>D9+K9+L9+M9+N9+O9+P9+Q9+R9+S9</f>
        <v>9679</v>
      </c>
      <c r="D9" s="49">
        <f>SUM(E9:J9)</f>
        <v>4974</v>
      </c>
      <c r="E9" s="49">
        <v>4156</v>
      </c>
      <c r="F9" s="49">
        <v>772</v>
      </c>
      <c r="G9" s="49">
        <v>4</v>
      </c>
      <c r="H9" s="49">
        <v>0</v>
      </c>
      <c r="I9" s="49">
        <v>42</v>
      </c>
      <c r="J9" s="49">
        <v>0</v>
      </c>
      <c r="K9" s="49">
        <v>1939</v>
      </c>
      <c r="L9" s="49">
        <v>205</v>
      </c>
      <c r="M9" s="49">
        <v>263</v>
      </c>
      <c r="N9" s="49">
        <v>19</v>
      </c>
      <c r="O9" s="49">
        <v>1822</v>
      </c>
      <c r="P9" s="49">
        <v>21</v>
      </c>
      <c r="Q9" s="49">
        <v>190</v>
      </c>
      <c r="R9" s="49">
        <v>245</v>
      </c>
      <c r="S9" s="49">
        <v>1</v>
      </c>
      <c r="T9" s="49">
        <f>SUM(U9:V9)</f>
        <v>20</v>
      </c>
      <c r="U9" s="49">
        <v>18</v>
      </c>
      <c r="V9" s="49">
        <v>2</v>
      </c>
      <c r="W9" s="49">
        <v>269</v>
      </c>
      <c r="X9" s="49">
        <v>4576</v>
      </c>
      <c r="Y9" s="49">
        <v>804</v>
      </c>
      <c r="Z9" s="49">
        <v>376</v>
      </c>
      <c r="AA9" s="49">
        <v>4</v>
      </c>
      <c r="AB9" s="321">
        <f>D9/C9*100</f>
        <v>51.389606364293826</v>
      </c>
      <c r="AC9" s="321">
        <f>(O9+P9+T9)/C9*100</f>
        <v>19.24785618349003</v>
      </c>
      <c r="AD9" s="129" t="s">
        <v>218</v>
      </c>
      <c r="AE9" s="125"/>
    </row>
    <row r="10" spans="1:31" s="110" customFormat="1" ht="16.5" customHeight="1">
      <c r="A10" s="291"/>
      <c r="B10" s="335" t="s">
        <v>300</v>
      </c>
      <c r="C10" s="322">
        <f>C15+C35+C38+C43+C45+C48+C52+C56+C59+C62+C64</f>
        <v>9652</v>
      </c>
      <c r="D10" s="323">
        <f aca="true" t="shared" si="0" ref="D10:AA10">D15+D35+D38+D43+D45+D48+D52+D56+D59+D62+D64</f>
        <v>4980</v>
      </c>
      <c r="E10" s="323">
        <f t="shared" si="0"/>
        <v>4172</v>
      </c>
      <c r="F10" s="323">
        <f t="shared" si="0"/>
        <v>762</v>
      </c>
      <c r="G10" s="323">
        <f t="shared" si="0"/>
        <v>7</v>
      </c>
      <c r="H10" s="323">
        <f t="shared" si="0"/>
        <v>2</v>
      </c>
      <c r="I10" s="323">
        <f t="shared" si="0"/>
        <v>37</v>
      </c>
      <c r="J10" s="323">
        <f t="shared" si="0"/>
        <v>0</v>
      </c>
      <c r="K10" s="323">
        <f t="shared" si="0"/>
        <v>1991</v>
      </c>
      <c r="L10" s="323">
        <f t="shared" si="0"/>
        <v>189</v>
      </c>
      <c r="M10" s="323">
        <f t="shared" si="0"/>
        <v>197</v>
      </c>
      <c r="N10" s="323">
        <f t="shared" si="0"/>
        <v>27</v>
      </c>
      <c r="O10" s="323">
        <f t="shared" si="0"/>
        <v>1826</v>
      </c>
      <c r="P10" s="323">
        <f t="shared" si="0"/>
        <v>7</v>
      </c>
      <c r="Q10" s="323">
        <f t="shared" si="0"/>
        <v>136</v>
      </c>
      <c r="R10" s="323">
        <f t="shared" si="0"/>
        <v>296</v>
      </c>
      <c r="S10" s="323">
        <f t="shared" si="0"/>
        <v>3</v>
      </c>
      <c r="T10" s="323">
        <f t="shared" si="0"/>
        <v>22</v>
      </c>
      <c r="U10" s="323">
        <f t="shared" si="0"/>
        <v>21</v>
      </c>
      <c r="V10" s="323">
        <f t="shared" si="0"/>
        <v>1</v>
      </c>
      <c r="W10" s="323">
        <f t="shared" si="0"/>
        <v>298</v>
      </c>
      <c r="X10" s="323">
        <f t="shared" si="0"/>
        <v>4567</v>
      </c>
      <c r="Y10" s="323">
        <f t="shared" si="0"/>
        <v>785</v>
      </c>
      <c r="Z10" s="323">
        <f t="shared" si="0"/>
        <v>338</v>
      </c>
      <c r="AA10" s="323">
        <f t="shared" si="0"/>
        <v>3</v>
      </c>
      <c r="AB10" s="321">
        <f>D10/C10*100</f>
        <v>51.59552424368007</v>
      </c>
      <c r="AC10" s="321">
        <f>(O10+P10+T10)/C10*100</f>
        <v>19.218814753418982</v>
      </c>
      <c r="AD10" s="324" t="s">
        <v>300</v>
      </c>
      <c r="AE10" s="296"/>
    </row>
    <row r="11" spans="1:31" s="111" customFormat="1" ht="16.5" customHeight="1">
      <c r="A11" s="76"/>
      <c r="B11" s="85"/>
      <c r="C11" s="325"/>
      <c r="D11" s="326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327"/>
      <c r="AC11" s="328"/>
      <c r="AD11" s="77"/>
      <c r="AE11" s="78"/>
    </row>
    <row r="12" spans="1:31" s="48" customFormat="1" ht="16.5" customHeight="1">
      <c r="A12" s="3"/>
      <c r="B12" s="134" t="s">
        <v>76</v>
      </c>
      <c r="C12" s="45">
        <v>7041</v>
      </c>
      <c r="D12" s="45">
        <f>SUM(E12:J12)</f>
        <v>3473</v>
      </c>
      <c r="E12" s="45">
        <v>2884</v>
      </c>
      <c r="F12" s="45">
        <v>545</v>
      </c>
      <c r="G12" s="45">
        <v>5</v>
      </c>
      <c r="H12" s="45">
        <v>2</v>
      </c>
      <c r="I12" s="45">
        <v>37</v>
      </c>
      <c r="J12" s="45">
        <v>0</v>
      </c>
      <c r="K12" s="45">
        <v>1460</v>
      </c>
      <c r="L12" s="407">
        <v>189</v>
      </c>
      <c r="M12" s="360">
        <v>197</v>
      </c>
      <c r="N12" s="45">
        <v>22</v>
      </c>
      <c r="O12" s="45">
        <v>1516</v>
      </c>
      <c r="P12" s="45">
        <v>4</v>
      </c>
      <c r="Q12" s="45">
        <v>86</v>
      </c>
      <c r="R12" s="45">
        <v>184</v>
      </c>
      <c r="S12" s="45">
        <v>2</v>
      </c>
      <c r="T12" s="45">
        <f>SUM(U12:V12)</f>
        <v>21</v>
      </c>
      <c r="U12" s="45">
        <v>20</v>
      </c>
      <c r="V12" s="45">
        <v>1</v>
      </c>
      <c r="W12" s="360">
        <v>298</v>
      </c>
      <c r="X12" s="45">
        <v>3201</v>
      </c>
      <c r="Y12" s="45">
        <v>558</v>
      </c>
      <c r="Z12" s="360">
        <v>338</v>
      </c>
      <c r="AA12" s="360">
        <v>3</v>
      </c>
      <c r="AB12" s="329">
        <f>D12/C12*100</f>
        <v>49.32537991762534</v>
      </c>
      <c r="AC12" s="329">
        <f>(O12+P12+T12)/C12*100</f>
        <v>21.886095725039056</v>
      </c>
      <c r="AD12" s="124" t="s">
        <v>79</v>
      </c>
      <c r="AE12" s="125"/>
    </row>
    <row r="13" spans="1:31" s="48" customFormat="1" ht="16.5" customHeight="1">
      <c r="A13" s="3"/>
      <c r="B13" s="134" t="s">
        <v>77</v>
      </c>
      <c r="C13" s="45">
        <v>2611</v>
      </c>
      <c r="D13" s="45">
        <f>SUM(E13:J13)</f>
        <v>1507</v>
      </c>
      <c r="E13" s="45">
        <v>1288</v>
      </c>
      <c r="F13" s="45">
        <v>217</v>
      </c>
      <c r="G13" s="45">
        <v>2</v>
      </c>
      <c r="H13" s="45">
        <v>0</v>
      </c>
      <c r="I13" s="45">
        <v>0</v>
      </c>
      <c r="J13" s="45">
        <v>0</v>
      </c>
      <c r="K13" s="45">
        <v>531</v>
      </c>
      <c r="L13" s="407"/>
      <c r="M13" s="360"/>
      <c r="N13" s="45">
        <v>5</v>
      </c>
      <c r="O13" s="45">
        <v>310</v>
      </c>
      <c r="P13" s="45">
        <v>3</v>
      </c>
      <c r="Q13" s="45">
        <v>50</v>
      </c>
      <c r="R13" s="45">
        <v>112</v>
      </c>
      <c r="S13" s="45">
        <v>1</v>
      </c>
      <c r="T13" s="45">
        <f>SUM(U13:V13)</f>
        <v>1</v>
      </c>
      <c r="U13" s="45">
        <v>1</v>
      </c>
      <c r="V13" s="45">
        <v>0</v>
      </c>
      <c r="W13" s="360"/>
      <c r="X13" s="45">
        <v>1366</v>
      </c>
      <c r="Y13" s="45">
        <v>227</v>
      </c>
      <c r="Z13" s="360"/>
      <c r="AA13" s="360"/>
      <c r="AB13" s="329">
        <f>D13/C13*100</f>
        <v>57.71734967445423</v>
      </c>
      <c r="AC13" s="329">
        <f>(O13+P13+T13)/C13*100</f>
        <v>12.026043661432402</v>
      </c>
      <c r="AD13" s="124" t="s">
        <v>80</v>
      </c>
      <c r="AE13" s="125"/>
    </row>
    <row r="14" spans="1:31" s="91" customFormat="1" ht="16.5" customHeight="1">
      <c r="A14" s="87"/>
      <c r="B14" s="90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330"/>
      <c r="AC14" s="331"/>
      <c r="AD14" s="88"/>
      <c r="AE14" s="89"/>
    </row>
    <row r="15" spans="1:31" s="112" customFormat="1" ht="16.5" customHeight="1">
      <c r="A15" s="344" t="s">
        <v>176</v>
      </c>
      <c r="B15" s="352"/>
      <c r="C15" s="332">
        <f>SUM(C17:C34)</f>
        <v>8585</v>
      </c>
      <c r="D15" s="118">
        <f aca="true" t="shared" si="1" ref="D15:AA15">SUM(D17:D34)</f>
        <v>4778</v>
      </c>
      <c r="E15" s="118">
        <f t="shared" si="1"/>
        <v>4055</v>
      </c>
      <c r="F15" s="118">
        <f t="shared" si="1"/>
        <v>680</v>
      </c>
      <c r="G15" s="118">
        <f t="shared" si="1"/>
        <v>4</v>
      </c>
      <c r="H15" s="118">
        <f t="shared" si="1"/>
        <v>2</v>
      </c>
      <c r="I15" s="118">
        <f t="shared" si="1"/>
        <v>37</v>
      </c>
      <c r="J15" s="118">
        <f t="shared" si="1"/>
        <v>0</v>
      </c>
      <c r="K15" s="118">
        <f t="shared" si="1"/>
        <v>1730</v>
      </c>
      <c r="L15" s="118">
        <f t="shared" si="1"/>
        <v>189</v>
      </c>
      <c r="M15" s="118">
        <f t="shared" si="1"/>
        <v>176</v>
      </c>
      <c r="N15" s="118">
        <f t="shared" si="1"/>
        <v>20</v>
      </c>
      <c r="O15" s="118">
        <f t="shared" si="1"/>
        <v>1296</v>
      </c>
      <c r="P15" s="118">
        <f t="shared" si="1"/>
        <v>7</v>
      </c>
      <c r="Q15" s="118">
        <f t="shared" si="1"/>
        <v>106</v>
      </c>
      <c r="R15" s="118">
        <f t="shared" si="1"/>
        <v>281</v>
      </c>
      <c r="S15" s="118">
        <f t="shared" si="1"/>
        <v>2</v>
      </c>
      <c r="T15" s="118">
        <f t="shared" si="1"/>
        <v>15</v>
      </c>
      <c r="U15" s="118">
        <f t="shared" si="1"/>
        <v>14</v>
      </c>
      <c r="V15" s="118">
        <f t="shared" si="1"/>
        <v>1</v>
      </c>
      <c r="W15" s="118">
        <f t="shared" si="1"/>
        <v>230</v>
      </c>
      <c r="X15" s="118">
        <f t="shared" si="1"/>
        <v>4449</v>
      </c>
      <c r="Y15" s="118">
        <f t="shared" si="1"/>
        <v>702</v>
      </c>
      <c r="Z15" s="118">
        <f t="shared" si="1"/>
        <v>337</v>
      </c>
      <c r="AA15" s="118">
        <f t="shared" si="1"/>
        <v>3</v>
      </c>
      <c r="AB15" s="120">
        <f>D15/C15*100</f>
        <v>55.65521258008154</v>
      </c>
      <c r="AC15" s="120">
        <f>(O15+P15+T15)/C15*100</f>
        <v>15.352358765288294</v>
      </c>
      <c r="AD15" s="345" t="s">
        <v>176</v>
      </c>
      <c r="AE15" s="348"/>
    </row>
    <row r="16" spans="1:31" s="112" customFormat="1" ht="16.5" customHeight="1">
      <c r="A16" s="131"/>
      <c r="B16" s="300" t="s">
        <v>148</v>
      </c>
      <c r="C16" s="332">
        <f>SUM(C17:C21)</f>
        <v>5147</v>
      </c>
      <c r="D16" s="118">
        <f aca="true" t="shared" si="2" ref="D16:AA16">SUM(D17:D21)</f>
        <v>3204</v>
      </c>
      <c r="E16" s="118">
        <f t="shared" si="2"/>
        <v>2863</v>
      </c>
      <c r="F16" s="118">
        <f t="shared" si="2"/>
        <v>338</v>
      </c>
      <c r="G16" s="118">
        <f t="shared" si="2"/>
        <v>3</v>
      </c>
      <c r="H16" s="118">
        <f t="shared" si="2"/>
        <v>0</v>
      </c>
      <c r="I16" s="118">
        <f t="shared" si="2"/>
        <v>0</v>
      </c>
      <c r="J16" s="118">
        <f t="shared" si="2"/>
        <v>0</v>
      </c>
      <c r="K16" s="118">
        <f t="shared" si="2"/>
        <v>904</v>
      </c>
      <c r="L16" s="118">
        <f t="shared" si="2"/>
        <v>141</v>
      </c>
      <c r="M16" s="118">
        <f t="shared" si="2"/>
        <v>134</v>
      </c>
      <c r="N16" s="118">
        <f t="shared" si="2"/>
        <v>5</v>
      </c>
      <c r="O16" s="118">
        <f t="shared" si="2"/>
        <v>490</v>
      </c>
      <c r="P16" s="118">
        <f t="shared" si="2"/>
        <v>4</v>
      </c>
      <c r="Q16" s="118">
        <f t="shared" si="2"/>
        <v>67</v>
      </c>
      <c r="R16" s="118">
        <f t="shared" si="2"/>
        <v>196</v>
      </c>
      <c r="S16" s="118">
        <f t="shared" si="2"/>
        <v>2</v>
      </c>
      <c r="T16" s="118">
        <f t="shared" si="2"/>
        <v>1</v>
      </c>
      <c r="U16" s="118">
        <f t="shared" si="2"/>
        <v>1</v>
      </c>
      <c r="V16" s="118">
        <f t="shared" si="2"/>
        <v>0</v>
      </c>
      <c r="W16" s="118">
        <f t="shared" si="2"/>
        <v>97</v>
      </c>
      <c r="X16" s="118">
        <f t="shared" si="2"/>
        <v>3211</v>
      </c>
      <c r="Y16" s="118">
        <f t="shared" si="2"/>
        <v>354</v>
      </c>
      <c r="Z16" s="118">
        <f t="shared" si="2"/>
        <v>297</v>
      </c>
      <c r="AA16" s="118">
        <f t="shared" si="2"/>
        <v>2</v>
      </c>
      <c r="AB16" s="120">
        <f>D16/C16*100</f>
        <v>62.24985428404896</v>
      </c>
      <c r="AC16" s="120">
        <f>(O16+P16+T16)/C16*100</f>
        <v>9.61725276860307</v>
      </c>
      <c r="AD16" s="130" t="s">
        <v>148</v>
      </c>
      <c r="AE16" s="131"/>
    </row>
    <row r="17" spans="1:31" s="114" customFormat="1" ht="16.5" customHeight="1">
      <c r="A17" s="135"/>
      <c r="B17" s="141" t="s">
        <v>23</v>
      </c>
      <c r="C17" s="115">
        <f aca="true" t="shared" si="3" ref="C17:C33">D17+K17+L17+M17+N17+O17+P17+Q17+R17+S17</f>
        <v>1760</v>
      </c>
      <c r="D17" s="115">
        <f>SUM(E17:J17)</f>
        <v>1033</v>
      </c>
      <c r="E17" s="115">
        <v>910</v>
      </c>
      <c r="F17" s="115">
        <v>123</v>
      </c>
      <c r="G17" s="115">
        <v>0</v>
      </c>
      <c r="H17" s="115">
        <v>0</v>
      </c>
      <c r="I17" s="115">
        <v>0</v>
      </c>
      <c r="J17" s="115">
        <v>0</v>
      </c>
      <c r="K17" s="115">
        <v>296</v>
      </c>
      <c r="L17" s="115">
        <v>75</v>
      </c>
      <c r="M17" s="115">
        <v>68</v>
      </c>
      <c r="N17" s="115">
        <v>2</v>
      </c>
      <c r="O17" s="115">
        <v>198</v>
      </c>
      <c r="P17" s="115">
        <v>1</v>
      </c>
      <c r="Q17" s="115">
        <v>12</v>
      </c>
      <c r="R17" s="115">
        <v>74</v>
      </c>
      <c r="S17" s="115">
        <v>1</v>
      </c>
      <c r="T17" s="115">
        <f>SUM(U17:V17)</f>
        <v>1</v>
      </c>
      <c r="U17" s="115">
        <v>1</v>
      </c>
      <c r="V17" s="115">
        <v>0</v>
      </c>
      <c r="W17" s="115">
        <v>34</v>
      </c>
      <c r="X17" s="115">
        <v>1014</v>
      </c>
      <c r="Y17" s="115">
        <v>132</v>
      </c>
      <c r="Z17" s="115">
        <v>119</v>
      </c>
      <c r="AA17" s="115">
        <v>2</v>
      </c>
      <c r="AB17" s="119">
        <f aca="true" t="shared" si="4" ref="AB17:AB65">D17/C17*100</f>
        <v>58.69318181818181</v>
      </c>
      <c r="AC17" s="119">
        <f aca="true" t="shared" si="5" ref="AC17:AC65">(O17+P17+T17)/C17*100</f>
        <v>11.363636363636363</v>
      </c>
      <c r="AD17" s="126" t="s">
        <v>23</v>
      </c>
      <c r="AE17" s="127"/>
    </row>
    <row r="18" spans="1:31" s="114" customFormat="1" ht="16.5" customHeight="1">
      <c r="A18" s="135"/>
      <c r="B18" s="141" t="s">
        <v>24</v>
      </c>
      <c r="C18" s="115">
        <f t="shared" si="3"/>
        <v>699</v>
      </c>
      <c r="D18" s="115">
        <f aca="true" t="shared" si="6" ref="D18:D33">SUM(E18:J18)</f>
        <v>437</v>
      </c>
      <c r="E18" s="115">
        <v>409</v>
      </c>
      <c r="F18" s="115">
        <v>26</v>
      </c>
      <c r="G18" s="115">
        <v>2</v>
      </c>
      <c r="H18" s="115">
        <v>0</v>
      </c>
      <c r="I18" s="115">
        <v>0</v>
      </c>
      <c r="J18" s="115">
        <v>0</v>
      </c>
      <c r="K18" s="115">
        <v>134</v>
      </c>
      <c r="L18" s="115">
        <v>1</v>
      </c>
      <c r="M18" s="115">
        <v>16</v>
      </c>
      <c r="N18" s="115">
        <v>0</v>
      </c>
      <c r="O18" s="115">
        <v>65</v>
      </c>
      <c r="P18" s="115">
        <v>0</v>
      </c>
      <c r="Q18" s="115">
        <v>14</v>
      </c>
      <c r="R18" s="115">
        <v>32</v>
      </c>
      <c r="S18" s="115">
        <v>0</v>
      </c>
      <c r="T18" s="115">
        <f aca="true" t="shared" si="7" ref="T18:T33">SUM(U18:V18)</f>
        <v>0</v>
      </c>
      <c r="U18" s="115">
        <v>0</v>
      </c>
      <c r="V18" s="115">
        <v>0</v>
      </c>
      <c r="W18" s="115">
        <v>13</v>
      </c>
      <c r="X18" s="115">
        <v>476</v>
      </c>
      <c r="Y18" s="115">
        <v>27</v>
      </c>
      <c r="Z18" s="115">
        <v>35</v>
      </c>
      <c r="AA18" s="115">
        <v>0</v>
      </c>
      <c r="AB18" s="119">
        <f t="shared" si="4"/>
        <v>62.517882689556515</v>
      </c>
      <c r="AC18" s="119">
        <f t="shared" si="5"/>
        <v>9.298998569384835</v>
      </c>
      <c r="AD18" s="126" t="s">
        <v>24</v>
      </c>
      <c r="AE18" s="127"/>
    </row>
    <row r="19" spans="1:31" s="114" customFormat="1" ht="16.5" customHeight="1">
      <c r="A19" s="135"/>
      <c r="B19" s="141" t="s">
        <v>25</v>
      </c>
      <c r="C19" s="115">
        <f t="shared" si="3"/>
        <v>974</v>
      </c>
      <c r="D19" s="115">
        <f t="shared" si="6"/>
        <v>630</v>
      </c>
      <c r="E19" s="115">
        <v>570</v>
      </c>
      <c r="F19" s="115">
        <v>60</v>
      </c>
      <c r="G19" s="115">
        <v>0</v>
      </c>
      <c r="H19" s="115">
        <v>0</v>
      </c>
      <c r="I19" s="115">
        <v>0</v>
      </c>
      <c r="J19" s="115">
        <v>0</v>
      </c>
      <c r="K19" s="115">
        <v>158</v>
      </c>
      <c r="L19" s="115">
        <v>48</v>
      </c>
      <c r="M19" s="115">
        <v>23</v>
      </c>
      <c r="N19" s="115">
        <v>2</v>
      </c>
      <c r="O19" s="115">
        <v>52</v>
      </c>
      <c r="P19" s="115">
        <v>2</v>
      </c>
      <c r="Q19" s="115">
        <v>12</v>
      </c>
      <c r="R19" s="115">
        <v>47</v>
      </c>
      <c r="S19" s="115">
        <v>0</v>
      </c>
      <c r="T19" s="115">
        <f t="shared" si="7"/>
        <v>0</v>
      </c>
      <c r="U19" s="115">
        <v>0</v>
      </c>
      <c r="V19" s="115">
        <v>0</v>
      </c>
      <c r="W19" s="115">
        <v>13</v>
      </c>
      <c r="X19" s="115">
        <v>624</v>
      </c>
      <c r="Y19" s="115">
        <v>60</v>
      </c>
      <c r="Z19" s="115">
        <v>100</v>
      </c>
      <c r="AA19" s="115">
        <v>0</v>
      </c>
      <c r="AB19" s="119">
        <f t="shared" si="4"/>
        <v>64.68172484599589</v>
      </c>
      <c r="AC19" s="119">
        <f t="shared" si="5"/>
        <v>5.544147843942506</v>
      </c>
      <c r="AD19" s="126" t="s">
        <v>25</v>
      </c>
      <c r="AE19" s="127"/>
    </row>
    <row r="20" spans="1:31" s="114" customFormat="1" ht="16.5" customHeight="1">
      <c r="A20" s="135"/>
      <c r="B20" s="141" t="s">
        <v>26</v>
      </c>
      <c r="C20" s="115">
        <f t="shared" si="3"/>
        <v>688</v>
      </c>
      <c r="D20" s="115">
        <f t="shared" si="6"/>
        <v>494</v>
      </c>
      <c r="E20" s="115">
        <v>446</v>
      </c>
      <c r="F20" s="115">
        <v>48</v>
      </c>
      <c r="G20" s="115">
        <v>0</v>
      </c>
      <c r="H20" s="115">
        <v>0</v>
      </c>
      <c r="I20" s="115">
        <v>0</v>
      </c>
      <c r="J20" s="115">
        <v>0</v>
      </c>
      <c r="K20" s="115">
        <v>141</v>
      </c>
      <c r="L20" s="115">
        <v>5</v>
      </c>
      <c r="M20" s="115">
        <v>5</v>
      </c>
      <c r="N20" s="115">
        <v>0</v>
      </c>
      <c r="O20" s="115">
        <v>23</v>
      </c>
      <c r="P20" s="115">
        <v>1</v>
      </c>
      <c r="Q20" s="115">
        <v>0</v>
      </c>
      <c r="R20" s="115">
        <v>19</v>
      </c>
      <c r="S20" s="115">
        <v>0</v>
      </c>
      <c r="T20" s="115">
        <f t="shared" si="7"/>
        <v>0</v>
      </c>
      <c r="U20" s="115">
        <v>0</v>
      </c>
      <c r="V20" s="115">
        <v>0</v>
      </c>
      <c r="W20" s="115">
        <v>5</v>
      </c>
      <c r="X20" s="115">
        <v>510</v>
      </c>
      <c r="Y20" s="115">
        <v>54</v>
      </c>
      <c r="Z20" s="115">
        <v>16</v>
      </c>
      <c r="AA20" s="115">
        <v>0</v>
      </c>
      <c r="AB20" s="119">
        <f t="shared" si="4"/>
        <v>71.80232558139535</v>
      </c>
      <c r="AC20" s="119">
        <f t="shared" si="5"/>
        <v>3.488372093023256</v>
      </c>
      <c r="AD20" s="126" t="s">
        <v>26</v>
      </c>
      <c r="AE20" s="127"/>
    </row>
    <row r="21" spans="1:31" s="114" customFormat="1" ht="16.5" customHeight="1">
      <c r="A21" s="135"/>
      <c r="B21" s="141" t="s">
        <v>27</v>
      </c>
      <c r="C21" s="115">
        <f t="shared" si="3"/>
        <v>1026</v>
      </c>
      <c r="D21" s="115">
        <f t="shared" si="6"/>
        <v>610</v>
      </c>
      <c r="E21" s="115">
        <v>528</v>
      </c>
      <c r="F21" s="115">
        <v>81</v>
      </c>
      <c r="G21" s="115">
        <v>1</v>
      </c>
      <c r="H21" s="115">
        <v>0</v>
      </c>
      <c r="I21" s="115">
        <v>0</v>
      </c>
      <c r="J21" s="115">
        <v>0</v>
      </c>
      <c r="K21" s="115">
        <v>175</v>
      </c>
      <c r="L21" s="115">
        <v>12</v>
      </c>
      <c r="M21" s="115">
        <v>22</v>
      </c>
      <c r="N21" s="115">
        <v>1</v>
      </c>
      <c r="O21" s="115">
        <v>152</v>
      </c>
      <c r="P21" s="115">
        <v>0</v>
      </c>
      <c r="Q21" s="115">
        <v>29</v>
      </c>
      <c r="R21" s="115">
        <v>24</v>
      </c>
      <c r="S21" s="115">
        <v>1</v>
      </c>
      <c r="T21" s="115">
        <f t="shared" si="7"/>
        <v>0</v>
      </c>
      <c r="U21" s="115">
        <v>0</v>
      </c>
      <c r="V21" s="115">
        <v>0</v>
      </c>
      <c r="W21" s="115">
        <v>32</v>
      </c>
      <c r="X21" s="115">
        <v>587</v>
      </c>
      <c r="Y21" s="115">
        <v>81</v>
      </c>
      <c r="Z21" s="115">
        <v>27</v>
      </c>
      <c r="AA21" s="115">
        <v>0</v>
      </c>
      <c r="AB21" s="119">
        <f t="shared" si="4"/>
        <v>59.4541910331384</v>
      </c>
      <c r="AC21" s="119">
        <f t="shared" si="5"/>
        <v>14.814814814814813</v>
      </c>
      <c r="AD21" s="126" t="s">
        <v>27</v>
      </c>
      <c r="AE21" s="127"/>
    </row>
    <row r="22" spans="1:31" s="114" customFormat="1" ht="16.5" customHeight="1">
      <c r="A22" s="135"/>
      <c r="B22" s="139" t="s">
        <v>28</v>
      </c>
      <c r="C22" s="115">
        <f t="shared" si="3"/>
        <v>605</v>
      </c>
      <c r="D22" s="115">
        <f t="shared" si="6"/>
        <v>247</v>
      </c>
      <c r="E22" s="115">
        <v>209</v>
      </c>
      <c r="F22" s="115">
        <v>37</v>
      </c>
      <c r="G22" s="115">
        <v>1</v>
      </c>
      <c r="H22" s="115">
        <v>0</v>
      </c>
      <c r="I22" s="115">
        <v>0</v>
      </c>
      <c r="J22" s="115">
        <v>0</v>
      </c>
      <c r="K22" s="115">
        <v>137</v>
      </c>
      <c r="L22" s="115">
        <v>4</v>
      </c>
      <c r="M22" s="115">
        <v>18</v>
      </c>
      <c r="N22" s="115">
        <v>3</v>
      </c>
      <c r="O22" s="115">
        <v>166</v>
      </c>
      <c r="P22" s="115">
        <v>2</v>
      </c>
      <c r="Q22" s="115">
        <v>11</v>
      </c>
      <c r="R22" s="115">
        <v>17</v>
      </c>
      <c r="S22" s="115">
        <v>0</v>
      </c>
      <c r="T22" s="115">
        <f t="shared" si="7"/>
        <v>3</v>
      </c>
      <c r="U22" s="115">
        <v>3</v>
      </c>
      <c r="V22" s="115">
        <v>0</v>
      </c>
      <c r="W22" s="115">
        <v>27</v>
      </c>
      <c r="X22" s="115">
        <v>234</v>
      </c>
      <c r="Y22" s="115">
        <v>37</v>
      </c>
      <c r="Z22" s="115">
        <v>6</v>
      </c>
      <c r="AA22" s="115">
        <v>0</v>
      </c>
      <c r="AB22" s="119">
        <f t="shared" si="4"/>
        <v>40.82644628099173</v>
      </c>
      <c r="AC22" s="119">
        <f t="shared" si="5"/>
        <v>28.264462809917358</v>
      </c>
      <c r="AD22" s="128" t="s">
        <v>28</v>
      </c>
      <c r="AE22" s="127"/>
    </row>
    <row r="23" spans="1:31" s="114" customFormat="1" ht="16.5" customHeight="1">
      <c r="A23" s="135"/>
      <c r="B23" s="139" t="s">
        <v>149</v>
      </c>
      <c r="C23" s="115">
        <f t="shared" si="3"/>
        <v>214</v>
      </c>
      <c r="D23" s="115">
        <f t="shared" si="6"/>
        <v>82</v>
      </c>
      <c r="E23" s="115">
        <v>53</v>
      </c>
      <c r="F23" s="115">
        <v>29</v>
      </c>
      <c r="G23" s="115">
        <v>0</v>
      </c>
      <c r="H23" s="115">
        <v>0</v>
      </c>
      <c r="I23" s="115">
        <v>0</v>
      </c>
      <c r="J23" s="115">
        <v>0</v>
      </c>
      <c r="K23" s="115">
        <v>51</v>
      </c>
      <c r="L23" s="115">
        <v>0</v>
      </c>
      <c r="M23" s="115">
        <v>0</v>
      </c>
      <c r="N23" s="115">
        <v>0</v>
      </c>
      <c r="O23" s="115">
        <v>66</v>
      </c>
      <c r="P23" s="115">
        <v>0</v>
      </c>
      <c r="Q23" s="115">
        <v>0</v>
      </c>
      <c r="R23" s="115">
        <v>15</v>
      </c>
      <c r="S23" s="115">
        <v>0</v>
      </c>
      <c r="T23" s="115">
        <f t="shared" si="7"/>
        <v>0</v>
      </c>
      <c r="U23" s="115">
        <v>0</v>
      </c>
      <c r="V23" s="115">
        <v>0</v>
      </c>
      <c r="W23" s="115">
        <v>10</v>
      </c>
      <c r="X23" s="115">
        <v>53</v>
      </c>
      <c r="Y23" s="115">
        <v>29</v>
      </c>
      <c r="Z23" s="115">
        <v>0</v>
      </c>
      <c r="AA23" s="115">
        <v>0</v>
      </c>
      <c r="AB23" s="119">
        <f t="shared" si="4"/>
        <v>38.31775700934579</v>
      </c>
      <c r="AC23" s="119">
        <f t="shared" si="5"/>
        <v>30.8411214953271</v>
      </c>
      <c r="AD23" s="128" t="s">
        <v>149</v>
      </c>
      <c r="AE23" s="127"/>
    </row>
    <row r="24" spans="1:31" s="114" customFormat="1" ht="16.5" customHeight="1">
      <c r="A24" s="135"/>
      <c r="B24" s="139" t="s">
        <v>29</v>
      </c>
      <c r="C24" s="115">
        <f>D24+K24+L24+M24+N24+O24+P24+Q24+R24+S24</f>
        <v>271</v>
      </c>
      <c r="D24" s="115">
        <f t="shared" si="6"/>
        <v>94</v>
      </c>
      <c r="E24" s="115">
        <v>57</v>
      </c>
      <c r="F24" s="115">
        <v>35</v>
      </c>
      <c r="G24" s="115">
        <v>0</v>
      </c>
      <c r="H24" s="115">
        <v>2</v>
      </c>
      <c r="I24" s="115">
        <v>0</v>
      </c>
      <c r="J24" s="115">
        <v>0</v>
      </c>
      <c r="K24" s="115">
        <v>89</v>
      </c>
      <c r="L24" s="115">
        <v>3</v>
      </c>
      <c r="M24" s="115">
        <v>4</v>
      </c>
      <c r="N24" s="115">
        <v>7</v>
      </c>
      <c r="O24" s="115">
        <v>67</v>
      </c>
      <c r="P24" s="115">
        <v>0</v>
      </c>
      <c r="Q24" s="115">
        <v>0</v>
      </c>
      <c r="R24" s="115">
        <v>7</v>
      </c>
      <c r="S24" s="115">
        <v>0</v>
      </c>
      <c r="T24" s="115">
        <f t="shared" si="7"/>
        <v>0</v>
      </c>
      <c r="U24" s="115">
        <v>0</v>
      </c>
      <c r="V24" s="115">
        <v>0</v>
      </c>
      <c r="W24" s="115">
        <v>14</v>
      </c>
      <c r="X24" s="115">
        <v>62</v>
      </c>
      <c r="Y24" s="115">
        <v>36</v>
      </c>
      <c r="Z24" s="115">
        <v>2</v>
      </c>
      <c r="AA24" s="115">
        <v>0</v>
      </c>
      <c r="AB24" s="119">
        <f t="shared" si="4"/>
        <v>34.686346863468636</v>
      </c>
      <c r="AC24" s="119">
        <f t="shared" si="5"/>
        <v>24.723247232472325</v>
      </c>
      <c r="AD24" s="128" t="s">
        <v>29</v>
      </c>
      <c r="AE24" s="127"/>
    </row>
    <row r="25" spans="1:31" s="114" customFormat="1" ht="16.5" customHeight="1">
      <c r="A25" s="135"/>
      <c r="B25" s="139" t="s">
        <v>30</v>
      </c>
      <c r="C25" s="115">
        <f t="shared" si="3"/>
        <v>175</v>
      </c>
      <c r="D25" s="115">
        <f t="shared" si="6"/>
        <v>128</v>
      </c>
      <c r="E25" s="115">
        <v>83</v>
      </c>
      <c r="F25" s="115">
        <v>8</v>
      </c>
      <c r="G25" s="115">
        <v>0</v>
      </c>
      <c r="H25" s="115">
        <v>0</v>
      </c>
      <c r="I25" s="115">
        <v>37</v>
      </c>
      <c r="J25" s="115">
        <v>0</v>
      </c>
      <c r="K25" s="115">
        <v>16</v>
      </c>
      <c r="L25" s="115">
        <v>3</v>
      </c>
      <c r="M25" s="115">
        <v>0</v>
      </c>
      <c r="N25" s="115">
        <v>0</v>
      </c>
      <c r="O25" s="115">
        <v>26</v>
      </c>
      <c r="P25" s="115">
        <v>0</v>
      </c>
      <c r="Q25" s="115">
        <v>0</v>
      </c>
      <c r="R25" s="115">
        <v>2</v>
      </c>
      <c r="S25" s="115">
        <v>0</v>
      </c>
      <c r="T25" s="115">
        <f t="shared" si="7"/>
        <v>0</v>
      </c>
      <c r="U25" s="115">
        <v>0</v>
      </c>
      <c r="V25" s="115">
        <v>0</v>
      </c>
      <c r="W25" s="115">
        <v>9</v>
      </c>
      <c r="X25" s="115">
        <v>85</v>
      </c>
      <c r="Y25" s="115">
        <v>8</v>
      </c>
      <c r="Z25" s="115">
        <v>0</v>
      </c>
      <c r="AA25" s="115">
        <v>0</v>
      </c>
      <c r="AB25" s="119">
        <f t="shared" si="4"/>
        <v>73.14285714285714</v>
      </c>
      <c r="AC25" s="119">
        <f t="shared" si="5"/>
        <v>14.857142857142858</v>
      </c>
      <c r="AD25" s="128" t="s">
        <v>30</v>
      </c>
      <c r="AE25" s="127"/>
    </row>
    <row r="26" spans="1:31" s="114" customFormat="1" ht="16.5" customHeight="1">
      <c r="A26" s="135"/>
      <c r="B26" s="139" t="s">
        <v>31</v>
      </c>
      <c r="C26" s="115">
        <f t="shared" si="3"/>
        <v>286</v>
      </c>
      <c r="D26" s="115">
        <f t="shared" si="6"/>
        <v>112</v>
      </c>
      <c r="E26" s="115">
        <v>87</v>
      </c>
      <c r="F26" s="115">
        <v>25</v>
      </c>
      <c r="G26" s="115">
        <v>0</v>
      </c>
      <c r="H26" s="115">
        <v>0</v>
      </c>
      <c r="I26" s="115">
        <v>0</v>
      </c>
      <c r="J26" s="115">
        <v>0</v>
      </c>
      <c r="K26" s="115">
        <v>91</v>
      </c>
      <c r="L26" s="115">
        <v>0</v>
      </c>
      <c r="M26" s="115">
        <v>2</v>
      </c>
      <c r="N26" s="115">
        <v>0</v>
      </c>
      <c r="O26" s="115">
        <v>78</v>
      </c>
      <c r="P26" s="115">
        <v>0</v>
      </c>
      <c r="Q26" s="115">
        <v>3</v>
      </c>
      <c r="R26" s="115">
        <v>0</v>
      </c>
      <c r="S26" s="115">
        <v>0</v>
      </c>
      <c r="T26" s="115">
        <f t="shared" si="7"/>
        <v>1</v>
      </c>
      <c r="U26" s="115">
        <v>1</v>
      </c>
      <c r="V26" s="115">
        <v>0</v>
      </c>
      <c r="W26" s="115">
        <v>13</v>
      </c>
      <c r="X26" s="115">
        <v>87</v>
      </c>
      <c r="Y26" s="115">
        <v>25</v>
      </c>
      <c r="Z26" s="115">
        <v>2</v>
      </c>
      <c r="AA26" s="115">
        <v>0</v>
      </c>
      <c r="AB26" s="119">
        <f t="shared" si="4"/>
        <v>39.16083916083916</v>
      </c>
      <c r="AC26" s="119">
        <f t="shared" si="5"/>
        <v>27.62237762237762</v>
      </c>
      <c r="AD26" s="128" t="s">
        <v>31</v>
      </c>
      <c r="AE26" s="127"/>
    </row>
    <row r="27" spans="1:31" s="114" customFormat="1" ht="16.5" customHeight="1">
      <c r="A27" s="135"/>
      <c r="B27" s="139" t="s">
        <v>32</v>
      </c>
      <c r="C27" s="115">
        <f t="shared" si="3"/>
        <v>75</v>
      </c>
      <c r="D27" s="115">
        <f t="shared" si="6"/>
        <v>42</v>
      </c>
      <c r="E27" s="115">
        <v>36</v>
      </c>
      <c r="F27" s="115">
        <v>6</v>
      </c>
      <c r="G27" s="115">
        <v>0</v>
      </c>
      <c r="H27" s="115">
        <v>0</v>
      </c>
      <c r="I27" s="115">
        <v>0</v>
      </c>
      <c r="J27" s="115">
        <v>0</v>
      </c>
      <c r="K27" s="115">
        <v>28</v>
      </c>
      <c r="L27" s="115">
        <v>0</v>
      </c>
      <c r="M27" s="115">
        <v>0</v>
      </c>
      <c r="N27" s="115">
        <v>0</v>
      </c>
      <c r="O27" s="115">
        <v>5</v>
      </c>
      <c r="P27" s="115">
        <v>0</v>
      </c>
      <c r="Q27" s="115">
        <v>0</v>
      </c>
      <c r="R27" s="115">
        <v>0</v>
      </c>
      <c r="S27" s="115">
        <v>0</v>
      </c>
      <c r="T27" s="115">
        <f t="shared" si="7"/>
        <v>0</v>
      </c>
      <c r="U27" s="115">
        <v>0</v>
      </c>
      <c r="V27" s="115">
        <v>0</v>
      </c>
      <c r="W27" s="115">
        <v>0</v>
      </c>
      <c r="X27" s="115">
        <v>36</v>
      </c>
      <c r="Y27" s="115">
        <v>6</v>
      </c>
      <c r="Z27" s="115">
        <v>0</v>
      </c>
      <c r="AA27" s="115">
        <v>0</v>
      </c>
      <c r="AB27" s="119">
        <f t="shared" si="4"/>
        <v>56.00000000000001</v>
      </c>
      <c r="AC27" s="119">
        <f t="shared" si="5"/>
        <v>6.666666666666667</v>
      </c>
      <c r="AD27" s="128" t="s">
        <v>32</v>
      </c>
      <c r="AE27" s="127"/>
    </row>
    <row r="28" spans="1:31" s="114" customFormat="1" ht="16.5" customHeight="1">
      <c r="A28" s="135"/>
      <c r="B28" s="139" t="s">
        <v>33</v>
      </c>
      <c r="C28" s="115">
        <f t="shared" si="3"/>
        <v>160</v>
      </c>
      <c r="D28" s="115">
        <f t="shared" si="6"/>
        <v>97</v>
      </c>
      <c r="E28" s="115">
        <v>88</v>
      </c>
      <c r="F28" s="115">
        <v>9</v>
      </c>
      <c r="G28" s="115">
        <v>0</v>
      </c>
      <c r="H28" s="115">
        <v>0</v>
      </c>
      <c r="I28" s="115">
        <v>0</v>
      </c>
      <c r="J28" s="115">
        <v>0</v>
      </c>
      <c r="K28" s="115">
        <v>23</v>
      </c>
      <c r="L28" s="115">
        <v>2</v>
      </c>
      <c r="M28" s="115">
        <v>1</v>
      </c>
      <c r="N28" s="115">
        <v>1</v>
      </c>
      <c r="O28" s="115">
        <v>19</v>
      </c>
      <c r="P28" s="115">
        <v>1</v>
      </c>
      <c r="Q28" s="115">
        <v>9</v>
      </c>
      <c r="R28" s="115">
        <v>7</v>
      </c>
      <c r="S28" s="115">
        <v>0</v>
      </c>
      <c r="T28" s="115">
        <f t="shared" si="7"/>
        <v>0</v>
      </c>
      <c r="U28" s="115">
        <v>0</v>
      </c>
      <c r="V28" s="115">
        <v>0</v>
      </c>
      <c r="W28" s="115">
        <v>2</v>
      </c>
      <c r="X28" s="115">
        <v>93</v>
      </c>
      <c r="Y28" s="115">
        <v>9</v>
      </c>
      <c r="Z28" s="115">
        <v>6</v>
      </c>
      <c r="AA28" s="115">
        <v>0</v>
      </c>
      <c r="AB28" s="119">
        <f t="shared" si="4"/>
        <v>60.62499999999999</v>
      </c>
      <c r="AC28" s="119">
        <f t="shared" si="5"/>
        <v>12.5</v>
      </c>
      <c r="AD28" s="128" t="s">
        <v>33</v>
      </c>
      <c r="AE28" s="127"/>
    </row>
    <row r="29" spans="1:31" s="114" customFormat="1" ht="16.5" customHeight="1">
      <c r="A29" s="135"/>
      <c r="B29" s="139" t="s">
        <v>34</v>
      </c>
      <c r="C29" s="115">
        <f t="shared" si="3"/>
        <v>198</v>
      </c>
      <c r="D29" s="115">
        <f t="shared" si="6"/>
        <v>59</v>
      </c>
      <c r="E29" s="115">
        <v>24</v>
      </c>
      <c r="F29" s="115">
        <v>35</v>
      </c>
      <c r="G29" s="115">
        <v>0</v>
      </c>
      <c r="H29" s="115">
        <v>0</v>
      </c>
      <c r="I29" s="115">
        <v>0</v>
      </c>
      <c r="J29" s="115">
        <v>0</v>
      </c>
      <c r="K29" s="115">
        <v>78</v>
      </c>
      <c r="L29" s="115">
        <v>0</v>
      </c>
      <c r="M29" s="115">
        <v>0</v>
      </c>
      <c r="N29" s="115">
        <v>0</v>
      </c>
      <c r="O29" s="115">
        <v>50</v>
      </c>
      <c r="P29" s="115">
        <v>0</v>
      </c>
      <c r="Q29" s="115">
        <v>8</v>
      </c>
      <c r="R29" s="115">
        <v>3</v>
      </c>
      <c r="S29" s="115">
        <v>0</v>
      </c>
      <c r="T29" s="115">
        <f t="shared" si="7"/>
        <v>0</v>
      </c>
      <c r="U29" s="115">
        <v>0</v>
      </c>
      <c r="V29" s="115">
        <v>0</v>
      </c>
      <c r="W29" s="115">
        <v>12</v>
      </c>
      <c r="X29" s="115">
        <v>27</v>
      </c>
      <c r="Y29" s="115">
        <v>39</v>
      </c>
      <c r="Z29" s="115">
        <v>1</v>
      </c>
      <c r="AA29" s="115">
        <v>0</v>
      </c>
      <c r="AB29" s="119">
        <f t="shared" si="4"/>
        <v>29.797979797979796</v>
      </c>
      <c r="AC29" s="119">
        <f t="shared" si="5"/>
        <v>25.252525252525253</v>
      </c>
      <c r="AD29" s="128" t="s">
        <v>34</v>
      </c>
      <c r="AE29" s="127"/>
    </row>
    <row r="30" spans="1:31" s="114" customFormat="1" ht="16.5" customHeight="1">
      <c r="A30" s="135"/>
      <c r="B30" s="139" t="s">
        <v>68</v>
      </c>
      <c r="C30" s="115">
        <f t="shared" si="3"/>
        <v>298</v>
      </c>
      <c r="D30" s="115">
        <f t="shared" si="6"/>
        <v>132</v>
      </c>
      <c r="E30" s="115">
        <v>104</v>
      </c>
      <c r="F30" s="115">
        <v>28</v>
      </c>
      <c r="G30" s="115">
        <v>0</v>
      </c>
      <c r="H30" s="115">
        <v>0</v>
      </c>
      <c r="I30" s="115">
        <v>0</v>
      </c>
      <c r="J30" s="115">
        <v>0</v>
      </c>
      <c r="K30" s="115">
        <v>82</v>
      </c>
      <c r="L30" s="115">
        <v>0</v>
      </c>
      <c r="M30" s="115">
        <v>8</v>
      </c>
      <c r="N30" s="115">
        <v>1</v>
      </c>
      <c r="O30" s="115">
        <v>68</v>
      </c>
      <c r="P30" s="115">
        <v>0</v>
      </c>
      <c r="Q30" s="115">
        <v>3</v>
      </c>
      <c r="R30" s="115">
        <v>4</v>
      </c>
      <c r="S30" s="115">
        <v>0</v>
      </c>
      <c r="T30" s="115">
        <f t="shared" si="7"/>
        <v>3</v>
      </c>
      <c r="U30" s="115">
        <v>3</v>
      </c>
      <c r="V30" s="115">
        <v>0</v>
      </c>
      <c r="W30" s="115">
        <v>16</v>
      </c>
      <c r="X30" s="115">
        <v>105</v>
      </c>
      <c r="Y30" s="115">
        <v>28</v>
      </c>
      <c r="Z30" s="115">
        <v>8</v>
      </c>
      <c r="AA30" s="115">
        <v>0</v>
      </c>
      <c r="AB30" s="119">
        <f t="shared" si="4"/>
        <v>44.29530201342282</v>
      </c>
      <c r="AC30" s="119">
        <f t="shared" si="5"/>
        <v>23.825503355704697</v>
      </c>
      <c r="AD30" s="128" t="s">
        <v>69</v>
      </c>
      <c r="AE30" s="127"/>
    </row>
    <row r="31" spans="1:31" s="114" customFormat="1" ht="16.5" customHeight="1">
      <c r="A31" s="135"/>
      <c r="B31" s="139" t="s">
        <v>70</v>
      </c>
      <c r="C31" s="115">
        <f t="shared" si="3"/>
        <v>242</v>
      </c>
      <c r="D31" s="115">
        <f t="shared" si="6"/>
        <v>82</v>
      </c>
      <c r="E31" s="115">
        <v>47</v>
      </c>
      <c r="F31" s="115">
        <v>35</v>
      </c>
      <c r="G31" s="115">
        <v>0</v>
      </c>
      <c r="H31" s="115">
        <v>0</v>
      </c>
      <c r="I31" s="115">
        <v>0</v>
      </c>
      <c r="J31" s="115">
        <v>0</v>
      </c>
      <c r="K31" s="115">
        <v>42</v>
      </c>
      <c r="L31" s="115">
        <v>36</v>
      </c>
      <c r="M31" s="115">
        <v>0</v>
      </c>
      <c r="N31" s="115">
        <v>1</v>
      </c>
      <c r="O31" s="115">
        <v>75</v>
      </c>
      <c r="P31" s="115">
        <v>0</v>
      </c>
      <c r="Q31" s="115">
        <v>0</v>
      </c>
      <c r="R31" s="115">
        <v>6</v>
      </c>
      <c r="S31" s="115">
        <v>0</v>
      </c>
      <c r="T31" s="115">
        <f t="shared" si="7"/>
        <v>4</v>
      </c>
      <c r="U31" s="115">
        <v>4</v>
      </c>
      <c r="V31" s="115">
        <v>0</v>
      </c>
      <c r="W31" s="115">
        <v>6</v>
      </c>
      <c r="X31" s="115">
        <v>47</v>
      </c>
      <c r="Y31" s="115">
        <v>36</v>
      </c>
      <c r="Z31" s="115">
        <v>0</v>
      </c>
      <c r="AA31" s="115">
        <v>0</v>
      </c>
      <c r="AB31" s="119">
        <f t="shared" si="4"/>
        <v>33.88429752066116</v>
      </c>
      <c r="AC31" s="119">
        <f t="shared" si="5"/>
        <v>32.64462809917356</v>
      </c>
      <c r="AD31" s="128" t="s">
        <v>71</v>
      </c>
      <c r="AE31" s="127"/>
    </row>
    <row r="32" spans="1:31" s="114" customFormat="1" ht="16.5" customHeight="1">
      <c r="A32" s="135"/>
      <c r="B32" s="139" t="s">
        <v>72</v>
      </c>
      <c r="C32" s="115">
        <f t="shared" si="3"/>
        <v>143</v>
      </c>
      <c r="D32" s="115">
        <f t="shared" si="6"/>
        <v>61</v>
      </c>
      <c r="E32" s="115">
        <v>36</v>
      </c>
      <c r="F32" s="115">
        <v>25</v>
      </c>
      <c r="G32" s="115">
        <v>0</v>
      </c>
      <c r="H32" s="115">
        <v>0</v>
      </c>
      <c r="I32" s="115">
        <v>0</v>
      </c>
      <c r="J32" s="115">
        <v>0</v>
      </c>
      <c r="K32" s="115">
        <v>40</v>
      </c>
      <c r="L32" s="115">
        <v>0</v>
      </c>
      <c r="M32" s="115">
        <v>2</v>
      </c>
      <c r="N32" s="115">
        <v>0</v>
      </c>
      <c r="O32" s="115">
        <v>29</v>
      </c>
      <c r="P32" s="115">
        <v>0</v>
      </c>
      <c r="Q32" s="115">
        <v>3</v>
      </c>
      <c r="R32" s="115">
        <v>8</v>
      </c>
      <c r="S32" s="115">
        <v>0</v>
      </c>
      <c r="T32" s="115">
        <f t="shared" si="7"/>
        <v>1</v>
      </c>
      <c r="U32" s="115">
        <v>0</v>
      </c>
      <c r="V32" s="115">
        <v>1</v>
      </c>
      <c r="W32" s="115">
        <v>0</v>
      </c>
      <c r="X32" s="115">
        <v>38</v>
      </c>
      <c r="Y32" s="115">
        <v>25</v>
      </c>
      <c r="Z32" s="115">
        <v>2</v>
      </c>
      <c r="AA32" s="115">
        <v>0</v>
      </c>
      <c r="AB32" s="119">
        <f t="shared" si="4"/>
        <v>42.65734265734265</v>
      </c>
      <c r="AC32" s="119">
        <f t="shared" si="5"/>
        <v>20.97902097902098</v>
      </c>
      <c r="AD32" s="128" t="s">
        <v>73</v>
      </c>
      <c r="AE32" s="127"/>
    </row>
    <row r="33" spans="1:31" s="114" customFormat="1" ht="16.5" customHeight="1">
      <c r="A33" s="135"/>
      <c r="B33" s="139" t="s">
        <v>170</v>
      </c>
      <c r="C33" s="115">
        <f t="shared" si="3"/>
        <v>611</v>
      </c>
      <c r="D33" s="115">
        <f t="shared" si="6"/>
        <v>311</v>
      </c>
      <c r="E33" s="115">
        <v>260</v>
      </c>
      <c r="F33" s="115">
        <v>51</v>
      </c>
      <c r="G33" s="115">
        <v>0</v>
      </c>
      <c r="H33" s="115">
        <v>0</v>
      </c>
      <c r="I33" s="115">
        <v>0</v>
      </c>
      <c r="J33" s="115">
        <v>0</v>
      </c>
      <c r="K33" s="115">
        <v>122</v>
      </c>
      <c r="L33" s="115">
        <v>0</v>
      </c>
      <c r="M33" s="115">
        <v>7</v>
      </c>
      <c r="N33" s="115">
        <v>2</v>
      </c>
      <c r="O33" s="115">
        <v>155</v>
      </c>
      <c r="P33" s="115">
        <v>0</v>
      </c>
      <c r="Q33" s="115">
        <v>2</v>
      </c>
      <c r="R33" s="115">
        <v>12</v>
      </c>
      <c r="S33" s="115">
        <v>0</v>
      </c>
      <c r="T33" s="115">
        <f t="shared" si="7"/>
        <v>2</v>
      </c>
      <c r="U33" s="115">
        <v>2</v>
      </c>
      <c r="V33" s="115">
        <v>0</v>
      </c>
      <c r="W33" s="115">
        <v>24</v>
      </c>
      <c r="X33" s="115">
        <v>263</v>
      </c>
      <c r="Y33" s="115">
        <v>51</v>
      </c>
      <c r="Z33" s="115">
        <v>12</v>
      </c>
      <c r="AA33" s="115">
        <v>1</v>
      </c>
      <c r="AB33" s="119">
        <f t="shared" si="4"/>
        <v>50.90016366612111</v>
      </c>
      <c r="AC33" s="119">
        <f t="shared" si="5"/>
        <v>25.695581014729953</v>
      </c>
      <c r="AD33" s="128" t="s">
        <v>170</v>
      </c>
      <c r="AE33" s="127"/>
    </row>
    <row r="34" spans="1:31" s="114" customFormat="1" ht="16.5" customHeight="1">
      <c r="A34" s="135"/>
      <c r="B34" s="139" t="s">
        <v>216</v>
      </c>
      <c r="C34" s="115">
        <f>D34+K34+L34+M34+N34+O34+P34+Q34+R34+S34</f>
        <v>160</v>
      </c>
      <c r="D34" s="115">
        <f>SUM(E34:J34)</f>
        <v>127</v>
      </c>
      <c r="E34" s="115">
        <v>108</v>
      </c>
      <c r="F34" s="115">
        <v>19</v>
      </c>
      <c r="G34" s="115">
        <v>0</v>
      </c>
      <c r="H34" s="115">
        <v>0</v>
      </c>
      <c r="I34" s="115">
        <v>0</v>
      </c>
      <c r="J34" s="115">
        <v>0</v>
      </c>
      <c r="K34" s="115">
        <v>27</v>
      </c>
      <c r="L34" s="115">
        <v>0</v>
      </c>
      <c r="M34" s="115">
        <v>0</v>
      </c>
      <c r="N34" s="115">
        <v>0</v>
      </c>
      <c r="O34" s="115">
        <v>2</v>
      </c>
      <c r="P34" s="115">
        <v>0</v>
      </c>
      <c r="Q34" s="115">
        <v>0</v>
      </c>
      <c r="R34" s="115">
        <v>4</v>
      </c>
      <c r="S34" s="115">
        <v>0</v>
      </c>
      <c r="T34" s="115">
        <f>SUM(U34:V34)</f>
        <v>0</v>
      </c>
      <c r="U34" s="115">
        <v>0</v>
      </c>
      <c r="V34" s="115">
        <v>0</v>
      </c>
      <c r="W34" s="115">
        <v>0</v>
      </c>
      <c r="X34" s="115">
        <v>108</v>
      </c>
      <c r="Y34" s="115">
        <v>19</v>
      </c>
      <c r="Z34" s="115">
        <v>1</v>
      </c>
      <c r="AA34" s="115">
        <v>0</v>
      </c>
      <c r="AB34" s="119">
        <f t="shared" si="4"/>
        <v>79.375</v>
      </c>
      <c r="AC34" s="119">
        <f t="shared" si="5"/>
        <v>1.25</v>
      </c>
      <c r="AD34" s="128" t="s">
        <v>215</v>
      </c>
      <c r="AE34" s="127"/>
    </row>
    <row r="35" spans="1:31" s="112" customFormat="1" ht="16.5" customHeight="1">
      <c r="A35" s="353" t="s">
        <v>177</v>
      </c>
      <c r="B35" s="404"/>
      <c r="C35" s="332">
        <f>SUM(C36:C37)</f>
        <v>32</v>
      </c>
      <c r="D35" s="333">
        <f aca="true" t="shared" si="8" ref="D35:AA35">SUM(D36:D37)</f>
        <v>1</v>
      </c>
      <c r="E35" s="118">
        <f t="shared" si="8"/>
        <v>1</v>
      </c>
      <c r="F35" s="118">
        <f t="shared" si="8"/>
        <v>0</v>
      </c>
      <c r="G35" s="118">
        <f t="shared" si="8"/>
        <v>0</v>
      </c>
      <c r="H35" s="118">
        <f t="shared" si="8"/>
        <v>0</v>
      </c>
      <c r="I35" s="118">
        <f t="shared" si="8"/>
        <v>0</v>
      </c>
      <c r="J35" s="118">
        <f t="shared" si="8"/>
        <v>0</v>
      </c>
      <c r="K35" s="118">
        <f t="shared" si="8"/>
        <v>5</v>
      </c>
      <c r="L35" s="118">
        <f t="shared" si="8"/>
        <v>0</v>
      </c>
      <c r="M35" s="118">
        <f t="shared" si="8"/>
        <v>2</v>
      </c>
      <c r="N35" s="118">
        <f t="shared" si="8"/>
        <v>0</v>
      </c>
      <c r="O35" s="118">
        <f t="shared" si="8"/>
        <v>21</v>
      </c>
      <c r="P35" s="118">
        <f t="shared" si="8"/>
        <v>0</v>
      </c>
      <c r="Q35" s="118">
        <f t="shared" si="8"/>
        <v>2</v>
      </c>
      <c r="R35" s="118">
        <f t="shared" si="8"/>
        <v>1</v>
      </c>
      <c r="S35" s="118">
        <f t="shared" si="8"/>
        <v>0</v>
      </c>
      <c r="T35" s="333">
        <f t="shared" si="8"/>
        <v>0</v>
      </c>
      <c r="U35" s="118">
        <f t="shared" si="8"/>
        <v>0</v>
      </c>
      <c r="V35" s="118">
        <f t="shared" si="8"/>
        <v>0</v>
      </c>
      <c r="W35" s="118">
        <f t="shared" si="8"/>
        <v>2</v>
      </c>
      <c r="X35" s="118">
        <f t="shared" si="8"/>
        <v>1</v>
      </c>
      <c r="Y35" s="118">
        <f t="shared" si="8"/>
        <v>0</v>
      </c>
      <c r="Z35" s="118">
        <f t="shared" si="8"/>
        <v>0</v>
      </c>
      <c r="AA35" s="118">
        <f t="shared" si="8"/>
        <v>0</v>
      </c>
      <c r="AB35" s="120">
        <f t="shared" si="4"/>
        <v>3.125</v>
      </c>
      <c r="AC35" s="120">
        <f t="shared" si="5"/>
        <v>65.625</v>
      </c>
      <c r="AD35" s="345" t="s">
        <v>177</v>
      </c>
      <c r="AE35" s="346"/>
    </row>
    <row r="36" spans="1:31" s="114" customFormat="1" ht="16.5" customHeight="1">
      <c r="A36" s="135"/>
      <c r="B36" s="139" t="s">
        <v>35</v>
      </c>
      <c r="C36" s="115">
        <f>D36+K36+L36+M36+N36+O36+P36+Q36+R36+S36</f>
        <v>21</v>
      </c>
      <c r="D36" s="115">
        <f>SUM(E36:J36)</f>
        <v>1</v>
      </c>
      <c r="E36" s="115">
        <v>1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2</v>
      </c>
      <c r="N36" s="115">
        <v>0</v>
      </c>
      <c r="O36" s="115">
        <v>18</v>
      </c>
      <c r="P36" s="115">
        <v>0</v>
      </c>
      <c r="Q36" s="115">
        <v>0</v>
      </c>
      <c r="R36" s="115">
        <v>0</v>
      </c>
      <c r="S36" s="115">
        <v>0</v>
      </c>
      <c r="T36" s="115">
        <f>SUM(U36:V36)</f>
        <v>0</v>
      </c>
      <c r="U36" s="115">
        <v>0</v>
      </c>
      <c r="V36" s="115">
        <v>0</v>
      </c>
      <c r="W36" s="115">
        <v>2</v>
      </c>
      <c r="X36" s="115">
        <v>1</v>
      </c>
      <c r="Y36" s="115">
        <v>0</v>
      </c>
      <c r="Z36" s="115">
        <v>0</v>
      </c>
      <c r="AA36" s="115">
        <v>0</v>
      </c>
      <c r="AB36" s="119">
        <f t="shared" si="4"/>
        <v>4.761904761904762</v>
      </c>
      <c r="AC36" s="119">
        <f t="shared" si="5"/>
        <v>85.71428571428571</v>
      </c>
      <c r="AD36" s="128" t="s">
        <v>35</v>
      </c>
      <c r="AE36" s="127"/>
    </row>
    <row r="37" spans="1:31" s="114" customFormat="1" ht="16.5" customHeight="1">
      <c r="A37" s="135"/>
      <c r="B37" s="139" t="s">
        <v>36</v>
      </c>
      <c r="C37" s="115">
        <f>D37+K37+L37+M37+N37+O37+P37+Q37+R37+S37</f>
        <v>11</v>
      </c>
      <c r="D37" s="115">
        <f>SUM(E37:J37)</f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5</v>
      </c>
      <c r="L37" s="115">
        <v>0</v>
      </c>
      <c r="M37" s="115">
        <v>0</v>
      </c>
      <c r="N37" s="115">
        <v>0</v>
      </c>
      <c r="O37" s="115">
        <v>3</v>
      </c>
      <c r="P37" s="115">
        <v>0</v>
      </c>
      <c r="Q37" s="115">
        <v>2</v>
      </c>
      <c r="R37" s="115">
        <v>1</v>
      </c>
      <c r="S37" s="115">
        <v>0</v>
      </c>
      <c r="T37" s="115">
        <f>SUM(U37:V37)</f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9">
        <f t="shared" si="4"/>
        <v>0</v>
      </c>
      <c r="AC37" s="119">
        <f t="shared" si="5"/>
        <v>27.27272727272727</v>
      </c>
      <c r="AD37" s="128" t="s">
        <v>36</v>
      </c>
      <c r="AE37" s="127"/>
    </row>
    <row r="38" spans="1:31" s="112" customFormat="1" ht="16.5" customHeight="1">
      <c r="A38" s="344" t="s">
        <v>178</v>
      </c>
      <c r="B38" s="403"/>
      <c r="C38" s="332">
        <f>SUM(C39:C42)</f>
        <v>314</v>
      </c>
      <c r="D38" s="333">
        <f aca="true" t="shared" si="9" ref="D38:AA38">SUM(D39:D42)</f>
        <v>46</v>
      </c>
      <c r="E38" s="118">
        <f t="shared" si="9"/>
        <v>26</v>
      </c>
      <c r="F38" s="118">
        <f t="shared" si="9"/>
        <v>18</v>
      </c>
      <c r="G38" s="118">
        <f t="shared" si="9"/>
        <v>2</v>
      </c>
      <c r="H38" s="118">
        <f t="shared" si="9"/>
        <v>0</v>
      </c>
      <c r="I38" s="118">
        <f t="shared" si="9"/>
        <v>0</v>
      </c>
      <c r="J38" s="118">
        <f t="shared" si="9"/>
        <v>0</v>
      </c>
      <c r="K38" s="118">
        <f t="shared" si="9"/>
        <v>66</v>
      </c>
      <c r="L38" s="118">
        <f t="shared" si="9"/>
        <v>0</v>
      </c>
      <c r="M38" s="118">
        <f t="shared" si="9"/>
        <v>2</v>
      </c>
      <c r="N38" s="118">
        <f t="shared" si="9"/>
        <v>1</v>
      </c>
      <c r="O38" s="118">
        <f t="shared" si="9"/>
        <v>187</v>
      </c>
      <c r="P38" s="118">
        <f t="shared" si="9"/>
        <v>0</v>
      </c>
      <c r="Q38" s="118">
        <f t="shared" si="9"/>
        <v>6</v>
      </c>
      <c r="R38" s="118">
        <f t="shared" si="9"/>
        <v>6</v>
      </c>
      <c r="S38" s="118">
        <f t="shared" si="9"/>
        <v>0</v>
      </c>
      <c r="T38" s="333">
        <f t="shared" si="9"/>
        <v>0</v>
      </c>
      <c r="U38" s="118">
        <f t="shared" si="9"/>
        <v>0</v>
      </c>
      <c r="V38" s="118">
        <f t="shared" si="9"/>
        <v>0</v>
      </c>
      <c r="W38" s="118">
        <f t="shared" si="9"/>
        <v>18</v>
      </c>
      <c r="X38" s="118">
        <f t="shared" si="9"/>
        <v>26</v>
      </c>
      <c r="Y38" s="118">
        <f t="shared" si="9"/>
        <v>18</v>
      </c>
      <c r="Z38" s="118">
        <f t="shared" si="9"/>
        <v>0</v>
      </c>
      <c r="AA38" s="118">
        <f t="shared" si="9"/>
        <v>0</v>
      </c>
      <c r="AB38" s="120">
        <f t="shared" si="4"/>
        <v>14.64968152866242</v>
      </c>
      <c r="AC38" s="120">
        <f t="shared" si="5"/>
        <v>59.554140127388536</v>
      </c>
      <c r="AD38" s="345" t="s">
        <v>178</v>
      </c>
      <c r="AE38" s="346"/>
    </row>
    <row r="39" spans="1:31" s="114" customFormat="1" ht="16.5" customHeight="1">
      <c r="A39" s="135"/>
      <c r="B39" s="139" t="s">
        <v>74</v>
      </c>
      <c r="C39" s="115">
        <f>D39+K39+L39+M39+N39+O39+P39+Q39+R39+S39</f>
        <v>188</v>
      </c>
      <c r="D39" s="115">
        <f>SUM(E39:J39)</f>
        <v>15</v>
      </c>
      <c r="E39" s="115">
        <v>8</v>
      </c>
      <c r="F39" s="115">
        <v>5</v>
      </c>
      <c r="G39" s="115">
        <v>2</v>
      </c>
      <c r="H39" s="115">
        <v>0</v>
      </c>
      <c r="I39" s="115">
        <v>0</v>
      </c>
      <c r="J39" s="115">
        <v>0</v>
      </c>
      <c r="K39" s="115">
        <v>34</v>
      </c>
      <c r="L39" s="115">
        <v>0</v>
      </c>
      <c r="M39" s="115">
        <v>2</v>
      </c>
      <c r="N39" s="115">
        <v>1</v>
      </c>
      <c r="O39" s="115">
        <v>127</v>
      </c>
      <c r="P39" s="115">
        <v>0</v>
      </c>
      <c r="Q39" s="115">
        <v>6</v>
      </c>
      <c r="R39" s="115">
        <v>3</v>
      </c>
      <c r="S39" s="115">
        <v>0</v>
      </c>
      <c r="T39" s="115">
        <f>SUM(U39:V39)</f>
        <v>0</v>
      </c>
      <c r="U39" s="115">
        <v>0</v>
      </c>
      <c r="V39" s="115">
        <v>0</v>
      </c>
      <c r="W39" s="115">
        <v>11</v>
      </c>
      <c r="X39" s="115">
        <v>8</v>
      </c>
      <c r="Y39" s="115">
        <v>5</v>
      </c>
      <c r="Z39" s="115">
        <v>0</v>
      </c>
      <c r="AA39" s="115">
        <v>0</v>
      </c>
      <c r="AB39" s="119">
        <f t="shared" si="4"/>
        <v>7.9787234042553195</v>
      </c>
      <c r="AC39" s="119">
        <f t="shared" si="5"/>
        <v>67.5531914893617</v>
      </c>
      <c r="AD39" s="128" t="s">
        <v>52</v>
      </c>
      <c r="AE39" s="127"/>
    </row>
    <row r="40" spans="1:31" s="114" customFormat="1" ht="16.5" customHeight="1">
      <c r="A40" s="135"/>
      <c r="B40" s="139" t="s">
        <v>37</v>
      </c>
      <c r="C40" s="115">
        <f>D40+K40+L40+M40+N40+O40+P40+Q40+R40+S40</f>
        <v>47</v>
      </c>
      <c r="D40" s="115">
        <f>SUM(E40:J40)</f>
        <v>9</v>
      </c>
      <c r="E40" s="115">
        <v>5</v>
      </c>
      <c r="F40" s="115">
        <v>4</v>
      </c>
      <c r="G40" s="115">
        <v>0</v>
      </c>
      <c r="H40" s="115">
        <v>0</v>
      </c>
      <c r="I40" s="115">
        <v>0</v>
      </c>
      <c r="J40" s="115">
        <v>0</v>
      </c>
      <c r="K40" s="115">
        <v>9</v>
      </c>
      <c r="L40" s="115">
        <v>0</v>
      </c>
      <c r="M40" s="115">
        <v>0</v>
      </c>
      <c r="N40" s="115">
        <v>0</v>
      </c>
      <c r="O40" s="115">
        <v>28</v>
      </c>
      <c r="P40" s="115">
        <v>0</v>
      </c>
      <c r="Q40" s="115">
        <v>0</v>
      </c>
      <c r="R40" s="115">
        <v>1</v>
      </c>
      <c r="S40" s="115">
        <v>0</v>
      </c>
      <c r="T40" s="115">
        <f>SUM(U40:V40)</f>
        <v>0</v>
      </c>
      <c r="U40" s="115">
        <v>0</v>
      </c>
      <c r="V40" s="115">
        <v>0</v>
      </c>
      <c r="W40" s="115">
        <v>0</v>
      </c>
      <c r="X40" s="115">
        <v>5</v>
      </c>
      <c r="Y40" s="115">
        <v>4</v>
      </c>
      <c r="Z40" s="115">
        <v>0</v>
      </c>
      <c r="AA40" s="115">
        <v>0</v>
      </c>
      <c r="AB40" s="119">
        <f t="shared" si="4"/>
        <v>19.148936170212767</v>
      </c>
      <c r="AC40" s="119">
        <f t="shared" si="5"/>
        <v>59.57446808510638</v>
      </c>
      <c r="AD40" s="128" t="s">
        <v>53</v>
      </c>
      <c r="AE40" s="127"/>
    </row>
    <row r="41" spans="1:31" s="114" customFormat="1" ht="16.5" customHeight="1">
      <c r="A41" s="135"/>
      <c r="B41" s="139" t="s">
        <v>38</v>
      </c>
      <c r="C41" s="115">
        <f>D41+K41+L41+M41+N41+O41+P41+Q41+R41+S41</f>
        <v>61</v>
      </c>
      <c r="D41" s="115">
        <f>SUM(E41:J41)</f>
        <v>19</v>
      </c>
      <c r="E41" s="115">
        <v>11</v>
      </c>
      <c r="F41" s="115">
        <v>8</v>
      </c>
      <c r="G41" s="115">
        <v>0</v>
      </c>
      <c r="H41" s="115">
        <v>0</v>
      </c>
      <c r="I41" s="115">
        <v>0</v>
      </c>
      <c r="J41" s="115">
        <v>0</v>
      </c>
      <c r="K41" s="115">
        <v>22</v>
      </c>
      <c r="L41" s="115">
        <v>0</v>
      </c>
      <c r="M41" s="115">
        <v>0</v>
      </c>
      <c r="N41" s="115">
        <v>0</v>
      </c>
      <c r="O41" s="115">
        <v>18</v>
      </c>
      <c r="P41" s="115">
        <v>0</v>
      </c>
      <c r="Q41" s="115">
        <v>0</v>
      </c>
      <c r="R41" s="115">
        <v>2</v>
      </c>
      <c r="S41" s="115">
        <v>0</v>
      </c>
      <c r="T41" s="115">
        <f>SUM(U41:V41)</f>
        <v>0</v>
      </c>
      <c r="U41" s="115">
        <v>0</v>
      </c>
      <c r="V41" s="115">
        <v>0</v>
      </c>
      <c r="W41" s="115">
        <v>5</v>
      </c>
      <c r="X41" s="115">
        <v>11</v>
      </c>
      <c r="Y41" s="115">
        <v>8</v>
      </c>
      <c r="Z41" s="115">
        <v>0</v>
      </c>
      <c r="AA41" s="115">
        <v>0</v>
      </c>
      <c r="AB41" s="119">
        <f t="shared" si="4"/>
        <v>31.147540983606557</v>
      </c>
      <c r="AC41" s="119">
        <f t="shared" si="5"/>
        <v>29.508196721311474</v>
      </c>
      <c r="AD41" s="128" t="s">
        <v>54</v>
      </c>
      <c r="AE41" s="127"/>
    </row>
    <row r="42" spans="1:31" s="114" customFormat="1" ht="16.5" customHeight="1">
      <c r="A42" s="135"/>
      <c r="B42" s="139" t="s">
        <v>39</v>
      </c>
      <c r="C42" s="115">
        <f>D42+K42+L42+M42+N42+O42+P42+Q42+R42+S42</f>
        <v>18</v>
      </c>
      <c r="D42" s="115">
        <f>SUM(E42:J42)</f>
        <v>3</v>
      </c>
      <c r="E42" s="115">
        <v>2</v>
      </c>
      <c r="F42" s="115">
        <v>1</v>
      </c>
      <c r="G42" s="115">
        <v>0</v>
      </c>
      <c r="H42" s="115">
        <v>0</v>
      </c>
      <c r="I42" s="115">
        <v>0</v>
      </c>
      <c r="J42" s="115">
        <v>0</v>
      </c>
      <c r="K42" s="115">
        <v>1</v>
      </c>
      <c r="L42" s="115">
        <v>0</v>
      </c>
      <c r="M42" s="115">
        <v>0</v>
      </c>
      <c r="N42" s="115">
        <v>0</v>
      </c>
      <c r="O42" s="115">
        <v>14</v>
      </c>
      <c r="P42" s="115">
        <v>0</v>
      </c>
      <c r="Q42" s="115">
        <v>0</v>
      </c>
      <c r="R42" s="115">
        <v>0</v>
      </c>
      <c r="S42" s="115">
        <v>0</v>
      </c>
      <c r="T42" s="115">
        <f>SUM(U42:V42)</f>
        <v>0</v>
      </c>
      <c r="U42" s="115">
        <v>0</v>
      </c>
      <c r="V42" s="115">
        <v>0</v>
      </c>
      <c r="W42" s="115">
        <v>2</v>
      </c>
      <c r="X42" s="115">
        <v>2</v>
      </c>
      <c r="Y42" s="115">
        <v>1</v>
      </c>
      <c r="Z42" s="115">
        <v>0</v>
      </c>
      <c r="AA42" s="115">
        <v>0</v>
      </c>
      <c r="AB42" s="119">
        <f t="shared" si="4"/>
        <v>16.666666666666664</v>
      </c>
      <c r="AC42" s="119">
        <f t="shared" si="5"/>
        <v>77.77777777777779</v>
      </c>
      <c r="AD42" s="128" t="s">
        <v>55</v>
      </c>
      <c r="AE42" s="127"/>
    </row>
    <row r="43" spans="1:31" s="112" customFormat="1" ht="16.5" customHeight="1">
      <c r="A43" s="344" t="s">
        <v>179</v>
      </c>
      <c r="B43" s="403"/>
      <c r="C43" s="332">
        <f>C44</f>
        <v>33</v>
      </c>
      <c r="D43" s="333">
        <f aca="true" t="shared" si="10" ref="D43:AA43">D44</f>
        <v>1</v>
      </c>
      <c r="E43" s="118">
        <f t="shared" si="10"/>
        <v>0</v>
      </c>
      <c r="F43" s="118">
        <f t="shared" si="10"/>
        <v>1</v>
      </c>
      <c r="G43" s="118">
        <f t="shared" si="10"/>
        <v>0</v>
      </c>
      <c r="H43" s="118">
        <f t="shared" si="10"/>
        <v>0</v>
      </c>
      <c r="I43" s="118">
        <f t="shared" si="10"/>
        <v>0</v>
      </c>
      <c r="J43" s="118">
        <f t="shared" si="10"/>
        <v>0</v>
      </c>
      <c r="K43" s="118">
        <f t="shared" si="10"/>
        <v>5</v>
      </c>
      <c r="L43" s="118">
        <f t="shared" si="10"/>
        <v>0</v>
      </c>
      <c r="M43" s="118">
        <f t="shared" si="10"/>
        <v>1</v>
      </c>
      <c r="N43" s="118">
        <f t="shared" si="10"/>
        <v>0</v>
      </c>
      <c r="O43" s="118">
        <f t="shared" si="10"/>
        <v>20</v>
      </c>
      <c r="P43" s="118">
        <f t="shared" si="10"/>
        <v>0</v>
      </c>
      <c r="Q43" s="118">
        <f t="shared" si="10"/>
        <v>6</v>
      </c>
      <c r="R43" s="118">
        <f t="shared" si="10"/>
        <v>0</v>
      </c>
      <c r="S43" s="118">
        <f t="shared" si="10"/>
        <v>0</v>
      </c>
      <c r="T43" s="333">
        <f t="shared" si="10"/>
        <v>0</v>
      </c>
      <c r="U43" s="118">
        <f t="shared" si="10"/>
        <v>0</v>
      </c>
      <c r="V43" s="118">
        <f t="shared" si="10"/>
        <v>0</v>
      </c>
      <c r="W43" s="118">
        <f t="shared" si="10"/>
        <v>4</v>
      </c>
      <c r="X43" s="118">
        <f t="shared" si="10"/>
        <v>0</v>
      </c>
      <c r="Y43" s="118">
        <f t="shared" si="10"/>
        <v>1</v>
      </c>
      <c r="Z43" s="118">
        <f t="shared" si="10"/>
        <v>0</v>
      </c>
      <c r="AA43" s="118">
        <f t="shared" si="10"/>
        <v>0</v>
      </c>
      <c r="AB43" s="120">
        <f t="shared" si="4"/>
        <v>3.0303030303030303</v>
      </c>
      <c r="AC43" s="120">
        <f t="shared" si="5"/>
        <v>60.60606060606061</v>
      </c>
      <c r="AD43" s="350" t="s">
        <v>56</v>
      </c>
      <c r="AE43" s="351"/>
    </row>
    <row r="44" spans="1:31" s="114" customFormat="1" ht="16.5" customHeight="1">
      <c r="A44" s="135"/>
      <c r="B44" s="139" t="s">
        <v>40</v>
      </c>
      <c r="C44" s="115">
        <f>D44+K44+L44+M44+N44+O44+P44+Q44+R44+S44</f>
        <v>33</v>
      </c>
      <c r="D44" s="115">
        <f>SUM(E44:J44)</f>
        <v>1</v>
      </c>
      <c r="E44" s="115">
        <v>0</v>
      </c>
      <c r="F44" s="115">
        <v>1</v>
      </c>
      <c r="G44" s="115">
        <v>0</v>
      </c>
      <c r="H44" s="115">
        <v>0</v>
      </c>
      <c r="I44" s="115">
        <v>0</v>
      </c>
      <c r="J44" s="115">
        <v>0</v>
      </c>
      <c r="K44" s="115">
        <v>5</v>
      </c>
      <c r="L44" s="115">
        <v>0</v>
      </c>
      <c r="M44" s="115">
        <v>1</v>
      </c>
      <c r="N44" s="115">
        <v>0</v>
      </c>
      <c r="O44" s="115">
        <v>20</v>
      </c>
      <c r="P44" s="115">
        <v>0</v>
      </c>
      <c r="Q44" s="115">
        <v>6</v>
      </c>
      <c r="R44" s="115">
        <v>0</v>
      </c>
      <c r="S44" s="115">
        <v>0</v>
      </c>
      <c r="T44" s="115">
        <f>SUM(U44:V44)</f>
        <v>0</v>
      </c>
      <c r="U44" s="115">
        <v>0</v>
      </c>
      <c r="V44" s="115">
        <v>0</v>
      </c>
      <c r="W44" s="115">
        <v>4</v>
      </c>
      <c r="X44" s="115">
        <v>0</v>
      </c>
      <c r="Y44" s="115">
        <v>1</v>
      </c>
      <c r="Z44" s="115">
        <v>0</v>
      </c>
      <c r="AA44" s="115">
        <v>0</v>
      </c>
      <c r="AB44" s="119">
        <f t="shared" si="4"/>
        <v>3.0303030303030303</v>
      </c>
      <c r="AC44" s="119">
        <f t="shared" si="5"/>
        <v>60.60606060606061</v>
      </c>
      <c r="AD44" s="128" t="s">
        <v>40</v>
      </c>
      <c r="AE44" s="127"/>
    </row>
    <row r="45" spans="1:31" s="112" customFormat="1" ht="16.5" customHeight="1">
      <c r="A45" s="344" t="s">
        <v>180</v>
      </c>
      <c r="B45" s="403"/>
      <c r="C45" s="332">
        <f>SUM(C46:C47)</f>
        <v>84</v>
      </c>
      <c r="D45" s="333">
        <f aca="true" t="shared" si="11" ref="D45:AA45">SUM(D46:D47)</f>
        <v>8</v>
      </c>
      <c r="E45" s="118">
        <f t="shared" si="11"/>
        <v>5</v>
      </c>
      <c r="F45" s="118">
        <f t="shared" si="11"/>
        <v>3</v>
      </c>
      <c r="G45" s="118">
        <f t="shared" si="11"/>
        <v>0</v>
      </c>
      <c r="H45" s="118">
        <f t="shared" si="11"/>
        <v>0</v>
      </c>
      <c r="I45" s="118">
        <f t="shared" si="11"/>
        <v>0</v>
      </c>
      <c r="J45" s="118">
        <f t="shared" si="11"/>
        <v>0</v>
      </c>
      <c r="K45" s="118">
        <f t="shared" si="11"/>
        <v>17</v>
      </c>
      <c r="L45" s="118">
        <f t="shared" si="11"/>
        <v>0</v>
      </c>
      <c r="M45" s="118">
        <f t="shared" si="11"/>
        <v>4</v>
      </c>
      <c r="N45" s="118">
        <f t="shared" si="11"/>
        <v>4</v>
      </c>
      <c r="O45" s="118">
        <f t="shared" si="11"/>
        <v>44</v>
      </c>
      <c r="P45" s="118">
        <f t="shared" si="11"/>
        <v>0</v>
      </c>
      <c r="Q45" s="118">
        <f t="shared" si="11"/>
        <v>7</v>
      </c>
      <c r="R45" s="118">
        <f t="shared" si="11"/>
        <v>0</v>
      </c>
      <c r="S45" s="118">
        <f t="shared" si="11"/>
        <v>0</v>
      </c>
      <c r="T45" s="333">
        <f t="shared" si="11"/>
        <v>0</v>
      </c>
      <c r="U45" s="118">
        <f t="shared" si="11"/>
        <v>0</v>
      </c>
      <c r="V45" s="118">
        <f t="shared" si="11"/>
        <v>0</v>
      </c>
      <c r="W45" s="118">
        <f t="shared" si="11"/>
        <v>17</v>
      </c>
      <c r="X45" s="118">
        <f t="shared" si="11"/>
        <v>5</v>
      </c>
      <c r="Y45" s="118">
        <f t="shared" si="11"/>
        <v>3</v>
      </c>
      <c r="Z45" s="118">
        <f t="shared" si="11"/>
        <v>0</v>
      </c>
      <c r="AA45" s="118">
        <f t="shared" si="11"/>
        <v>0</v>
      </c>
      <c r="AB45" s="120">
        <f t="shared" si="4"/>
        <v>9.523809523809524</v>
      </c>
      <c r="AC45" s="120">
        <f t="shared" si="5"/>
        <v>52.38095238095239</v>
      </c>
      <c r="AD45" s="345" t="s">
        <v>233</v>
      </c>
      <c r="AE45" s="346"/>
    </row>
    <row r="46" spans="1:31" s="114" customFormat="1" ht="16.5" customHeight="1">
      <c r="A46" s="135"/>
      <c r="B46" s="139" t="s">
        <v>41</v>
      </c>
      <c r="C46" s="115">
        <f>D46+K46+L46+M46+N46+O46+P46+Q46+R46+S46</f>
        <v>84</v>
      </c>
      <c r="D46" s="115">
        <f>SUM(E46:J46)</f>
        <v>8</v>
      </c>
      <c r="E46" s="115">
        <v>5</v>
      </c>
      <c r="F46" s="115">
        <v>3</v>
      </c>
      <c r="G46" s="115">
        <v>0</v>
      </c>
      <c r="H46" s="115">
        <v>0</v>
      </c>
      <c r="I46" s="115">
        <v>0</v>
      </c>
      <c r="J46" s="115">
        <v>0</v>
      </c>
      <c r="K46" s="115">
        <v>17</v>
      </c>
      <c r="L46" s="115">
        <v>0</v>
      </c>
      <c r="M46" s="115">
        <v>4</v>
      </c>
      <c r="N46" s="115">
        <v>4</v>
      </c>
      <c r="O46" s="115">
        <v>44</v>
      </c>
      <c r="P46" s="115">
        <v>0</v>
      </c>
      <c r="Q46" s="115">
        <v>7</v>
      </c>
      <c r="R46" s="115">
        <v>0</v>
      </c>
      <c r="S46" s="115">
        <v>0</v>
      </c>
      <c r="T46" s="115">
        <f>SUM(U46:V46)</f>
        <v>0</v>
      </c>
      <c r="U46" s="115">
        <v>0</v>
      </c>
      <c r="V46" s="115">
        <v>0</v>
      </c>
      <c r="W46" s="115">
        <v>17</v>
      </c>
      <c r="X46" s="115">
        <v>5</v>
      </c>
      <c r="Y46" s="115">
        <v>3</v>
      </c>
      <c r="Z46" s="115">
        <v>0</v>
      </c>
      <c r="AA46" s="115">
        <v>0</v>
      </c>
      <c r="AB46" s="119">
        <f t="shared" si="4"/>
        <v>9.523809523809524</v>
      </c>
      <c r="AC46" s="119">
        <f t="shared" si="5"/>
        <v>52.38095238095239</v>
      </c>
      <c r="AD46" s="128" t="s">
        <v>41</v>
      </c>
      <c r="AE46" s="127"/>
    </row>
    <row r="47" spans="1:31" s="114" customFormat="1" ht="16.5" customHeight="1">
      <c r="A47" s="135"/>
      <c r="B47" s="139" t="s">
        <v>42</v>
      </c>
      <c r="C47" s="115">
        <f>D47+K47+L47+M47+N47+O47+P47+Q47+R47+S47</f>
        <v>0</v>
      </c>
      <c r="D47" s="115">
        <f>SUM(E47:J47)</f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f>SUM(U47:V47)</f>
        <v>0</v>
      </c>
      <c r="U47" s="115">
        <v>0</v>
      </c>
      <c r="V47" s="115">
        <v>0</v>
      </c>
      <c r="W47" s="115">
        <v>0</v>
      </c>
      <c r="X47" s="115">
        <v>0</v>
      </c>
      <c r="Y47" s="115">
        <v>0</v>
      </c>
      <c r="Z47" s="115">
        <v>0</v>
      </c>
      <c r="AA47" s="115">
        <v>0</v>
      </c>
      <c r="AB47" s="119">
        <v>0</v>
      </c>
      <c r="AC47" s="119">
        <v>0</v>
      </c>
      <c r="AD47" s="128" t="s">
        <v>42</v>
      </c>
      <c r="AE47" s="127"/>
    </row>
    <row r="48" spans="1:31" s="112" customFormat="1" ht="16.5" customHeight="1">
      <c r="A48" s="344" t="s">
        <v>181</v>
      </c>
      <c r="B48" s="403"/>
      <c r="C48" s="332">
        <f>SUM(C49:C51)</f>
        <v>239</v>
      </c>
      <c r="D48" s="333">
        <f aca="true" t="shared" si="12" ref="D48:AA48">SUM(D49:D51)</f>
        <v>63</v>
      </c>
      <c r="E48" s="118">
        <f t="shared" si="12"/>
        <v>40</v>
      </c>
      <c r="F48" s="118">
        <f t="shared" si="12"/>
        <v>23</v>
      </c>
      <c r="G48" s="118">
        <f t="shared" si="12"/>
        <v>0</v>
      </c>
      <c r="H48" s="118">
        <f t="shared" si="12"/>
        <v>0</v>
      </c>
      <c r="I48" s="118">
        <f t="shared" si="12"/>
        <v>0</v>
      </c>
      <c r="J48" s="118">
        <f t="shared" si="12"/>
        <v>0</v>
      </c>
      <c r="K48" s="118">
        <f t="shared" si="12"/>
        <v>86</v>
      </c>
      <c r="L48" s="118">
        <f t="shared" si="12"/>
        <v>0</v>
      </c>
      <c r="M48" s="118">
        <f t="shared" si="12"/>
        <v>4</v>
      </c>
      <c r="N48" s="118">
        <f t="shared" si="12"/>
        <v>0</v>
      </c>
      <c r="O48" s="118">
        <f t="shared" si="12"/>
        <v>76</v>
      </c>
      <c r="P48" s="118">
        <f t="shared" si="12"/>
        <v>0</v>
      </c>
      <c r="Q48" s="118">
        <f t="shared" si="12"/>
        <v>6</v>
      </c>
      <c r="R48" s="118">
        <f t="shared" si="12"/>
        <v>4</v>
      </c>
      <c r="S48" s="118">
        <f t="shared" si="12"/>
        <v>0</v>
      </c>
      <c r="T48" s="333">
        <f t="shared" si="12"/>
        <v>0</v>
      </c>
      <c r="U48" s="118">
        <f t="shared" si="12"/>
        <v>0</v>
      </c>
      <c r="V48" s="118">
        <f t="shared" si="12"/>
        <v>0</v>
      </c>
      <c r="W48" s="118">
        <f t="shared" si="12"/>
        <v>14</v>
      </c>
      <c r="X48" s="118">
        <f t="shared" si="12"/>
        <v>40</v>
      </c>
      <c r="Y48" s="118">
        <f t="shared" si="12"/>
        <v>23</v>
      </c>
      <c r="Z48" s="118">
        <f t="shared" si="12"/>
        <v>0</v>
      </c>
      <c r="AA48" s="118">
        <f t="shared" si="12"/>
        <v>0</v>
      </c>
      <c r="AB48" s="120">
        <f t="shared" si="4"/>
        <v>26.359832635983267</v>
      </c>
      <c r="AC48" s="120">
        <f t="shared" si="5"/>
        <v>31.799163179916317</v>
      </c>
      <c r="AD48" s="345" t="s">
        <v>234</v>
      </c>
      <c r="AE48" s="346"/>
    </row>
    <row r="49" spans="1:31" s="114" customFormat="1" ht="16.5" customHeight="1">
      <c r="A49" s="135"/>
      <c r="B49" s="139" t="s">
        <v>43</v>
      </c>
      <c r="C49" s="115">
        <f>D49+K49+L49+M49+N49+O49+P49+Q49+R49+S49</f>
        <v>126</v>
      </c>
      <c r="D49" s="115">
        <f>SUM(E49:J49)</f>
        <v>15</v>
      </c>
      <c r="E49" s="115">
        <v>4</v>
      </c>
      <c r="F49" s="115">
        <v>11</v>
      </c>
      <c r="G49" s="115">
        <v>0</v>
      </c>
      <c r="H49" s="115">
        <v>0</v>
      </c>
      <c r="I49" s="115">
        <v>0</v>
      </c>
      <c r="J49" s="115">
        <v>0</v>
      </c>
      <c r="K49" s="115">
        <v>39</v>
      </c>
      <c r="L49" s="115">
        <v>0</v>
      </c>
      <c r="M49" s="115">
        <v>4</v>
      </c>
      <c r="N49" s="115">
        <v>0</v>
      </c>
      <c r="O49" s="115">
        <v>61</v>
      </c>
      <c r="P49" s="115">
        <v>0</v>
      </c>
      <c r="Q49" s="115">
        <v>6</v>
      </c>
      <c r="R49" s="115">
        <v>1</v>
      </c>
      <c r="S49" s="115">
        <v>0</v>
      </c>
      <c r="T49" s="115">
        <f>SUM(U49:V49)</f>
        <v>0</v>
      </c>
      <c r="U49" s="115">
        <v>0</v>
      </c>
      <c r="V49" s="115">
        <v>0</v>
      </c>
      <c r="W49" s="115">
        <v>14</v>
      </c>
      <c r="X49" s="115">
        <v>4</v>
      </c>
      <c r="Y49" s="115">
        <v>11</v>
      </c>
      <c r="Z49" s="115">
        <v>0</v>
      </c>
      <c r="AA49" s="115">
        <v>0</v>
      </c>
      <c r="AB49" s="119">
        <f t="shared" si="4"/>
        <v>11.904761904761903</v>
      </c>
      <c r="AC49" s="119">
        <f t="shared" si="5"/>
        <v>48.41269841269841</v>
      </c>
      <c r="AD49" s="128" t="s">
        <v>43</v>
      </c>
      <c r="AE49" s="127"/>
    </row>
    <row r="50" spans="1:31" s="114" customFormat="1" ht="16.5" customHeight="1">
      <c r="A50" s="135"/>
      <c r="B50" s="139" t="s">
        <v>44</v>
      </c>
      <c r="C50" s="115">
        <f>D50+K50+L50+M50+N50+O50+P50+Q50+R50+S50</f>
        <v>0</v>
      </c>
      <c r="D50" s="115">
        <f>SUM(E50:J50)</f>
        <v>0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  <c r="K50" s="115">
        <v>0</v>
      </c>
      <c r="L50" s="115">
        <v>0</v>
      </c>
      <c r="M50" s="115">
        <v>0</v>
      </c>
      <c r="N50" s="115">
        <v>0</v>
      </c>
      <c r="O50" s="115">
        <v>0</v>
      </c>
      <c r="P50" s="115">
        <v>0</v>
      </c>
      <c r="Q50" s="115">
        <v>0</v>
      </c>
      <c r="R50" s="115">
        <v>0</v>
      </c>
      <c r="S50" s="115">
        <v>0</v>
      </c>
      <c r="T50" s="115">
        <f>SUM(U50:V50)</f>
        <v>0</v>
      </c>
      <c r="U50" s="115">
        <v>0</v>
      </c>
      <c r="V50" s="115">
        <v>0</v>
      </c>
      <c r="W50" s="115">
        <v>0</v>
      </c>
      <c r="X50" s="115">
        <v>0</v>
      </c>
      <c r="Y50" s="115">
        <v>0</v>
      </c>
      <c r="Z50" s="115">
        <v>0</v>
      </c>
      <c r="AA50" s="115">
        <v>0</v>
      </c>
      <c r="AB50" s="119">
        <v>0</v>
      </c>
      <c r="AC50" s="119">
        <v>0</v>
      </c>
      <c r="AD50" s="128" t="s">
        <v>44</v>
      </c>
      <c r="AE50" s="127"/>
    </row>
    <row r="51" spans="1:31" s="114" customFormat="1" ht="16.5" customHeight="1">
      <c r="A51" s="135"/>
      <c r="B51" s="139" t="s">
        <v>45</v>
      </c>
      <c r="C51" s="115">
        <f>D51+K51+L51+M51+N51+O51+P51+Q51+R51+S51</f>
        <v>113</v>
      </c>
      <c r="D51" s="115">
        <f>SUM(E51:J51)</f>
        <v>48</v>
      </c>
      <c r="E51" s="115">
        <v>36</v>
      </c>
      <c r="F51" s="115">
        <v>12</v>
      </c>
      <c r="G51" s="115">
        <v>0</v>
      </c>
      <c r="H51" s="115">
        <v>0</v>
      </c>
      <c r="I51" s="115">
        <v>0</v>
      </c>
      <c r="J51" s="115">
        <v>0</v>
      </c>
      <c r="K51" s="115">
        <v>47</v>
      </c>
      <c r="L51" s="115">
        <v>0</v>
      </c>
      <c r="M51" s="115">
        <v>0</v>
      </c>
      <c r="N51" s="115">
        <v>0</v>
      </c>
      <c r="O51" s="115">
        <v>15</v>
      </c>
      <c r="P51" s="115">
        <v>0</v>
      </c>
      <c r="Q51" s="115">
        <v>0</v>
      </c>
      <c r="R51" s="115">
        <v>3</v>
      </c>
      <c r="S51" s="115">
        <v>0</v>
      </c>
      <c r="T51" s="115">
        <f>SUM(U51:V51)</f>
        <v>0</v>
      </c>
      <c r="U51" s="115">
        <v>0</v>
      </c>
      <c r="V51" s="115">
        <v>0</v>
      </c>
      <c r="W51" s="115">
        <v>0</v>
      </c>
      <c r="X51" s="115">
        <v>36</v>
      </c>
      <c r="Y51" s="115">
        <v>12</v>
      </c>
      <c r="Z51" s="115">
        <v>0</v>
      </c>
      <c r="AA51" s="115">
        <v>0</v>
      </c>
      <c r="AB51" s="119">
        <f t="shared" si="4"/>
        <v>42.47787610619469</v>
      </c>
      <c r="AC51" s="119">
        <f t="shared" si="5"/>
        <v>13.274336283185843</v>
      </c>
      <c r="AD51" s="128" t="s">
        <v>45</v>
      </c>
      <c r="AE51" s="127"/>
    </row>
    <row r="52" spans="1:31" s="112" customFormat="1" ht="16.5" customHeight="1">
      <c r="A52" s="344" t="s">
        <v>182</v>
      </c>
      <c r="B52" s="403"/>
      <c r="C52" s="332">
        <f aca="true" t="shared" si="13" ref="C52:AA52">SUM(C53:C55)</f>
        <v>71</v>
      </c>
      <c r="D52" s="333">
        <f t="shared" si="13"/>
        <v>12</v>
      </c>
      <c r="E52" s="118">
        <f t="shared" si="13"/>
        <v>9</v>
      </c>
      <c r="F52" s="118">
        <f t="shared" si="13"/>
        <v>3</v>
      </c>
      <c r="G52" s="118">
        <f t="shared" si="13"/>
        <v>0</v>
      </c>
      <c r="H52" s="118">
        <f t="shared" si="13"/>
        <v>0</v>
      </c>
      <c r="I52" s="118">
        <f t="shared" si="13"/>
        <v>0</v>
      </c>
      <c r="J52" s="118">
        <f t="shared" si="13"/>
        <v>0</v>
      </c>
      <c r="K52" s="118">
        <f t="shared" si="13"/>
        <v>10</v>
      </c>
      <c r="L52" s="118">
        <f t="shared" si="13"/>
        <v>0</v>
      </c>
      <c r="M52" s="118">
        <f t="shared" si="13"/>
        <v>0</v>
      </c>
      <c r="N52" s="118">
        <f t="shared" si="13"/>
        <v>1</v>
      </c>
      <c r="O52" s="118">
        <f t="shared" si="13"/>
        <v>46</v>
      </c>
      <c r="P52" s="118">
        <f t="shared" si="13"/>
        <v>0</v>
      </c>
      <c r="Q52" s="118">
        <f t="shared" si="13"/>
        <v>1</v>
      </c>
      <c r="R52" s="118">
        <f t="shared" si="13"/>
        <v>0</v>
      </c>
      <c r="S52" s="118">
        <f t="shared" si="13"/>
        <v>1</v>
      </c>
      <c r="T52" s="333">
        <f t="shared" si="13"/>
        <v>0</v>
      </c>
      <c r="U52" s="118">
        <f t="shared" si="13"/>
        <v>0</v>
      </c>
      <c r="V52" s="118">
        <f t="shared" si="13"/>
        <v>0</v>
      </c>
      <c r="W52" s="118">
        <f t="shared" si="13"/>
        <v>2</v>
      </c>
      <c r="X52" s="118">
        <f t="shared" si="13"/>
        <v>9</v>
      </c>
      <c r="Y52" s="118">
        <f t="shared" si="13"/>
        <v>3</v>
      </c>
      <c r="Z52" s="118">
        <f t="shared" si="13"/>
        <v>0</v>
      </c>
      <c r="AA52" s="118">
        <f t="shared" si="13"/>
        <v>0</v>
      </c>
      <c r="AB52" s="120">
        <f t="shared" si="4"/>
        <v>16.901408450704224</v>
      </c>
      <c r="AC52" s="120">
        <f t="shared" si="5"/>
        <v>64.7887323943662</v>
      </c>
      <c r="AD52" s="345" t="s">
        <v>235</v>
      </c>
      <c r="AE52" s="346"/>
    </row>
    <row r="53" spans="1:31" s="114" customFormat="1" ht="16.5" customHeight="1">
      <c r="A53" s="135"/>
      <c r="B53" s="139" t="s">
        <v>46</v>
      </c>
      <c r="C53" s="115">
        <f>D53+K53+L53+M53+N53+O53+P53+Q53+R53+S53</f>
        <v>71</v>
      </c>
      <c r="D53" s="115">
        <f>SUM(E53:J53)</f>
        <v>12</v>
      </c>
      <c r="E53" s="115">
        <v>9</v>
      </c>
      <c r="F53" s="115">
        <v>3</v>
      </c>
      <c r="G53" s="115">
        <v>0</v>
      </c>
      <c r="H53" s="115">
        <v>0</v>
      </c>
      <c r="I53" s="115">
        <v>0</v>
      </c>
      <c r="J53" s="115">
        <v>0</v>
      </c>
      <c r="K53" s="115">
        <v>10</v>
      </c>
      <c r="L53" s="115">
        <v>0</v>
      </c>
      <c r="M53" s="115">
        <v>0</v>
      </c>
      <c r="N53" s="115">
        <v>1</v>
      </c>
      <c r="O53" s="115">
        <v>46</v>
      </c>
      <c r="P53" s="115">
        <v>0</v>
      </c>
      <c r="Q53" s="115">
        <v>1</v>
      </c>
      <c r="R53" s="115">
        <v>0</v>
      </c>
      <c r="S53" s="115">
        <v>1</v>
      </c>
      <c r="T53" s="115">
        <f>SUM(U53:V53)</f>
        <v>0</v>
      </c>
      <c r="U53" s="115">
        <v>0</v>
      </c>
      <c r="V53" s="115">
        <v>0</v>
      </c>
      <c r="W53" s="115">
        <v>2</v>
      </c>
      <c r="X53" s="115">
        <v>9</v>
      </c>
      <c r="Y53" s="115">
        <v>3</v>
      </c>
      <c r="Z53" s="115">
        <v>0</v>
      </c>
      <c r="AA53" s="115">
        <v>0</v>
      </c>
      <c r="AB53" s="119">
        <f t="shared" si="4"/>
        <v>16.901408450704224</v>
      </c>
      <c r="AC53" s="119">
        <f t="shared" si="5"/>
        <v>64.7887323943662</v>
      </c>
      <c r="AD53" s="128" t="s">
        <v>46</v>
      </c>
      <c r="AE53" s="127"/>
    </row>
    <row r="54" spans="1:31" s="114" customFormat="1" ht="16.5" customHeight="1">
      <c r="A54" s="135"/>
      <c r="B54" s="139" t="s">
        <v>47</v>
      </c>
      <c r="C54" s="115">
        <f>D54+K54+L54+M54+N54+O54+P54+Q54+R54+S54</f>
        <v>0</v>
      </c>
      <c r="D54" s="115">
        <f>SUM(E54:J54)</f>
        <v>0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115">
        <f>SUM(U54:V54)</f>
        <v>0</v>
      </c>
      <c r="U54" s="115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15">
        <v>0</v>
      </c>
      <c r="AB54" s="119">
        <v>0</v>
      </c>
      <c r="AC54" s="119">
        <v>0</v>
      </c>
      <c r="AD54" s="128" t="s">
        <v>47</v>
      </c>
      <c r="AE54" s="127"/>
    </row>
    <row r="55" spans="1:31" s="114" customFormat="1" ht="16.5" customHeight="1">
      <c r="A55" s="135"/>
      <c r="B55" s="139" t="s">
        <v>48</v>
      </c>
      <c r="C55" s="115">
        <f>D55+K55+L55+M55+N55+O55+P55+Q55+R55+S55</f>
        <v>0</v>
      </c>
      <c r="D55" s="115">
        <f>SUM(E55:J55)</f>
        <v>0</v>
      </c>
      <c r="E55" s="115">
        <v>0</v>
      </c>
      <c r="F55" s="115">
        <v>0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115">
        <v>0</v>
      </c>
      <c r="S55" s="115">
        <v>0</v>
      </c>
      <c r="T55" s="115">
        <f>SUM(U55:V55)</f>
        <v>0</v>
      </c>
      <c r="U55" s="115">
        <v>0</v>
      </c>
      <c r="V55" s="115">
        <v>0</v>
      </c>
      <c r="W55" s="115">
        <v>0</v>
      </c>
      <c r="X55" s="115">
        <v>0</v>
      </c>
      <c r="Y55" s="115">
        <v>0</v>
      </c>
      <c r="Z55" s="115">
        <v>0</v>
      </c>
      <c r="AA55" s="115">
        <v>0</v>
      </c>
      <c r="AB55" s="119">
        <v>0</v>
      </c>
      <c r="AC55" s="119">
        <v>0</v>
      </c>
      <c r="AD55" s="128" t="s">
        <v>48</v>
      </c>
      <c r="AE55" s="127"/>
    </row>
    <row r="56" spans="1:31" s="116" customFormat="1" ht="16.5" customHeight="1">
      <c r="A56" s="344" t="s">
        <v>183</v>
      </c>
      <c r="B56" s="403"/>
      <c r="C56" s="332">
        <f>SUM(C57:C58)</f>
        <v>86</v>
      </c>
      <c r="D56" s="333">
        <f aca="true" t="shared" si="14" ref="D56:AA56">SUM(D57:D58)</f>
        <v>18</v>
      </c>
      <c r="E56" s="118">
        <f t="shared" si="14"/>
        <v>8</v>
      </c>
      <c r="F56" s="118">
        <f t="shared" si="14"/>
        <v>10</v>
      </c>
      <c r="G56" s="118">
        <f t="shared" si="14"/>
        <v>0</v>
      </c>
      <c r="H56" s="118">
        <f t="shared" si="14"/>
        <v>0</v>
      </c>
      <c r="I56" s="118">
        <f t="shared" si="14"/>
        <v>0</v>
      </c>
      <c r="J56" s="118">
        <f t="shared" si="14"/>
        <v>0</v>
      </c>
      <c r="K56" s="118">
        <f t="shared" si="14"/>
        <v>16</v>
      </c>
      <c r="L56" s="118">
        <f t="shared" si="14"/>
        <v>0</v>
      </c>
      <c r="M56" s="118">
        <f t="shared" si="14"/>
        <v>5</v>
      </c>
      <c r="N56" s="118">
        <f t="shared" si="14"/>
        <v>1</v>
      </c>
      <c r="O56" s="118">
        <f t="shared" si="14"/>
        <v>45</v>
      </c>
      <c r="P56" s="118">
        <f t="shared" si="14"/>
        <v>0</v>
      </c>
      <c r="Q56" s="118">
        <f t="shared" si="14"/>
        <v>0</v>
      </c>
      <c r="R56" s="118">
        <f t="shared" si="14"/>
        <v>1</v>
      </c>
      <c r="S56" s="118">
        <f t="shared" si="14"/>
        <v>0</v>
      </c>
      <c r="T56" s="333">
        <f t="shared" si="14"/>
        <v>4</v>
      </c>
      <c r="U56" s="118">
        <f t="shared" si="14"/>
        <v>4</v>
      </c>
      <c r="V56" s="118">
        <f t="shared" si="14"/>
        <v>0</v>
      </c>
      <c r="W56" s="118">
        <f t="shared" si="14"/>
        <v>6</v>
      </c>
      <c r="X56" s="118">
        <f t="shared" si="14"/>
        <v>8</v>
      </c>
      <c r="Y56" s="118">
        <f t="shared" si="14"/>
        <v>11</v>
      </c>
      <c r="Z56" s="118">
        <f t="shared" si="14"/>
        <v>0</v>
      </c>
      <c r="AA56" s="118">
        <f t="shared" si="14"/>
        <v>0</v>
      </c>
      <c r="AB56" s="120">
        <f t="shared" si="4"/>
        <v>20.930232558139537</v>
      </c>
      <c r="AC56" s="120">
        <f t="shared" si="5"/>
        <v>56.97674418604651</v>
      </c>
      <c r="AD56" s="345" t="s">
        <v>236</v>
      </c>
      <c r="AE56" s="346"/>
    </row>
    <row r="57" spans="1:31" s="114" customFormat="1" ht="16.5" customHeight="1">
      <c r="A57" s="135"/>
      <c r="B57" s="139" t="s">
        <v>49</v>
      </c>
      <c r="C57" s="115">
        <f>D57+K57+L57+M57+N57+O57+P57+Q57+R57+S57</f>
        <v>20</v>
      </c>
      <c r="D57" s="115">
        <f>SUM(E57:J57)</f>
        <v>1</v>
      </c>
      <c r="E57" s="115">
        <v>1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1</v>
      </c>
      <c r="L57" s="115">
        <v>0</v>
      </c>
      <c r="M57" s="115">
        <v>0</v>
      </c>
      <c r="N57" s="115">
        <v>1</v>
      </c>
      <c r="O57" s="115">
        <v>17</v>
      </c>
      <c r="P57" s="115">
        <v>0</v>
      </c>
      <c r="Q57" s="115">
        <v>0</v>
      </c>
      <c r="R57" s="115">
        <v>0</v>
      </c>
      <c r="S57" s="115">
        <v>0</v>
      </c>
      <c r="T57" s="115">
        <f>SUM(U57:V57)</f>
        <v>0</v>
      </c>
      <c r="U57" s="115">
        <v>0</v>
      </c>
      <c r="V57" s="115">
        <v>0</v>
      </c>
      <c r="W57" s="115">
        <v>1</v>
      </c>
      <c r="X57" s="115">
        <v>1</v>
      </c>
      <c r="Y57" s="115">
        <v>0</v>
      </c>
      <c r="Z57" s="115">
        <v>0</v>
      </c>
      <c r="AA57" s="115">
        <v>0</v>
      </c>
      <c r="AB57" s="119">
        <f t="shared" si="4"/>
        <v>5</v>
      </c>
      <c r="AC57" s="119">
        <f t="shared" si="5"/>
        <v>85</v>
      </c>
      <c r="AD57" s="128" t="s">
        <v>49</v>
      </c>
      <c r="AE57" s="127"/>
    </row>
    <row r="58" spans="1:31" s="113" customFormat="1" ht="16.5" customHeight="1">
      <c r="A58" s="135"/>
      <c r="B58" s="139" t="s">
        <v>64</v>
      </c>
      <c r="C58" s="115">
        <f>D58+K58+L58+M58+N58+O58+P58+Q58+R58+S58</f>
        <v>66</v>
      </c>
      <c r="D58" s="115">
        <f>SUM(E58:J58)</f>
        <v>17</v>
      </c>
      <c r="E58" s="115">
        <v>7</v>
      </c>
      <c r="F58" s="115">
        <v>10</v>
      </c>
      <c r="G58" s="115">
        <v>0</v>
      </c>
      <c r="H58" s="115">
        <v>0</v>
      </c>
      <c r="I58" s="115">
        <v>0</v>
      </c>
      <c r="J58" s="115">
        <v>0</v>
      </c>
      <c r="K58" s="115">
        <v>15</v>
      </c>
      <c r="L58" s="115">
        <v>0</v>
      </c>
      <c r="M58" s="115">
        <v>5</v>
      </c>
      <c r="N58" s="115">
        <v>0</v>
      </c>
      <c r="O58" s="115">
        <v>28</v>
      </c>
      <c r="P58" s="115">
        <v>0</v>
      </c>
      <c r="Q58" s="115">
        <v>0</v>
      </c>
      <c r="R58" s="115">
        <v>1</v>
      </c>
      <c r="S58" s="115">
        <v>0</v>
      </c>
      <c r="T58" s="115">
        <f>SUM(U58:V58)</f>
        <v>4</v>
      </c>
      <c r="U58" s="115">
        <v>4</v>
      </c>
      <c r="V58" s="115">
        <v>0</v>
      </c>
      <c r="W58" s="115">
        <v>5</v>
      </c>
      <c r="X58" s="115">
        <v>7</v>
      </c>
      <c r="Y58" s="115">
        <v>11</v>
      </c>
      <c r="Z58" s="115">
        <v>0</v>
      </c>
      <c r="AA58" s="115">
        <v>0</v>
      </c>
      <c r="AB58" s="119">
        <f t="shared" si="4"/>
        <v>25.757575757575758</v>
      </c>
      <c r="AC58" s="119">
        <f t="shared" si="5"/>
        <v>48.484848484848484</v>
      </c>
      <c r="AD58" s="128" t="s">
        <v>64</v>
      </c>
      <c r="AE58" s="127"/>
    </row>
    <row r="59" spans="1:31" s="112" customFormat="1" ht="16.5" customHeight="1">
      <c r="A59" s="344" t="s">
        <v>184</v>
      </c>
      <c r="B59" s="347"/>
      <c r="C59" s="332">
        <f>SUM(C60:C61)</f>
        <v>185</v>
      </c>
      <c r="D59" s="333">
        <f aca="true" t="shared" si="15" ref="D59:AA59">SUM(D60:D61)</f>
        <v>45</v>
      </c>
      <c r="E59" s="118">
        <f t="shared" si="15"/>
        <v>24</v>
      </c>
      <c r="F59" s="118">
        <f t="shared" si="15"/>
        <v>21</v>
      </c>
      <c r="G59" s="118">
        <f t="shared" si="15"/>
        <v>0</v>
      </c>
      <c r="H59" s="118">
        <f t="shared" si="15"/>
        <v>0</v>
      </c>
      <c r="I59" s="118">
        <f t="shared" si="15"/>
        <v>0</v>
      </c>
      <c r="J59" s="118">
        <f t="shared" si="15"/>
        <v>0</v>
      </c>
      <c r="K59" s="118">
        <f t="shared" si="15"/>
        <v>52</v>
      </c>
      <c r="L59" s="118">
        <f t="shared" si="15"/>
        <v>0</v>
      </c>
      <c r="M59" s="118">
        <f t="shared" si="15"/>
        <v>3</v>
      </c>
      <c r="N59" s="118">
        <f t="shared" si="15"/>
        <v>0</v>
      </c>
      <c r="O59" s="118">
        <f t="shared" si="15"/>
        <v>81</v>
      </c>
      <c r="P59" s="118">
        <f t="shared" si="15"/>
        <v>0</v>
      </c>
      <c r="Q59" s="118">
        <f t="shared" si="15"/>
        <v>2</v>
      </c>
      <c r="R59" s="118">
        <f t="shared" si="15"/>
        <v>2</v>
      </c>
      <c r="S59" s="118">
        <f t="shared" si="15"/>
        <v>0</v>
      </c>
      <c r="T59" s="333">
        <f t="shared" si="15"/>
        <v>3</v>
      </c>
      <c r="U59" s="118">
        <f t="shared" si="15"/>
        <v>3</v>
      </c>
      <c r="V59" s="118">
        <f t="shared" si="15"/>
        <v>0</v>
      </c>
      <c r="W59" s="118">
        <f t="shared" si="15"/>
        <v>4</v>
      </c>
      <c r="X59" s="118">
        <f t="shared" si="15"/>
        <v>25</v>
      </c>
      <c r="Y59" s="118">
        <f t="shared" si="15"/>
        <v>21</v>
      </c>
      <c r="Z59" s="118">
        <f t="shared" si="15"/>
        <v>1</v>
      </c>
      <c r="AA59" s="118">
        <f t="shared" si="15"/>
        <v>0</v>
      </c>
      <c r="AB59" s="120">
        <f t="shared" si="4"/>
        <v>24.324324324324326</v>
      </c>
      <c r="AC59" s="120">
        <f t="shared" si="5"/>
        <v>45.40540540540541</v>
      </c>
      <c r="AD59" s="345" t="s">
        <v>237</v>
      </c>
      <c r="AE59" s="348"/>
    </row>
    <row r="60" spans="1:31" s="114" customFormat="1" ht="16.5" customHeight="1">
      <c r="A60" s="138"/>
      <c r="B60" s="139" t="s">
        <v>50</v>
      </c>
      <c r="C60" s="115">
        <f>D60+K60+L60+M60+N60+O60+P60+Q60+R60+S60</f>
        <v>60</v>
      </c>
      <c r="D60" s="115">
        <f>SUM(E60:J60)</f>
        <v>10</v>
      </c>
      <c r="E60" s="115">
        <v>7</v>
      </c>
      <c r="F60" s="115">
        <v>3</v>
      </c>
      <c r="G60" s="115">
        <v>0</v>
      </c>
      <c r="H60" s="115">
        <v>0</v>
      </c>
      <c r="I60" s="115">
        <v>0</v>
      </c>
      <c r="J60" s="115">
        <v>0</v>
      </c>
      <c r="K60" s="115">
        <v>17</v>
      </c>
      <c r="L60" s="115">
        <v>0</v>
      </c>
      <c r="M60" s="115">
        <v>0</v>
      </c>
      <c r="N60" s="115">
        <v>0</v>
      </c>
      <c r="O60" s="115">
        <v>31</v>
      </c>
      <c r="P60" s="115">
        <v>0</v>
      </c>
      <c r="Q60" s="115">
        <v>0</v>
      </c>
      <c r="R60" s="115">
        <v>2</v>
      </c>
      <c r="S60" s="115">
        <v>0</v>
      </c>
      <c r="T60" s="115">
        <f>SUM(U60:V60)</f>
        <v>2</v>
      </c>
      <c r="U60" s="115">
        <v>2</v>
      </c>
      <c r="V60" s="115">
        <v>0</v>
      </c>
      <c r="W60" s="115">
        <v>2</v>
      </c>
      <c r="X60" s="115">
        <v>8</v>
      </c>
      <c r="Y60" s="115">
        <v>3</v>
      </c>
      <c r="Z60" s="115">
        <v>1</v>
      </c>
      <c r="AA60" s="115">
        <v>0</v>
      </c>
      <c r="AB60" s="119">
        <f t="shared" si="4"/>
        <v>16.666666666666664</v>
      </c>
      <c r="AC60" s="119">
        <f t="shared" si="5"/>
        <v>55.00000000000001</v>
      </c>
      <c r="AD60" s="128" t="s">
        <v>50</v>
      </c>
      <c r="AE60" s="127"/>
    </row>
    <row r="61" spans="1:31" s="114" customFormat="1" ht="16.5" customHeight="1">
      <c r="A61" s="138"/>
      <c r="B61" s="139" t="s">
        <v>171</v>
      </c>
      <c r="C61" s="115">
        <f>D61+K61+L61+M61+N61+O61+P61+Q61+R61+S61</f>
        <v>125</v>
      </c>
      <c r="D61" s="115">
        <f>SUM(E61:J61)</f>
        <v>35</v>
      </c>
      <c r="E61" s="115">
        <v>17</v>
      </c>
      <c r="F61" s="115">
        <v>18</v>
      </c>
      <c r="G61" s="115">
        <v>0</v>
      </c>
      <c r="H61" s="115">
        <v>0</v>
      </c>
      <c r="I61" s="115">
        <v>0</v>
      </c>
      <c r="J61" s="115">
        <v>0</v>
      </c>
      <c r="K61" s="115">
        <v>35</v>
      </c>
      <c r="L61" s="115">
        <v>0</v>
      </c>
      <c r="M61" s="115">
        <v>3</v>
      </c>
      <c r="N61" s="115">
        <v>0</v>
      </c>
      <c r="O61" s="115">
        <v>50</v>
      </c>
      <c r="P61" s="115">
        <v>0</v>
      </c>
      <c r="Q61" s="115">
        <v>2</v>
      </c>
      <c r="R61" s="115">
        <v>0</v>
      </c>
      <c r="S61" s="115">
        <v>0</v>
      </c>
      <c r="T61" s="115">
        <f>SUM(U61:V61)</f>
        <v>1</v>
      </c>
      <c r="U61" s="115">
        <v>1</v>
      </c>
      <c r="V61" s="115">
        <v>0</v>
      </c>
      <c r="W61" s="115">
        <v>2</v>
      </c>
      <c r="X61" s="115">
        <v>17</v>
      </c>
      <c r="Y61" s="115">
        <v>18</v>
      </c>
      <c r="Z61" s="115">
        <v>0</v>
      </c>
      <c r="AA61" s="115">
        <v>0</v>
      </c>
      <c r="AB61" s="119">
        <f t="shared" si="4"/>
        <v>28.000000000000004</v>
      </c>
      <c r="AC61" s="119">
        <f t="shared" si="5"/>
        <v>40.8</v>
      </c>
      <c r="AD61" s="128" t="s">
        <v>171</v>
      </c>
      <c r="AE61" s="127"/>
    </row>
    <row r="62" spans="1:31" s="112" customFormat="1" ht="16.5" customHeight="1">
      <c r="A62" s="344" t="s">
        <v>185</v>
      </c>
      <c r="B62" s="403"/>
      <c r="C62" s="332">
        <f>C63</f>
        <v>0</v>
      </c>
      <c r="D62" s="333">
        <f aca="true" t="shared" si="16" ref="D62:AA62">D63</f>
        <v>0</v>
      </c>
      <c r="E62" s="118">
        <f t="shared" si="16"/>
        <v>0</v>
      </c>
      <c r="F62" s="118">
        <f t="shared" si="16"/>
        <v>0</v>
      </c>
      <c r="G62" s="118">
        <f t="shared" si="16"/>
        <v>0</v>
      </c>
      <c r="H62" s="118">
        <f t="shared" si="16"/>
        <v>0</v>
      </c>
      <c r="I62" s="118">
        <f t="shared" si="16"/>
        <v>0</v>
      </c>
      <c r="J62" s="118">
        <f t="shared" si="16"/>
        <v>0</v>
      </c>
      <c r="K62" s="118">
        <f t="shared" si="16"/>
        <v>0</v>
      </c>
      <c r="L62" s="118">
        <f t="shared" si="16"/>
        <v>0</v>
      </c>
      <c r="M62" s="118">
        <f t="shared" si="16"/>
        <v>0</v>
      </c>
      <c r="N62" s="118">
        <f t="shared" si="16"/>
        <v>0</v>
      </c>
      <c r="O62" s="118">
        <f t="shared" si="16"/>
        <v>0</v>
      </c>
      <c r="P62" s="118">
        <f t="shared" si="16"/>
        <v>0</v>
      </c>
      <c r="Q62" s="118">
        <f t="shared" si="16"/>
        <v>0</v>
      </c>
      <c r="R62" s="118">
        <f t="shared" si="16"/>
        <v>0</v>
      </c>
      <c r="S62" s="118">
        <f t="shared" si="16"/>
        <v>0</v>
      </c>
      <c r="T62" s="333">
        <f t="shared" si="16"/>
        <v>0</v>
      </c>
      <c r="U62" s="118">
        <f t="shared" si="16"/>
        <v>0</v>
      </c>
      <c r="V62" s="118">
        <f t="shared" si="16"/>
        <v>0</v>
      </c>
      <c r="W62" s="118">
        <f t="shared" si="16"/>
        <v>0</v>
      </c>
      <c r="X62" s="118">
        <f t="shared" si="16"/>
        <v>0</v>
      </c>
      <c r="Y62" s="118">
        <f t="shared" si="16"/>
        <v>0</v>
      </c>
      <c r="Z62" s="118">
        <f t="shared" si="16"/>
        <v>0</v>
      </c>
      <c r="AA62" s="118">
        <f t="shared" si="16"/>
        <v>0</v>
      </c>
      <c r="AB62" s="120">
        <v>0</v>
      </c>
      <c r="AC62" s="120">
        <v>0</v>
      </c>
      <c r="AD62" s="345" t="s">
        <v>185</v>
      </c>
      <c r="AE62" s="346"/>
    </row>
    <row r="63" spans="1:31" s="114" customFormat="1" ht="16.5" customHeight="1">
      <c r="A63" s="138"/>
      <c r="B63" s="139" t="s">
        <v>51</v>
      </c>
      <c r="C63" s="115">
        <f>D63+K63+L63+M63+N63+O63+P63+Q63+R63+S63</f>
        <v>0</v>
      </c>
      <c r="D63" s="115">
        <f>SUM(E63:J63)</f>
        <v>0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115">
        <v>0</v>
      </c>
      <c r="S63" s="115">
        <v>0</v>
      </c>
      <c r="T63" s="115">
        <f>SUM(U63:V63)</f>
        <v>0</v>
      </c>
      <c r="U63" s="115">
        <v>0</v>
      </c>
      <c r="V63" s="115">
        <v>0</v>
      </c>
      <c r="W63" s="115">
        <v>0</v>
      </c>
      <c r="X63" s="115">
        <v>0</v>
      </c>
      <c r="Y63" s="115">
        <v>0</v>
      </c>
      <c r="Z63" s="115">
        <v>0</v>
      </c>
      <c r="AA63" s="115">
        <v>0</v>
      </c>
      <c r="AB63" s="119">
        <v>0</v>
      </c>
      <c r="AC63" s="119">
        <v>0</v>
      </c>
      <c r="AD63" s="128" t="s">
        <v>51</v>
      </c>
      <c r="AE63" s="127"/>
    </row>
    <row r="64" spans="1:31" s="116" customFormat="1" ht="16.5" customHeight="1">
      <c r="A64" s="344" t="s">
        <v>186</v>
      </c>
      <c r="B64" s="347"/>
      <c r="C64" s="332">
        <f>C65</f>
        <v>23</v>
      </c>
      <c r="D64" s="333">
        <f aca="true" t="shared" si="17" ref="D64:AA64">D65</f>
        <v>8</v>
      </c>
      <c r="E64" s="118">
        <f t="shared" si="17"/>
        <v>4</v>
      </c>
      <c r="F64" s="118">
        <f t="shared" si="17"/>
        <v>3</v>
      </c>
      <c r="G64" s="118">
        <f t="shared" si="17"/>
        <v>1</v>
      </c>
      <c r="H64" s="118">
        <f t="shared" si="17"/>
        <v>0</v>
      </c>
      <c r="I64" s="118">
        <f t="shared" si="17"/>
        <v>0</v>
      </c>
      <c r="J64" s="118">
        <f t="shared" si="17"/>
        <v>0</v>
      </c>
      <c r="K64" s="118">
        <f t="shared" si="17"/>
        <v>4</v>
      </c>
      <c r="L64" s="118">
        <f t="shared" si="17"/>
        <v>0</v>
      </c>
      <c r="M64" s="118">
        <f t="shared" si="17"/>
        <v>0</v>
      </c>
      <c r="N64" s="118">
        <f t="shared" si="17"/>
        <v>0</v>
      </c>
      <c r="O64" s="118">
        <f t="shared" si="17"/>
        <v>10</v>
      </c>
      <c r="P64" s="118">
        <f t="shared" si="17"/>
        <v>0</v>
      </c>
      <c r="Q64" s="118">
        <f t="shared" si="17"/>
        <v>0</v>
      </c>
      <c r="R64" s="118">
        <f t="shared" si="17"/>
        <v>1</v>
      </c>
      <c r="S64" s="118">
        <f t="shared" si="17"/>
        <v>0</v>
      </c>
      <c r="T64" s="333">
        <f t="shared" si="17"/>
        <v>0</v>
      </c>
      <c r="U64" s="118">
        <f t="shared" si="17"/>
        <v>0</v>
      </c>
      <c r="V64" s="118">
        <f t="shared" si="17"/>
        <v>0</v>
      </c>
      <c r="W64" s="118">
        <f t="shared" si="17"/>
        <v>1</v>
      </c>
      <c r="X64" s="118">
        <f t="shared" si="17"/>
        <v>4</v>
      </c>
      <c r="Y64" s="118">
        <f t="shared" si="17"/>
        <v>3</v>
      </c>
      <c r="Z64" s="118">
        <f t="shared" si="17"/>
        <v>0</v>
      </c>
      <c r="AA64" s="118">
        <f t="shared" si="17"/>
        <v>0</v>
      </c>
      <c r="AB64" s="120">
        <f t="shared" si="4"/>
        <v>34.78260869565217</v>
      </c>
      <c r="AC64" s="120">
        <f t="shared" si="5"/>
        <v>43.47826086956522</v>
      </c>
      <c r="AD64" s="345" t="s">
        <v>238</v>
      </c>
      <c r="AE64" s="348"/>
    </row>
    <row r="65" spans="1:31" s="113" customFormat="1" ht="16.5" customHeight="1">
      <c r="A65" s="138"/>
      <c r="B65" s="139" t="s">
        <v>172</v>
      </c>
      <c r="C65" s="115">
        <f>D65+K65+L65+M65+N65+O65+P65+Q65+R65+S65</f>
        <v>23</v>
      </c>
      <c r="D65" s="115">
        <f>SUM(E65:J65)</f>
        <v>8</v>
      </c>
      <c r="E65" s="115">
        <v>4</v>
      </c>
      <c r="F65" s="115">
        <v>3</v>
      </c>
      <c r="G65" s="115">
        <v>1</v>
      </c>
      <c r="H65" s="115">
        <v>0</v>
      </c>
      <c r="I65" s="115">
        <v>0</v>
      </c>
      <c r="J65" s="115">
        <v>0</v>
      </c>
      <c r="K65" s="115">
        <v>4</v>
      </c>
      <c r="L65" s="115">
        <v>0</v>
      </c>
      <c r="M65" s="115">
        <v>0</v>
      </c>
      <c r="N65" s="115">
        <v>0</v>
      </c>
      <c r="O65" s="115">
        <v>10</v>
      </c>
      <c r="P65" s="115">
        <v>0</v>
      </c>
      <c r="Q65" s="115">
        <v>0</v>
      </c>
      <c r="R65" s="115">
        <v>1</v>
      </c>
      <c r="S65" s="115">
        <v>0</v>
      </c>
      <c r="T65" s="115">
        <f>SUM(U65:V65)</f>
        <v>0</v>
      </c>
      <c r="U65" s="115">
        <v>0</v>
      </c>
      <c r="V65" s="115">
        <v>0</v>
      </c>
      <c r="W65" s="115">
        <v>1</v>
      </c>
      <c r="X65" s="115">
        <v>4</v>
      </c>
      <c r="Y65" s="115">
        <v>3</v>
      </c>
      <c r="Z65" s="115">
        <v>0</v>
      </c>
      <c r="AA65" s="115">
        <v>0</v>
      </c>
      <c r="AB65" s="119">
        <f t="shared" si="4"/>
        <v>34.78260869565217</v>
      </c>
      <c r="AC65" s="119">
        <f t="shared" si="5"/>
        <v>43.47826086956522</v>
      </c>
      <c r="AD65" s="128" t="s">
        <v>172</v>
      </c>
      <c r="AE65" s="127"/>
    </row>
    <row r="66" spans="1:31" s="45" customFormat="1" ht="16.5" customHeight="1">
      <c r="A66" s="2"/>
      <c r="B66" s="5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117"/>
      <c r="AC66" s="117"/>
      <c r="AD66" s="6"/>
      <c r="AE66" s="2"/>
    </row>
    <row r="67" spans="2:29" ht="13.5" customHeight="1">
      <c r="B67" s="44"/>
      <c r="C67" s="44"/>
      <c r="D67" s="44"/>
      <c r="E67" s="44"/>
      <c r="F67" s="44"/>
      <c r="G67" s="44"/>
      <c r="H67" s="44"/>
      <c r="I67" s="44"/>
      <c r="J67" s="44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67"/>
      <c r="AC67" s="67"/>
    </row>
    <row r="68" spans="2:10" ht="13.5" customHeight="1">
      <c r="B68" s="44"/>
      <c r="C68" s="44"/>
      <c r="D68" s="3"/>
      <c r="E68" s="3"/>
      <c r="F68" s="3"/>
      <c r="G68" s="3"/>
      <c r="H68" s="3"/>
      <c r="I68" s="3"/>
      <c r="J68" s="3"/>
    </row>
    <row r="69" spans="2:3" ht="13.5" customHeight="1">
      <c r="B69" s="46"/>
      <c r="C69" s="46"/>
    </row>
    <row r="70" spans="2:3" ht="13.5" customHeight="1">
      <c r="B70" s="46"/>
      <c r="C70" s="46"/>
    </row>
    <row r="71" spans="2:3" ht="13.5" customHeight="1">
      <c r="B71" s="46"/>
      <c r="C71" s="46"/>
    </row>
    <row r="72" spans="2:3" ht="13.5" customHeight="1">
      <c r="B72" s="46"/>
      <c r="C72" s="46"/>
    </row>
    <row r="73" spans="2:3" ht="13.5" customHeight="1">
      <c r="B73" s="46"/>
      <c r="C73" s="46"/>
    </row>
    <row r="74" spans="2:3" ht="13.5" customHeight="1">
      <c r="B74" s="46"/>
      <c r="C74" s="46"/>
    </row>
    <row r="75" spans="2:3" ht="13.5" customHeight="1">
      <c r="B75" s="46"/>
      <c r="C75" s="46"/>
    </row>
    <row r="76" spans="2:3" ht="13.5" customHeight="1">
      <c r="B76" s="46"/>
      <c r="C76" s="46"/>
    </row>
    <row r="77" spans="2:3" ht="13.5" customHeight="1">
      <c r="B77" s="46"/>
      <c r="C77" s="46"/>
    </row>
    <row r="78" spans="2:3" ht="13.5" customHeight="1">
      <c r="B78" s="46"/>
      <c r="C78" s="46"/>
    </row>
    <row r="79" spans="2:3" ht="13.5" customHeight="1">
      <c r="B79" s="46"/>
      <c r="C79" s="46"/>
    </row>
    <row r="80" spans="2:3" ht="13.5" customHeight="1">
      <c r="B80" s="46"/>
      <c r="C80" s="46"/>
    </row>
    <row r="81" spans="2:3" ht="13.5" customHeight="1">
      <c r="B81" s="46"/>
      <c r="C81" s="46"/>
    </row>
  </sheetData>
  <sheetProtection/>
  <mergeCells count="60">
    <mergeCell ref="A1:N1"/>
    <mergeCell ref="A4:B7"/>
    <mergeCell ref="C4:C7"/>
    <mergeCell ref="D4:J4"/>
    <mergeCell ref="K4:K7"/>
    <mergeCell ref="L4:M5"/>
    <mergeCell ref="N4:N7"/>
    <mergeCell ref="J5:J7"/>
    <mergeCell ref="L6:L7"/>
    <mergeCell ref="M6:M7"/>
    <mergeCell ref="O4:P5"/>
    <mergeCell ref="Q4:Q7"/>
    <mergeCell ref="R4:R7"/>
    <mergeCell ref="S4:S7"/>
    <mergeCell ref="T4:V5"/>
    <mergeCell ref="W4:W7"/>
    <mergeCell ref="O6:O7"/>
    <mergeCell ref="P6:P7"/>
    <mergeCell ref="T6:T7"/>
    <mergeCell ref="U6:U7"/>
    <mergeCell ref="X4:AA5"/>
    <mergeCell ref="AB4:AB7"/>
    <mergeCell ref="AC4:AC7"/>
    <mergeCell ref="AD4:AE7"/>
    <mergeCell ref="D5:D7"/>
    <mergeCell ref="E5:E7"/>
    <mergeCell ref="F5:F7"/>
    <mergeCell ref="G5:G7"/>
    <mergeCell ref="H5:H7"/>
    <mergeCell ref="I5:I7"/>
    <mergeCell ref="V6:V7"/>
    <mergeCell ref="X6:Y6"/>
    <mergeCell ref="Z6:AA6"/>
    <mergeCell ref="L12:L13"/>
    <mergeCell ref="M12:M13"/>
    <mergeCell ref="W12:W13"/>
    <mergeCell ref="Z12:Z13"/>
    <mergeCell ref="AA12:AA13"/>
    <mergeCell ref="A15:B15"/>
    <mergeCell ref="AD15:AE15"/>
    <mergeCell ref="A35:B35"/>
    <mergeCell ref="AD35:AE35"/>
    <mergeCell ref="A38:B38"/>
    <mergeCell ref="AD38:AE38"/>
    <mergeCell ref="A43:B43"/>
    <mergeCell ref="AD43:AE43"/>
    <mergeCell ref="A45:B45"/>
    <mergeCell ref="AD45:AE45"/>
    <mergeCell ref="A48:B48"/>
    <mergeCell ref="AD48:AE48"/>
    <mergeCell ref="A62:B62"/>
    <mergeCell ref="AD62:AE62"/>
    <mergeCell ref="A64:B64"/>
    <mergeCell ref="AD64:AE64"/>
    <mergeCell ref="A52:B52"/>
    <mergeCell ref="AD52:AE52"/>
    <mergeCell ref="A56:B56"/>
    <mergeCell ref="AD56:AE56"/>
    <mergeCell ref="A59:B59"/>
    <mergeCell ref="AD59:AE59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J66"/>
  <sheetViews>
    <sheetView showGridLines="0" view="pageBreakPreview" zoomScaleSheetLayoutView="100" workbookViewId="0" topLeftCell="A1">
      <selection activeCell="A1" sqref="A1:Q1"/>
    </sheetView>
  </sheetViews>
  <sheetFormatPr defaultColWidth="11.5" defaultRowHeight="13.5" customHeight="1"/>
  <cols>
    <col min="1" max="1" width="1.328125" style="151" customWidth="1"/>
    <col min="2" max="2" width="9.25" style="151" customWidth="1"/>
    <col min="3" max="5" width="8.33203125" style="151" customWidth="1"/>
    <col min="6" max="36" width="6.33203125" style="151" customWidth="1"/>
    <col min="37" max="16384" width="11.5" style="151" customWidth="1"/>
  </cols>
  <sheetData>
    <row r="1" spans="1:28" s="147" customFormat="1" ht="16.5" customHeight="1">
      <c r="A1" s="422" t="s">
        <v>289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146"/>
      <c r="S1" s="146"/>
      <c r="T1" s="146"/>
      <c r="U1" s="146"/>
      <c r="V1" s="146"/>
      <c r="W1" s="146"/>
      <c r="X1" s="146"/>
      <c r="Y1" s="146"/>
      <c r="Z1" s="146"/>
      <c r="AB1" s="146"/>
    </row>
    <row r="2" spans="2:28" s="147" customFormat="1" ht="16.5" customHeight="1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  <c r="S2" s="146"/>
      <c r="T2" s="146"/>
      <c r="U2" s="146"/>
      <c r="V2" s="146"/>
      <c r="W2" s="146"/>
      <c r="X2" s="146"/>
      <c r="Y2" s="146"/>
      <c r="Z2" s="146"/>
      <c r="AB2" s="146"/>
    </row>
    <row r="3" spans="1:36" s="147" customFormat="1" ht="16.5" customHeight="1">
      <c r="A3" s="148" t="s">
        <v>309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 t="s">
        <v>239</v>
      </c>
      <c r="O3" s="107"/>
      <c r="P3" s="107"/>
      <c r="Q3" s="107"/>
      <c r="R3" s="107" t="s">
        <v>308</v>
      </c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49"/>
      <c r="AE3" s="150"/>
      <c r="AF3" s="150"/>
      <c r="AG3" s="150"/>
      <c r="AJ3" s="150" t="s">
        <v>302</v>
      </c>
    </row>
    <row r="4" spans="1:36" s="147" customFormat="1" ht="16.5" customHeight="1">
      <c r="A4" s="424" t="s">
        <v>244</v>
      </c>
      <c r="B4" s="425"/>
      <c r="C4" s="468" t="s">
        <v>0</v>
      </c>
      <c r="D4" s="477"/>
      <c r="E4" s="478"/>
      <c r="F4" s="485" t="s">
        <v>161</v>
      </c>
      <c r="G4" s="424"/>
      <c r="H4" s="425"/>
      <c r="I4" s="468" t="s">
        <v>240</v>
      </c>
      <c r="J4" s="477"/>
      <c r="K4" s="478"/>
      <c r="L4" s="487" t="s">
        <v>241</v>
      </c>
      <c r="M4" s="488"/>
      <c r="N4" s="489"/>
      <c r="O4" s="487" t="s">
        <v>159</v>
      </c>
      <c r="P4" s="490"/>
      <c r="Q4" s="491"/>
      <c r="R4" s="468" t="s">
        <v>242</v>
      </c>
      <c r="S4" s="469"/>
      <c r="T4" s="469"/>
      <c r="U4" s="469"/>
      <c r="V4" s="470"/>
      <c r="W4" s="471" t="s">
        <v>227</v>
      </c>
      <c r="X4" s="472"/>
      <c r="Y4" s="473"/>
      <c r="Z4" s="468" t="s">
        <v>160</v>
      </c>
      <c r="AA4" s="477"/>
      <c r="AB4" s="478"/>
      <c r="AC4" s="482" t="s">
        <v>226</v>
      </c>
      <c r="AD4" s="424"/>
      <c r="AE4" s="424"/>
      <c r="AF4" s="483" t="s">
        <v>243</v>
      </c>
      <c r="AG4" s="484"/>
      <c r="AH4" s="484"/>
      <c r="AI4" s="484"/>
      <c r="AJ4" s="484"/>
    </row>
    <row r="5" spans="1:36" s="147" customFormat="1" ht="16.5" customHeight="1">
      <c r="A5" s="426"/>
      <c r="B5" s="427"/>
      <c r="C5" s="479"/>
      <c r="D5" s="480"/>
      <c r="E5" s="481"/>
      <c r="F5" s="486"/>
      <c r="G5" s="428"/>
      <c r="H5" s="429"/>
      <c r="I5" s="479" t="s">
        <v>245</v>
      </c>
      <c r="J5" s="480"/>
      <c r="K5" s="481"/>
      <c r="L5" s="492" t="s">
        <v>207</v>
      </c>
      <c r="M5" s="493"/>
      <c r="N5" s="494"/>
      <c r="O5" s="495" t="s">
        <v>145</v>
      </c>
      <c r="P5" s="496"/>
      <c r="Q5" s="497"/>
      <c r="R5" s="459" t="s">
        <v>0</v>
      </c>
      <c r="S5" s="439" t="s">
        <v>205</v>
      </c>
      <c r="T5" s="440"/>
      <c r="U5" s="439" t="s">
        <v>206</v>
      </c>
      <c r="V5" s="440"/>
      <c r="W5" s="474"/>
      <c r="X5" s="475"/>
      <c r="Y5" s="476"/>
      <c r="Z5" s="479"/>
      <c r="AA5" s="480"/>
      <c r="AB5" s="481"/>
      <c r="AC5" s="426"/>
      <c r="AD5" s="426"/>
      <c r="AE5" s="426"/>
      <c r="AF5" s="459" t="s">
        <v>75</v>
      </c>
      <c r="AG5" s="439" t="s">
        <v>205</v>
      </c>
      <c r="AH5" s="440"/>
      <c r="AI5" s="439" t="s">
        <v>206</v>
      </c>
      <c r="AJ5" s="461"/>
    </row>
    <row r="6" spans="1:36" ht="16.5" customHeight="1">
      <c r="A6" s="428"/>
      <c r="B6" s="429"/>
      <c r="C6" s="241" t="s">
        <v>0</v>
      </c>
      <c r="D6" s="52" t="s">
        <v>5</v>
      </c>
      <c r="E6" s="50" t="s">
        <v>1</v>
      </c>
      <c r="F6" s="241" t="s">
        <v>0</v>
      </c>
      <c r="G6" s="52" t="s">
        <v>5</v>
      </c>
      <c r="H6" s="51" t="s">
        <v>1</v>
      </c>
      <c r="I6" s="50" t="s">
        <v>0</v>
      </c>
      <c r="J6" s="52" t="s">
        <v>5</v>
      </c>
      <c r="K6" s="50" t="s">
        <v>1</v>
      </c>
      <c r="L6" s="241" t="s">
        <v>0</v>
      </c>
      <c r="M6" s="52" t="s">
        <v>5</v>
      </c>
      <c r="N6" s="51" t="s">
        <v>1</v>
      </c>
      <c r="O6" s="241" t="s">
        <v>0</v>
      </c>
      <c r="P6" s="52" t="s">
        <v>5</v>
      </c>
      <c r="Q6" s="51" t="s">
        <v>1</v>
      </c>
      <c r="R6" s="498"/>
      <c r="S6" s="52" t="s">
        <v>5</v>
      </c>
      <c r="T6" s="51" t="s">
        <v>1</v>
      </c>
      <c r="U6" s="52" t="s">
        <v>5</v>
      </c>
      <c r="V6" s="51" t="s">
        <v>1</v>
      </c>
      <c r="W6" s="50" t="s">
        <v>0</v>
      </c>
      <c r="X6" s="52" t="s">
        <v>5</v>
      </c>
      <c r="Y6" s="50" t="s">
        <v>1</v>
      </c>
      <c r="Z6" s="52" t="s">
        <v>0</v>
      </c>
      <c r="AA6" s="50" t="s">
        <v>5</v>
      </c>
      <c r="AB6" s="52" t="s">
        <v>1</v>
      </c>
      <c r="AC6" s="301" t="s">
        <v>0</v>
      </c>
      <c r="AD6" s="52" t="s">
        <v>5</v>
      </c>
      <c r="AE6" s="174" t="s">
        <v>1</v>
      </c>
      <c r="AF6" s="460"/>
      <c r="AG6" s="52" t="s">
        <v>5</v>
      </c>
      <c r="AH6" s="51" t="s">
        <v>1</v>
      </c>
      <c r="AI6" s="52" t="s">
        <v>5</v>
      </c>
      <c r="AJ6" s="50" t="s">
        <v>1</v>
      </c>
    </row>
    <row r="7" spans="1:34" ht="16.5" customHeight="1">
      <c r="A7" s="53"/>
      <c r="B7" s="54"/>
      <c r="C7" s="30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</row>
    <row r="8" spans="1:36" ht="16.5" customHeight="1">
      <c r="A8" s="53"/>
      <c r="B8" s="42" t="s">
        <v>218</v>
      </c>
      <c r="C8" s="303">
        <f>SUM(D8:E8)</f>
        <v>19712</v>
      </c>
      <c r="D8" s="304">
        <f>SUM(G8,J8,M8,P8,S8,U8,X8,AA8,AD8)</f>
        <v>10033</v>
      </c>
      <c r="E8" s="304">
        <f>SUM(H8,K8,N8,Q8,T8,V8,Y8,AB8,AE8)</f>
        <v>9679</v>
      </c>
      <c r="F8" s="304">
        <f>SUM(G8:H8)</f>
        <v>9719</v>
      </c>
      <c r="G8" s="304">
        <v>4745</v>
      </c>
      <c r="H8" s="304">
        <v>4974</v>
      </c>
      <c r="I8" s="304">
        <f>SUM(J8:K8)</f>
        <v>3219</v>
      </c>
      <c r="J8" s="304">
        <v>1280</v>
      </c>
      <c r="K8" s="304">
        <v>1939</v>
      </c>
      <c r="L8" s="304">
        <f>SUM(M8:N8)</f>
        <v>1101</v>
      </c>
      <c r="M8" s="304">
        <v>633</v>
      </c>
      <c r="N8" s="304">
        <v>468</v>
      </c>
      <c r="O8" s="304">
        <f>SUM(P8:Q8)</f>
        <v>232</v>
      </c>
      <c r="P8" s="304">
        <v>213</v>
      </c>
      <c r="Q8" s="304">
        <v>19</v>
      </c>
      <c r="R8" s="304">
        <f>SUM(S8:V8)</f>
        <v>4531</v>
      </c>
      <c r="S8" s="304">
        <v>2679</v>
      </c>
      <c r="T8" s="304">
        <v>1822</v>
      </c>
      <c r="U8" s="305">
        <v>9</v>
      </c>
      <c r="V8" s="305">
        <v>21</v>
      </c>
      <c r="W8" s="305">
        <f>SUM(X8:Y8)</f>
        <v>320</v>
      </c>
      <c r="X8" s="305">
        <v>130</v>
      </c>
      <c r="Y8" s="305">
        <v>190</v>
      </c>
      <c r="Z8" s="304">
        <f>SUM(AA8:AB8)</f>
        <v>586</v>
      </c>
      <c r="AA8" s="304">
        <v>341</v>
      </c>
      <c r="AB8" s="304">
        <v>245</v>
      </c>
      <c r="AC8" s="304">
        <f>SUM(AD8:AE8)</f>
        <v>4</v>
      </c>
      <c r="AD8" s="304">
        <v>3</v>
      </c>
      <c r="AE8" s="304">
        <v>1</v>
      </c>
      <c r="AF8" s="304">
        <f>SUM(AG8:AJ8)</f>
        <v>23</v>
      </c>
      <c r="AG8" s="304">
        <v>3</v>
      </c>
      <c r="AH8" s="304">
        <v>18</v>
      </c>
      <c r="AI8" s="306">
        <v>0</v>
      </c>
      <c r="AJ8" s="306">
        <v>2</v>
      </c>
    </row>
    <row r="9" spans="1:36" s="153" customFormat="1" ht="16.5" customHeight="1">
      <c r="A9" s="307"/>
      <c r="B9" s="248" t="s">
        <v>300</v>
      </c>
      <c r="C9" s="308">
        <f>C11+C24</f>
        <v>19472</v>
      </c>
      <c r="D9" s="309">
        <f>D11+D24</f>
        <v>9820</v>
      </c>
      <c r="E9" s="309">
        <f>E11+E24</f>
        <v>9652</v>
      </c>
      <c r="F9" s="309">
        <f aca="true" t="shared" si="0" ref="F9:AJ9">F11+F24</f>
        <v>9657</v>
      </c>
      <c r="G9" s="309">
        <f t="shared" si="0"/>
        <v>4677</v>
      </c>
      <c r="H9" s="309">
        <f t="shared" si="0"/>
        <v>4980</v>
      </c>
      <c r="I9" s="309">
        <f t="shared" si="0"/>
        <v>3320</v>
      </c>
      <c r="J9" s="309">
        <f t="shared" si="0"/>
        <v>1329</v>
      </c>
      <c r="K9" s="309">
        <f t="shared" si="0"/>
        <v>1991</v>
      </c>
      <c r="L9" s="309">
        <f t="shared" si="0"/>
        <v>928</v>
      </c>
      <c r="M9" s="309">
        <f t="shared" si="0"/>
        <v>542</v>
      </c>
      <c r="N9" s="309">
        <f t="shared" si="0"/>
        <v>386</v>
      </c>
      <c r="O9" s="309">
        <f t="shared" si="0"/>
        <v>212</v>
      </c>
      <c r="P9" s="309">
        <f t="shared" si="0"/>
        <v>185</v>
      </c>
      <c r="Q9" s="309">
        <f t="shared" si="0"/>
        <v>27</v>
      </c>
      <c r="R9" s="309">
        <f t="shared" si="0"/>
        <v>4435</v>
      </c>
      <c r="S9" s="309">
        <f t="shared" si="0"/>
        <v>2591</v>
      </c>
      <c r="T9" s="309">
        <f t="shared" si="0"/>
        <v>1826</v>
      </c>
      <c r="U9" s="309">
        <f t="shared" si="0"/>
        <v>11</v>
      </c>
      <c r="V9" s="309">
        <f t="shared" si="0"/>
        <v>7</v>
      </c>
      <c r="W9" s="309">
        <f t="shared" si="0"/>
        <v>204</v>
      </c>
      <c r="X9" s="309">
        <f t="shared" si="0"/>
        <v>68</v>
      </c>
      <c r="Y9" s="309">
        <f t="shared" si="0"/>
        <v>136</v>
      </c>
      <c r="Z9" s="309">
        <f t="shared" si="0"/>
        <v>709</v>
      </c>
      <c r="AA9" s="309">
        <f t="shared" si="0"/>
        <v>413</v>
      </c>
      <c r="AB9" s="309">
        <f t="shared" si="0"/>
        <v>296</v>
      </c>
      <c r="AC9" s="309">
        <f t="shared" si="0"/>
        <v>7</v>
      </c>
      <c r="AD9" s="309">
        <f t="shared" si="0"/>
        <v>4</v>
      </c>
      <c r="AE9" s="309">
        <f t="shared" si="0"/>
        <v>3</v>
      </c>
      <c r="AF9" s="309">
        <f t="shared" si="0"/>
        <v>23</v>
      </c>
      <c r="AG9" s="309">
        <f t="shared" si="0"/>
        <v>1</v>
      </c>
      <c r="AH9" s="309">
        <f t="shared" si="0"/>
        <v>21</v>
      </c>
      <c r="AI9" s="309">
        <f t="shared" si="0"/>
        <v>0</v>
      </c>
      <c r="AJ9" s="309">
        <f t="shared" si="0"/>
        <v>1</v>
      </c>
    </row>
    <row r="10" spans="1:34" ht="16.5" customHeight="1">
      <c r="A10" s="53"/>
      <c r="B10" s="54"/>
      <c r="C10" s="310"/>
      <c r="D10" s="154"/>
      <c r="E10" s="154"/>
      <c r="F10" s="154"/>
      <c r="G10" s="154"/>
      <c r="H10" s="154"/>
      <c r="I10" s="154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</row>
    <row r="11" spans="1:36" ht="16.5" customHeight="1">
      <c r="A11" s="53"/>
      <c r="B11" s="311" t="s">
        <v>246</v>
      </c>
      <c r="C11" s="303">
        <f>SUM(D11:E11)</f>
        <v>19133</v>
      </c>
      <c r="D11" s="304">
        <f>SUM(D12:D22)</f>
        <v>9602</v>
      </c>
      <c r="E11" s="304">
        <f>SUM(E12:E22)</f>
        <v>9531</v>
      </c>
      <c r="F11" s="304">
        <f aca="true" t="shared" si="1" ref="F11:AJ11">SUM(F12:F22)</f>
        <v>9634</v>
      </c>
      <c r="G11" s="304">
        <f t="shared" si="1"/>
        <v>4664</v>
      </c>
      <c r="H11" s="304">
        <f t="shared" si="1"/>
        <v>4970</v>
      </c>
      <c r="I11" s="304">
        <f t="shared" si="1"/>
        <v>3295</v>
      </c>
      <c r="J11" s="304">
        <f t="shared" si="1"/>
        <v>1317</v>
      </c>
      <c r="K11" s="304">
        <f t="shared" si="1"/>
        <v>1978</v>
      </c>
      <c r="L11" s="304">
        <f t="shared" si="1"/>
        <v>916</v>
      </c>
      <c r="M11" s="304">
        <f t="shared" si="1"/>
        <v>532</v>
      </c>
      <c r="N11" s="304">
        <f t="shared" si="1"/>
        <v>384</v>
      </c>
      <c r="O11" s="304">
        <f t="shared" si="1"/>
        <v>197</v>
      </c>
      <c r="P11" s="304">
        <f t="shared" si="1"/>
        <v>171</v>
      </c>
      <c r="Q11" s="304">
        <f t="shared" si="1"/>
        <v>26</v>
      </c>
      <c r="R11" s="304">
        <f t="shared" si="1"/>
        <v>4246</v>
      </c>
      <c r="S11" s="304">
        <f t="shared" si="1"/>
        <v>2464</v>
      </c>
      <c r="T11" s="304">
        <f t="shared" si="1"/>
        <v>1773</v>
      </c>
      <c r="U11" s="304">
        <f t="shared" si="1"/>
        <v>5</v>
      </c>
      <c r="V11" s="304">
        <f t="shared" si="1"/>
        <v>4</v>
      </c>
      <c r="W11" s="304">
        <f t="shared" si="1"/>
        <v>167</v>
      </c>
      <c r="X11" s="304">
        <f t="shared" si="1"/>
        <v>52</v>
      </c>
      <c r="Y11" s="304">
        <f t="shared" si="1"/>
        <v>115</v>
      </c>
      <c r="Z11" s="304">
        <f t="shared" si="1"/>
        <v>671</v>
      </c>
      <c r="AA11" s="304">
        <f t="shared" si="1"/>
        <v>393</v>
      </c>
      <c r="AB11" s="304">
        <f t="shared" si="1"/>
        <v>278</v>
      </c>
      <c r="AC11" s="304">
        <f t="shared" si="1"/>
        <v>7</v>
      </c>
      <c r="AD11" s="304">
        <f t="shared" si="1"/>
        <v>4</v>
      </c>
      <c r="AE11" s="304">
        <f t="shared" si="1"/>
        <v>3</v>
      </c>
      <c r="AF11" s="304">
        <f t="shared" si="1"/>
        <v>23</v>
      </c>
      <c r="AG11" s="304">
        <f t="shared" si="1"/>
        <v>1</v>
      </c>
      <c r="AH11" s="304">
        <f t="shared" si="1"/>
        <v>21</v>
      </c>
      <c r="AI11" s="304">
        <f t="shared" si="1"/>
        <v>0</v>
      </c>
      <c r="AJ11" s="304">
        <f t="shared" si="1"/>
        <v>1</v>
      </c>
    </row>
    <row r="12" spans="1:36" ht="16.5" customHeight="1">
      <c r="A12" s="53"/>
      <c r="B12" s="173" t="s">
        <v>14</v>
      </c>
      <c r="C12" s="303">
        <f>SUM(D12:E12)</f>
        <v>13939</v>
      </c>
      <c r="D12" s="304">
        <f>G12+J12+M12+P12+S12+U12+X12+AA12+AD12</f>
        <v>6485</v>
      </c>
      <c r="E12" s="304">
        <f>H12+K12+N12+Q12+T12+V12+Y12+AB12+AE12</f>
        <v>7454</v>
      </c>
      <c r="F12" s="304">
        <f>SUM(G12:H12)</f>
        <v>8432</v>
      </c>
      <c r="G12" s="156">
        <v>3959</v>
      </c>
      <c r="H12" s="156">
        <v>4473</v>
      </c>
      <c r="I12" s="304">
        <f>SUM(J12:K12)</f>
        <v>2409</v>
      </c>
      <c r="J12" s="156">
        <v>863</v>
      </c>
      <c r="K12" s="156">
        <v>1546</v>
      </c>
      <c r="L12" s="304">
        <f>SUM(M12:N12)</f>
        <v>744</v>
      </c>
      <c r="M12" s="156">
        <v>451</v>
      </c>
      <c r="N12" s="156">
        <v>293</v>
      </c>
      <c r="O12" s="304">
        <f>SUM(P12:Q12)</f>
        <v>104</v>
      </c>
      <c r="P12" s="156">
        <v>93</v>
      </c>
      <c r="Q12" s="156">
        <v>11</v>
      </c>
      <c r="R12" s="304">
        <f>SUM(S12:V12)</f>
        <v>1561</v>
      </c>
      <c r="S12" s="156">
        <v>734</v>
      </c>
      <c r="T12" s="156">
        <v>819</v>
      </c>
      <c r="U12" s="156">
        <v>4</v>
      </c>
      <c r="V12" s="156">
        <v>4</v>
      </c>
      <c r="W12" s="304">
        <f>SUM(X12:Y12)</f>
        <v>95</v>
      </c>
      <c r="X12" s="156">
        <v>31</v>
      </c>
      <c r="Y12" s="156">
        <v>64</v>
      </c>
      <c r="Z12" s="304">
        <f>SUM(AA12:AB12)</f>
        <v>588</v>
      </c>
      <c r="AA12" s="156">
        <v>347</v>
      </c>
      <c r="AB12" s="156">
        <v>241</v>
      </c>
      <c r="AC12" s="304">
        <f>SUM(AD12:AE12)</f>
        <v>6</v>
      </c>
      <c r="AD12" s="156">
        <v>3</v>
      </c>
      <c r="AE12" s="156">
        <v>3</v>
      </c>
      <c r="AF12" s="304">
        <f>SUM(AG12:AJ12)</f>
        <v>13</v>
      </c>
      <c r="AG12" s="156">
        <v>1</v>
      </c>
      <c r="AH12" s="156">
        <v>11</v>
      </c>
      <c r="AI12" s="156">
        <v>0</v>
      </c>
      <c r="AJ12" s="151">
        <v>1</v>
      </c>
    </row>
    <row r="13" spans="1:36" ht="16.5" customHeight="1">
      <c r="A13" s="53"/>
      <c r="B13" s="173" t="s">
        <v>15</v>
      </c>
      <c r="C13" s="303">
        <f aca="true" t="shared" si="2" ref="C13:C28">SUM(D13:E13)</f>
        <v>599</v>
      </c>
      <c r="D13" s="304">
        <f aca="true" t="shared" si="3" ref="D13:E22">G13+J13+M13+P13+S13+U13+X13+AA13+AD13</f>
        <v>341</v>
      </c>
      <c r="E13" s="304">
        <f t="shared" si="3"/>
        <v>258</v>
      </c>
      <c r="F13" s="304">
        <f aca="true" t="shared" si="4" ref="F13:F22">SUM(G13:H13)</f>
        <v>62</v>
      </c>
      <c r="G13" s="156">
        <v>35</v>
      </c>
      <c r="H13" s="156">
        <v>27</v>
      </c>
      <c r="I13" s="304">
        <f aca="true" t="shared" si="5" ref="I13:I22">SUM(J13:K13)</f>
        <v>107</v>
      </c>
      <c r="J13" s="156">
        <v>56</v>
      </c>
      <c r="K13" s="156">
        <v>51</v>
      </c>
      <c r="L13" s="304">
        <f aca="true" t="shared" si="6" ref="L13:L22">SUM(M13:N13)</f>
        <v>8</v>
      </c>
      <c r="M13" s="156">
        <v>3</v>
      </c>
      <c r="N13" s="156">
        <v>5</v>
      </c>
      <c r="O13" s="304">
        <f aca="true" t="shared" si="7" ref="O13:O22">SUM(P13:Q13)</f>
        <v>15</v>
      </c>
      <c r="P13" s="156">
        <v>11</v>
      </c>
      <c r="Q13" s="156">
        <v>4</v>
      </c>
      <c r="R13" s="304">
        <f aca="true" t="shared" si="8" ref="R13:R22">SUM(S13:V13)</f>
        <v>392</v>
      </c>
      <c r="S13" s="156">
        <v>230</v>
      </c>
      <c r="T13" s="156">
        <v>161</v>
      </c>
      <c r="U13" s="156">
        <v>1</v>
      </c>
      <c r="V13" s="156">
        <v>0</v>
      </c>
      <c r="W13" s="304">
        <f aca="true" t="shared" si="9" ref="W13:W22">SUM(X13:Y13)</f>
        <v>15</v>
      </c>
      <c r="X13" s="156">
        <v>5</v>
      </c>
      <c r="Y13" s="156">
        <v>10</v>
      </c>
      <c r="Z13" s="304">
        <f aca="true" t="shared" si="10" ref="Z13:Z22">SUM(AA13:AB13)</f>
        <v>0</v>
      </c>
      <c r="AA13" s="156">
        <v>0</v>
      </c>
      <c r="AB13" s="156">
        <v>0</v>
      </c>
      <c r="AC13" s="304">
        <f aca="true" t="shared" si="11" ref="AC13:AC22">SUM(AD13:AE13)</f>
        <v>0</v>
      </c>
      <c r="AD13" s="156">
        <v>0</v>
      </c>
      <c r="AE13" s="156">
        <v>0</v>
      </c>
      <c r="AF13" s="304">
        <f aca="true" t="shared" si="12" ref="AF13:AF22">SUM(AG13:AJ13)</f>
        <v>1</v>
      </c>
      <c r="AG13" s="156">
        <v>0</v>
      </c>
      <c r="AH13" s="156">
        <v>1</v>
      </c>
      <c r="AI13" s="156">
        <v>0</v>
      </c>
      <c r="AJ13" s="151">
        <v>0</v>
      </c>
    </row>
    <row r="14" spans="1:36" ht="16.5" customHeight="1">
      <c r="A14" s="53"/>
      <c r="B14" s="173" t="s">
        <v>16</v>
      </c>
      <c r="C14" s="303">
        <f>SUM(D14:E14)</f>
        <v>1638</v>
      </c>
      <c r="D14" s="304">
        <f t="shared" si="3"/>
        <v>1391</v>
      </c>
      <c r="E14" s="304">
        <f t="shared" si="3"/>
        <v>247</v>
      </c>
      <c r="F14" s="304">
        <f t="shared" si="4"/>
        <v>323</v>
      </c>
      <c r="G14" s="156">
        <v>281</v>
      </c>
      <c r="H14" s="156">
        <v>42</v>
      </c>
      <c r="I14" s="304">
        <f t="shared" si="5"/>
        <v>207</v>
      </c>
      <c r="J14" s="156">
        <v>162</v>
      </c>
      <c r="K14" s="156">
        <v>45</v>
      </c>
      <c r="L14" s="304">
        <f t="shared" si="6"/>
        <v>7</v>
      </c>
      <c r="M14" s="156">
        <v>4</v>
      </c>
      <c r="N14" s="156">
        <v>3</v>
      </c>
      <c r="O14" s="304">
        <f t="shared" si="7"/>
        <v>43</v>
      </c>
      <c r="P14" s="156">
        <v>41</v>
      </c>
      <c r="Q14" s="156">
        <v>2</v>
      </c>
      <c r="R14" s="304">
        <f t="shared" si="8"/>
        <v>1037</v>
      </c>
      <c r="S14" s="156">
        <v>887</v>
      </c>
      <c r="T14" s="156">
        <v>150</v>
      </c>
      <c r="U14" s="156">
        <v>0</v>
      </c>
      <c r="V14" s="156">
        <v>0</v>
      </c>
      <c r="W14" s="304">
        <f t="shared" si="9"/>
        <v>3</v>
      </c>
      <c r="X14" s="156">
        <v>2</v>
      </c>
      <c r="Y14" s="156">
        <v>1</v>
      </c>
      <c r="Z14" s="304">
        <f t="shared" si="10"/>
        <v>17</v>
      </c>
      <c r="AA14" s="156">
        <v>13</v>
      </c>
      <c r="AB14" s="156">
        <v>4</v>
      </c>
      <c r="AC14" s="304">
        <f t="shared" si="11"/>
        <v>1</v>
      </c>
      <c r="AD14" s="156">
        <v>1</v>
      </c>
      <c r="AE14" s="156">
        <v>0</v>
      </c>
      <c r="AF14" s="304">
        <f t="shared" si="12"/>
        <v>2</v>
      </c>
      <c r="AG14" s="156">
        <v>0</v>
      </c>
      <c r="AH14" s="156">
        <v>2</v>
      </c>
      <c r="AI14" s="156">
        <v>0</v>
      </c>
      <c r="AJ14" s="151">
        <v>0</v>
      </c>
    </row>
    <row r="15" spans="1:36" ht="16.5" customHeight="1">
      <c r="A15" s="53"/>
      <c r="B15" s="173" t="s">
        <v>17</v>
      </c>
      <c r="C15" s="303">
        <f t="shared" si="2"/>
        <v>1136</v>
      </c>
      <c r="D15" s="304">
        <f t="shared" si="3"/>
        <v>530</v>
      </c>
      <c r="E15" s="304">
        <f t="shared" si="3"/>
        <v>606</v>
      </c>
      <c r="F15" s="304">
        <f t="shared" si="4"/>
        <v>197</v>
      </c>
      <c r="G15" s="156">
        <v>116</v>
      </c>
      <c r="H15" s="156">
        <v>81</v>
      </c>
      <c r="I15" s="304">
        <f t="shared" si="5"/>
        <v>314</v>
      </c>
      <c r="J15" s="156">
        <v>157</v>
      </c>
      <c r="K15" s="156">
        <v>157</v>
      </c>
      <c r="L15" s="304">
        <f t="shared" si="6"/>
        <v>3</v>
      </c>
      <c r="M15" s="156">
        <v>2</v>
      </c>
      <c r="N15" s="156">
        <v>1</v>
      </c>
      <c r="O15" s="304">
        <f t="shared" si="7"/>
        <v>10</v>
      </c>
      <c r="P15" s="156">
        <v>10</v>
      </c>
      <c r="Q15" s="156">
        <v>0</v>
      </c>
      <c r="R15" s="304">
        <f t="shared" si="8"/>
        <v>580</v>
      </c>
      <c r="S15" s="156">
        <v>235</v>
      </c>
      <c r="T15" s="156">
        <v>345</v>
      </c>
      <c r="U15" s="156">
        <v>0</v>
      </c>
      <c r="V15" s="156">
        <v>0</v>
      </c>
      <c r="W15" s="304">
        <f t="shared" si="9"/>
        <v>27</v>
      </c>
      <c r="X15" s="156">
        <v>7</v>
      </c>
      <c r="Y15" s="156">
        <v>20</v>
      </c>
      <c r="Z15" s="304">
        <f t="shared" si="10"/>
        <v>5</v>
      </c>
      <c r="AA15" s="156">
        <v>3</v>
      </c>
      <c r="AB15" s="156">
        <v>2</v>
      </c>
      <c r="AC15" s="304">
        <f t="shared" si="11"/>
        <v>0</v>
      </c>
      <c r="AD15" s="156">
        <v>0</v>
      </c>
      <c r="AE15" s="156">
        <v>0</v>
      </c>
      <c r="AF15" s="304">
        <f t="shared" si="12"/>
        <v>2</v>
      </c>
      <c r="AG15" s="156">
        <v>0</v>
      </c>
      <c r="AH15" s="156">
        <v>2</v>
      </c>
      <c r="AI15" s="156">
        <v>0</v>
      </c>
      <c r="AJ15" s="151">
        <v>0</v>
      </c>
    </row>
    <row r="16" spans="1:36" ht="16.5" customHeight="1">
      <c r="A16" s="53"/>
      <c r="B16" s="173" t="s">
        <v>18</v>
      </c>
      <c r="C16" s="303">
        <f t="shared" si="2"/>
        <v>182</v>
      </c>
      <c r="D16" s="304">
        <f t="shared" si="3"/>
        <v>137</v>
      </c>
      <c r="E16" s="304">
        <f t="shared" si="3"/>
        <v>45</v>
      </c>
      <c r="F16" s="304">
        <f t="shared" si="4"/>
        <v>26</v>
      </c>
      <c r="G16" s="156">
        <v>21</v>
      </c>
      <c r="H16" s="156">
        <v>5</v>
      </c>
      <c r="I16" s="304">
        <f t="shared" si="5"/>
        <v>21</v>
      </c>
      <c r="J16" s="156">
        <v>9</v>
      </c>
      <c r="K16" s="156">
        <v>12</v>
      </c>
      <c r="L16" s="304">
        <f t="shared" si="6"/>
        <v>1</v>
      </c>
      <c r="M16" s="156">
        <v>0</v>
      </c>
      <c r="N16" s="156">
        <v>1</v>
      </c>
      <c r="O16" s="304">
        <f t="shared" si="7"/>
        <v>2</v>
      </c>
      <c r="P16" s="156">
        <v>2</v>
      </c>
      <c r="Q16" s="156">
        <v>0</v>
      </c>
      <c r="R16" s="304">
        <f t="shared" si="8"/>
        <v>131</v>
      </c>
      <c r="S16" s="156">
        <v>105</v>
      </c>
      <c r="T16" s="156">
        <v>26</v>
      </c>
      <c r="U16" s="156">
        <v>0</v>
      </c>
      <c r="V16" s="156">
        <v>0</v>
      </c>
      <c r="W16" s="304">
        <f t="shared" si="9"/>
        <v>0</v>
      </c>
      <c r="X16" s="156">
        <v>0</v>
      </c>
      <c r="Y16" s="156">
        <v>0</v>
      </c>
      <c r="Z16" s="304">
        <f t="shared" si="10"/>
        <v>1</v>
      </c>
      <c r="AA16" s="156">
        <v>0</v>
      </c>
      <c r="AB16" s="156">
        <v>1</v>
      </c>
      <c r="AC16" s="304">
        <f t="shared" si="11"/>
        <v>0</v>
      </c>
      <c r="AD16" s="156">
        <v>0</v>
      </c>
      <c r="AE16" s="156">
        <v>0</v>
      </c>
      <c r="AF16" s="304">
        <f t="shared" si="12"/>
        <v>1</v>
      </c>
      <c r="AG16" s="156">
        <v>0</v>
      </c>
      <c r="AH16" s="156">
        <v>1</v>
      </c>
      <c r="AI16" s="156">
        <v>0</v>
      </c>
      <c r="AJ16" s="151">
        <v>0</v>
      </c>
    </row>
    <row r="17" spans="1:36" ht="16.5" customHeight="1">
      <c r="A17" s="53"/>
      <c r="B17" s="173" t="s">
        <v>19</v>
      </c>
      <c r="C17" s="303">
        <f t="shared" si="2"/>
        <v>191</v>
      </c>
      <c r="D17" s="304">
        <f t="shared" si="3"/>
        <v>50</v>
      </c>
      <c r="E17" s="304">
        <f t="shared" si="3"/>
        <v>141</v>
      </c>
      <c r="F17" s="304">
        <f t="shared" si="4"/>
        <v>26</v>
      </c>
      <c r="G17" s="156">
        <v>4</v>
      </c>
      <c r="H17" s="156">
        <v>22</v>
      </c>
      <c r="I17" s="304">
        <f t="shared" si="5"/>
        <v>33</v>
      </c>
      <c r="J17" s="156">
        <v>0</v>
      </c>
      <c r="K17" s="156">
        <v>33</v>
      </c>
      <c r="L17" s="304">
        <f t="shared" si="6"/>
        <v>20</v>
      </c>
      <c r="M17" s="156">
        <v>8</v>
      </c>
      <c r="N17" s="156">
        <v>12</v>
      </c>
      <c r="O17" s="304">
        <f t="shared" si="7"/>
        <v>3</v>
      </c>
      <c r="P17" s="156">
        <v>0</v>
      </c>
      <c r="Q17" s="156">
        <v>3</v>
      </c>
      <c r="R17" s="304">
        <f t="shared" si="8"/>
        <v>95</v>
      </c>
      <c r="S17" s="156">
        <v>33</v>
      </c>
      <c r="T17" s="156">
        <v>62</v>
      </c>
      <c r="U17" s="156">
        <v>0</v>
      </c>
      <c r="V17" s="156">
        <v>0</v>
      </c>
      <c r="W17" s="304">
        <f t="shared" si="9"/>
        <v>8</v>
      </c>
      <c r="X17" s="156">
        <v>3</v>
      </c>
      <c r="Y17" s="156">
        <v>5</v>
      </c>
      <c r="Z17" s="304">
        <f t="shared" si="10"/>
        <v>6</v>
      </c>
      <c r="AA17" s="156">
        <v>2</v>
      </c>
      <c r="AB17" s="156">
        <v>4</v>
      </c>
      <c r="AC17" s="304">
        <f t="shared" si="11"/>
        <v>0</v>
      </c>
      <c r="AD17" s="156">
        <v>0</v>
      </c>
      <c r="AE17" s="156">
        <v>0</v>
      </c>
      <c r="AF17" s="304">
        <f t="shared" si="12"/>
        <v>0</v>
      </c>
      <c r="AG17" s="156">
        <v>0</v>
      </c>
      <c r="AH17" s="156">
        <v>0</v>
      </c>
      <c r="AI17" s="156">
        <v>0</v>
      </c>
      <c r="AJ17" s="151">
        <v>0</v>
      </c>
    </row>
    <row r="18" spans="1:36" ht="16.5" customHeight="1">
      <c r="A18" s="53"/>
      <c r="B18" s="173" t="s">
        <v>20</v>
      </c>
      <c r="C18" s="303">
        <f t="shared" si="2"/>
        <v>39</v>
      </c>
      <c r="D18" s="304">
        <f t="shared" si="3"/>
        <v>2</v>
      </c>
      <c r="E18" s="304">
        <f t="shared" si="3"/>
        <v>37</v>
      </c>
      <c r="F18" s="304">
        <f t="shared" si="4"/>
        <v>39</v>
      </c>
      <c r="G18" s="156">
        <v>2</v>
      </c>
      <c r="H18" s="156">
        <v>37</v>
      </c>
      <c r="I18" s="304">
        <f t="shared" si="5"/>
        <v>0</v>
      </c>
      <c r="J18" s="156">
        <v>0</v>
      </c>
      <c r="K18" s="156">
        <v>0</v>
      </c>
      <c r="L18" s="304">
        <f t="shared" si="6"/>
        <v>0</v>
      </c>
      <c r="M18" s="156">
        <v>0</v>
      </c>
      <c r="N18" s="156">
        <v>0</v>
      </c>
      <c r="O18" s="304">
        <f t="shared" si="7"/>
        <v>0</v>
      </c>
      <c r="P18" s="156">
        <v>0</v>
      </c>
      <c r="Q18" s="156">
        <v>0</v>
      </c>
      <c r="R18" s="304">
        <f t="shared" si="8"/>
        <v>0</v>
      </c>
      <c r="S18" s="156">
        <v>0</v>
      </c>
      <c r="T18" s="156">
        <v>0</v>
      </c>
      <c r="U18" s="156">
        <v>0</v>
      </c>
      <c r="V18" s="156">
        <v>0</v>
      </c>
      <c r="W18" s="304">
        <f t="shared" si="9"/>
        <v>0</v>
      </c>
      <c r="X18" s="156">
        <v>0</v>
      </c>
      <c r="Y18" s="156">
        <v>0</v>
      </c>
      <c r="Z18" s="304">
        <f t="shared" si="10"/>
        <v>0</v>
      </c>
      <c r="AA18" s="156">
        <v>0</v>
      </c>
      <c r="AB18" s="156">
        <v>0</v>
      </c>
      <c r="AC18" s="304">
        <f t="shared" si="11"/>
        <v>0</v>
      </c>
      <c r="AD18" s="156">
        <v>0</v>
      </c>
      <c r="AE18" s="156">
        <v>0</v>
      </c>
      <c r="AF18" s="304">
        <f t="shared" si="12"/>
        <v>0</v>
      </c>
      <c r="AG18" s="156">
        <v>0</v>
      </c>
      <c r="AH18" s="156">
        <v>0</v>
      </c>
      <c r="AI18" s="156">
        <v>0</v>
      </c>
      <c r="AJ18" s="151">
        <v>0</v>
      </c>
    </row>
    <row r="19" spans="1:36" ht="16.5" customHeight="1">
      <c r="A19" s="53"/>
      <c r="B19" s="173" t="s">
        <v>174</v>
      </c>
      <c r="C19" s="303">
        <f t="shared" si="2"/>
        <v>0</v>
      </c>
      <c r="D19" s="304">
        <f t="shared" si="3"/>
        <v>0</v>
      </c>
      <c r="E19" s="304">
        <f t="shared" si="3"/>
        <v>0</v>
      </c>
      <c r="F19" s="304">
        <f t="shared" si="4"/>
        <v>0</v>
      </c>
      <c r="G19" s="156">
        <v>0</v>
      </c>
      <c r="H19" s="156">
        <v>0</v>
      </c>
      <c r="I19" s="304">
        <f t="shared" si="5"/>
        <v>0</v>
      </c>
      <c r="J19" s="156">
        <v>0</v>
      </c>
      <c r="K19" s="156">
        <v>0</v>
      </c>
      <c r="L19" s="304">
        <f t="shared" si="6"/>
        <v>0</v>
      </c>
      <c r="M19" s="156">
        <v>0</v>
      </c>
      <c r="N19" s="156">
        <v>0</v>
      </c>
      <c r="O19" s="304">
        <f t="shared" si="7"/>
        <v>0</v>
      </c>
      <c r="P19" s="156">
        <v>0</v>
      </c>
      <c r="Q19" s="156">
        <v>0</v>
      </c>
      <c r="R19" s="304">
        <f t="shared" si="8"/>
        <v>0</v>
      </c>
      <c r="S19" s="156">
        <v>0</v>
      </c>
      <c r="T19" s="156">
        <v>0</v>
      </c>
      <c r="U19" s="156">
        <v>0</v>
      </c>
      <c r="V19" s="156">
        <v>0</v>
      </c>
      <c r="W19" s="304">
        <f t="shared" si="9"/>
        <v>0</v>
      </c>
      <c r="X19" s="156">
        <v>0</v>
      </c>
      <c r="Y19" s="156">
        <v>0</v>
      </c>
      <c r="Z19" s="304">
        <f t="shared" si="10"/>
        <v>0</v>
      </c>
      <c r="AA19" s="156">
        <v>0</v>
      </c>
      <c r="AB19" s="156">
        <v>0</v>
      </c>
      <c r="AC19" s="304">
        <f t="shared" si="11"/>
        <v>0</v>
      </c>
      <c r="AD19" s="156">
        <v>0</v>
      </c>
      <c r="AE19" s="156">
        <v>0</v>
      </c>
      <c r="AF19" s="304">
        <f t="shared" si="12"/>
        <v>0</v>
      </c>
      <c r="AG19" s="156">
        <v>0</v>
      </c>
      <c r="AH19" s="156">
        <v>0</v>
      </c>
      <c r="AI19" s="156">
        <v>0</v>
      </c>
      <c r="AJ19" s="151">
        <v>0</v>
      </c>
    </row>
    <row r="20" spans="1:36" ht="16.5" customHeight="1">
      <c r="A20" s="53"/>
      <c r="B20" s="173" t="s">
        <v>175</v>
      </c>
      <c r="C20" s="303">
        <f t="shared" si="2"/>
        <v>60</v>
      </c>
      <c r="D20" s="304">
        <f t="shared" si="3"/>
        <v>18</v>
      </c>
      <c r="E20" s="304">
        <f t="shared" si="3"/>
        <v>42</v>
      </c>
      <c r="F20" s="304">
        <f t="shared" si="4"/>
        <v>16</v>
      </c>
      <c r="G20" s="156">
        <v>4</v>
      </c>
      <c r="H20" s="156">
        <v>12</v>
      </c>
      <c r="I20" s="304">
        <f t="shared" si="5"/>
        <v>7</v>
      </c>
      <c r="J20" s="156">
        <v>2</v>
      </c>
      <c r="K20" s="156">
        <v>5</v>
      </c>
      <c r="L20" s="304">
        <f t="shared" si="6"/>
        <v>9</v>
      </c>
      <c r="M20" s="156">
        <v>5</v>
      </c>
      <c r="N20" s="156">
        <v>4</v>
      </c>
      <c r="O20" s="304">
        <f t="shared" si="7"/>
        <v>0</v>
      </c>
      <c r="P20" s="156">
        <v>0</v>
      </c>
      <c r="Q20" s="156">
        <v>0</v>
      </c>
      <c r="R20" s="304">
        <f t="shared" si="8"/>
        <v>26</v>
      </c>
      <c r="S20" s="156">
        <v>7</v>
      </c>
      <c r="T20" s="156">
        <v>19</v>
      </c>
      <c r="U20" s="156">
        <v>0</v>
      </c>
      <c r="V20" s="156">
        <v>0</v>
      </c>
      <c r="W20" s="304">
        <f t="shared" si="9"/>
        <v>1</v>
      </c>
      <c r="X20" s="156">
        <v>0</v>
      </c>
      <c r="Y20" s="156">
        <v>1</v>
      </c>
      <c r="Z20" s="304">
        <f t="shared" si="10"/>
        <v>1</v>
      </c>
      <c r="AA20" s="156">
        <v>0</v>
      </c>
      <c r="AB20" s="156">
        <v>1</v>
      </c>
      <c r="AC20" s="304">
        <f t="shared" si="11"/>
        <v>0</v>
      </c>
      <c r="AD20" s="156">
        <v>0</v>
      </c>
      <c r="AE20" s="156">
        <v>0</v>
      </c>
      <c r="AF20" s="304">
        <f t="shared" si="12"/>
        <v>0</v>
      </c>
      <c r="AG20" s="156">
        <v>0</v>
      </c>
      <c r="AH20" s="156">
        <v>0</v>
      </c>
      <c r="AI20" s="156">
        <v>0</v>
      </c>
      <c r="AJ20" s="151">
        <v>0</v>
      </c>
    </row>
    <row r="21" spans="1:36" ht="16.5" customHeight="1">
      <c r="A21" s="53"/>
      <c r="B21" s="173" t="s">
        <v>21</v>
      </c>
      <c r="C21" s="303">
        <f t="shared" si="2"/>
        <v>530</v>
      </c>
      <c r="D21" s="304">
        <f t="shared" si="3"/>
        <v>258</v>
      </c>
      <c r="E21" s="304">
        <f t="shared" si="3"/>
        <v>272</v>
      </c>
      <c r="F21" s="304">
        <f t="shared" si="4"/>
        <v>334</v>
      </c>
      <c r="G21" s="156">
        <v>170</v>
      </c>
      <c r="H21" s="156">
        <v>164</v>
      </c>
      <c r="I21" s="304">
        <f t="shared" si="5"/>
        <v>71</v>
      </c>
      <c r="J21" s="156">
        <v>22</v>
      </c>
      <c r="K21" s="156">
        <v>49</v>
      </c>
      <c r="L21" s="304">
        <f t="shared" si="6"/>
        <v>52</v>
      </c>
      <c r="M21" s="156">
        <v>32</v>
      </c>
      <c r="N21" s="156">
        <v>20</v>
      </c>
      <c r="O21" s="304">
        <f t="shared" si="7"/>
        <v>1</v>
      </c>
      <c r="P21" s="156">
        <v>0</v>
      </c>
      <c r="Q21" s="156">
        <v>1</v>
      </c>
      <c r="R21" s="304">
        <f t="shared" si="8"/>
        <v>39</v>
      </c>
      <c r="S21" s="156">
        <v>19</v>
      </c>
      <c r="T21" s="156">
        <v>20</v>
      </c>
      <c r="U21" s="156">
        <v>0</v>
      </c>
      <c r="V21" s="156">
        <v>0</v>
      </c>
      <c r="W21" s="304">
        <f t="shared" si="9"/>
        <v>6</v>
      </c>
      <c r="X21" s="156">
        <v>0</v>
      </c>
      <c r="Y21" s="156">
        <v>6</v>
      </c>
      <c r="Z21" s="304">
        <f t="shared" si="10"/>
        <v>27</v>
      </c>
      <c r="AA21" s="156">
        <v>15</v>
      </c>
      <c r="AB21" s="156">
        <v>12</v>
      </c>
      <c r="AC21" s="304">
        <f t="shared" si="11"/>
        <v>0</v>
      </c>
      <c r="AD21" s="156">
        <v>0</v>
      </c>
      <c r="AE21" s="156">
        <v>0</v>
      </c>
      <c r="AF21" s="304">
        <f t="shared" si="12"/>
        <v>0</v>
      </c>
      <c r="AG21" s="156">
        <v>0</v>
      </c>
      <c r="AH21" s="156">
        <v>0</v>
      </c>
      <c r="AI21" s="156">
        <v>0</v>
      </c>
      <c r="AJ21" s="151">
        <v>0</v>
      </c>
    </row>
    <row r="22" spans="1:36" ht="16.5" customHeight="1">
      <c r="A22" s="53"/>
      <c r="B22" s="173" t="s">
        <v>22</v>
      </c>
      <c r="C22" s="303">
        <f t="shared" si="2"/>
        <v>819</v>
      </c>
      <c r="D22" s="304">
        <f t="shared" si="3"/>
        <v>390</v>
      </c>
      <c r="E22" s="304">
        <f t="shared" si="3"/>
        <v>429</v>
      </c>
      <c r="F22" s="304">
        <f t="shared" si="4"/>
        <v>179</v>
      </c>
      <c r="G22" s="156">
        <v>72</v>
      </c>
      <c r="H22" s="156">
        <v>107</v>
      </c>
      <c r="I22" s="304">
        <f t="shared" si="5"/>
        <v>126</v>
      </c>
      <c r="J22" s="156">
        <v>46</v>
      </c>
      <c r="K22" s="156">
        <v>80</v>
      </c>
      <c r="L22" s="304">
        <f t="shared" si="6"/>
        <v>72</v>
      </c>
      <c r="M22" s="156">
        <v>27</v>
      </c>
      <c r="N22" s="156">
        <v>45</v>
      </c>
      <c r="O22" s="304">
        <f t="shared" si="7"/>
        <v>19</v>
      </c>
      <c r="P22" s="156">
        <v>14</v>
      </c>
      <c r="Q22" s="156">
        <v>5</v>
      </c>
      <c r="R22" s="304">
        <f t="shared" si="8"/>
        <v>385</v>
      </c>
      <c r="S22" s="156">
        <v>214</v>
      </c>
      <c r="T22" s="156">
        <v>171</v>
      </c>
      <c r="U22" s="156">
        <v>0</v>
      </c>
      <c r="V22" s="156">
        <v>0</v>
      </c>
      <c r="W22" s="304">
        <f t="shared" si="9"/>
        <v>12</v>
      </c>
      <c r="X22" s="156">
        <v>4</v>
      </c>
      <c r="Y22" s="156">
        <v>8</v>
      </c>
      <c r="Z22" s="304">
        <f t="shared" si="10"/>
        <v>26</v>
      </c>
      <c r="AA22" s="156">
        <v>13</v>
      </c>
      <c r="AB22" s="156">
        <v>13</v>
      </c>
      <c r="AC22" s="304">
        <f t="shared" si="11"/>
        <v>0</v>
      </c>
      <c r="AD22" s="156">
        <v>0</v>
      </c>
      <c r="AE22" s="156">
        <v>0</v>
      </c>
      <c r="AF22" s="304">
        <f t="shared" si="12"/>
        <v>4</v>
      </c>
      <c r="AG22" s="156">
        <v>0</v>
      </c>
      <c r="AH22" s="156">
        <v>4</v>
      </c>
      <c r="AI22" s="156">
        <v>0</v>
      </c>
      <c r="AJ22" s="151">
        <v>0</v>
      </c>
    </row>
    <row r="23" spans="1:34" ht="16.5" customHeight="1">
      <c r="A23" s="53"/>
      <c r="B23" s="54"/>
      <c r="C23" s="302"/>
      <c r="D23" s="304"/>
      <c r="E23" s="304"/>
      <c r="F23" s="152"/>
      <c r="G23" s="157"/>
      <c r="H23" s="156"/>
      <c r="I23" s="152"/>
      <c r="J23" s="156"/>
      <c r="K23" s="156"/>
      <c r="L23" s="152"/>
      <c r="M23" s="152"/>
      <c r="N23" s="156"/>
      <c r="O23" s="152"/>
      <c r="P23" s="156"/>
      <c r="Q23" s="156"/>
      <c r="R23" s="304"/>
      <c r="S23" s="156"/>
      <c r="T23" s="156"/>
      <c r="U23" s="156"/>
      <c r="V23" s="156"/>
      <c r="W23" s="304"/>
      <c r="X23" s="156"/>
      <c r="Y23" s="156"/>
      <c r="Z23" s="152"/>
      <c r="AA23" s="156"/>
      <c r="AB23" s="156"/>
      <c r="AC23" s="152"/>
      <c r="AD23" s="156"/>
      <c r="AE23" s="156"/>
      <c r="AF23" s="156"/>
      <c r="AG23" s="156"/>
      <c r="AH23" s="156"/>
    </row>
    <row r="24" spans="1:36" ht="16.5" customHeight="1">
      <c r="A24" s="53"/>
      <c r="B24" s="311" t="s">
        <v>187</v>
      </c>
      <c r="C24" s="303">
        <f>SUM(D24:E24)</f>
        <v>339</v>
      </c>
      <c r="D24" s="304">
        <f aca="true" t="shared" si="13" ref="D24:AJ24">SUM(D25:D28)</f>
        <v>218</v>
      </c>
      <c r="E24" s="304">
        <f t="shared" si="13"/>
        <v>121</v>
      </c>
      <c r="F24" s="304">
        <f t="shared" si="13"/>
        <v>23</v>
      </c>
      <c r="G24" s="304">
        <f t="shared" si="13"/>
        <v>13</v>
      </c>
      <c r="H24" s="304">
        <f t="shared" si="13"/>
        <v>10</v>
      </c>
      <c r="I24" s="304">
        <f t="shared" si="13"/>
        <v>25</v>
      </c>
      <c r="J24" s="304">
        <f t="shared" si="13"/>
        <v>12</v>
      </c>
      <c r="K24" s="304">
        <f t="shared" si="13"/>
        <v>13</v>
      </c>
      <c r="L24" s="304">
        <f t="shared" si="13"/>
        <v>12</v>
      </c>
      <c r="M24" s="304">
        <f t="shared" si="13"/>
        <v>10</v>
      </c>
      <c r="N24" s="304">
        <f t="shared" si="13"/>
        <v>2</v>
      </c>
      <c r="O24" s="304">
        <f t="shared" si="13"/>
        <v>15</v>
      </c>
      <c r="P24" s="304">
        <f t="shared" si="13"/>
        <v>14</v>
      </c>
      <c r="Q24" s="304">
        <f t="shared" si="13"/>
        <v>1</v>
      </c>
      <c r="R24" s="304">
        <f t="shared" si="13"/>
        <v>189</v>
      </c>
      <c r="S24" s="304">
        <f t="shared" si="13"/>
        <v>127</v>
      </c>
      <c r="T24" s="304">
        <f t="shared" si="13"/>
        <v>53</v>
      </c>
      <c r="U24" s="304">
        <f t="shared" si="13"/>
        <v>6</v>
      </c>
      <c r="V24" s="304">
        <f t="shared" si="13"/>
        <v>3</v>
      </c>
      <c r="W24" s="304">
        <f t="shared" si="13"/>
        <v>37</v>
      </c>
      <c r="X24" s="304">
        <f t="shared" si="13"/>
        <v>16</v>
      </c>
      <c r="Y24" s="304">
        <f t="shared" si="13"/>
        <v>21</v>
      </c>
      <c r="Z24" s="304">
        <f t="shared" si="13"/>
        <v>38</v>
      </c>
      <c r="AA24" s="304">
        <f t="shared" si="13"/>
        <v>20</v>
      </c>
      <c r="AB24" s="304">
        <f t="shared" si="13"/>
        <v>18</v>
      </c>
      <c r="AC24" s="304">
        <f t="shared" si="13"/>
        <v>0</v>
      </c>
      <c r="AD24" s="304">
        <f t="shared" si="13"/>
        <v>0</v>
      </c>
      <c r="AE24" s="304">
        <f t="shared" si="13"/>
        <v>0</v>
      </c>
      <c r="AF24" s="304">
        <f t="shared" si="13"/>
        <v>0</v>
      </c>
      <c r="AG24" s="304">
        <f t="shared" si="13"/>
        <v>0</v>
      </c>
      <c r="AH24" s="304">
        <f t="shared" si="13"/>
        <v>0</v>
      </c>
      <c r="AI24" s="304">
        <f t="shared" si="13"/>
        <v>0</v>
      </c>
      <c r="AJ24" s="304">
        <f t="shared" si="13"/>
        <v>0</v>
      </c>
    </row>
    <row r="25" spans="1:36" ht="16.5" customHeight="1">
      <c r="A25" s="53"/>
      <c r="B25" s="173" t="s">
        <v>14</v>
      </c>
      <c r="C25" s="303">
        <f t="shared" si="2"/>
        <v>291</v>
      </c>
      <c r="D25" s="304">
        <f aca="true" t="shared" si="14" ref="D25:E28">G25+J25+M25+P25+S25+U25+X25+AA25+AD25</f>
        <v>171</v>
      </c>
      <c r="E25" s="304">
        <f t="shared" si="14"/>
        <v>120</v>
      </c>
      <c r="F25" s="304">
        <f>SUM(G25:H25)</f>
        <v>22</v>
      </c>
      <c r="G25" s="156">
        <v>12</v>
      </c>
      <c r="H25" s="156">
        <v>10</v>
      </c>
      <c r="I25" s="304">
        <f>SUM(J25:K25)</f>
        <v>24</v>
      </c>
      <c r="J25" s="156">
        <v>11</v>
      </c>
      <c r="K25" s="156">
        <v>13</v>
      </c>
      <c r="L25" s="304">
        <f>SUM(M25:N25)</f>
        <v>12</v>
      </c>
      <c r="M25" s="156">
        <v>10</v>
      </c>
      <c r="N25" s="156">
        <v>2</v>
      </c>
      <c r="O25" s="304">
        <f>SUM(P25:Q25)</f>
        <v>12</v>
      </c>
      <c r="P25" s="156">
        <v>11</v>
      </c>
      <c r="Q25" s="156">
        <v>1</v>
      </c>
      <c r="R25" s="304">
        <f>SUM(S25:V25)</f>
        <v>148</v>
      </c>
      <c r="S25" s="156">
        <v>87</v>
      </c>
      <c r="T25" s="156">
        <v>52</v>
      </c>
      <c r="U25" s="156">
        <v>6</v>
      </c>
      <c r="V25" s="156">
        <v>3</v>
      </c>
      <c r="W25" s="304">
        <f>SUM(X25:Y25)</f>
        <v>35</v>
      </c>
      <c r="X25" s="156">
        <v>14</v>
      </c>
      <c r="Y25" s="156">
        <v>21</v>
      </c>
      <c r="Z25" s="304">
        <f>SUM(AA25:AB25)</f>
        <v>38</v>
      </c>
      <c r="AA25" s="156">
        <v>20</v>
      </c>
      <c r="AB25" s="156">
        <v>18</v>
      </c>
      <c r="AC25" s="304">
        <f>SUM(AD25:AE25)</f>
        <v>0</v>
      </c>
      <c r="AD25" s="156">
        <v>0</v>
      </c>
      <c r="AE25" s="156">
        <v>0</v>
      </c>
      <c r="AF25" s="304">
        <f>SUM(AG25:AJ25)</f>
        <v>0</v>
      </c>
      <c r="AG25" s="156">
        <v>0</v>
      </c>
      <c r="AH25" s="156">
        <v>0</v>
      </c>
      <c r="AI25" s="156">
        <v>0</v>
      </c>
      <c r="AJ25" s="151">
        <v>0</v>
      </c>
    </row>
    <row r="26" spans="1:36" ht="16.5" customHeight="1">
      <c r="A26" s="53"/>
      <c r="B26" s="173" t="s">
        <v>15</v>
      </c>
      <c r="C26" s="303">
        <f t="shared" si="2"/>
        <v>0</v>
      </c>
      <c r="D26" s="304">
        <f t="shared" si="14"/>
        <v>0</v>
      </c>
      <c r="E26" s="304">
        <f t="shared" si="14"/>
        <v>0</v>
      </c>
      <c r="F26" s="304">
        <f>SUM(G26:H26)</f>
        <v>0</v>
      </c>
      <c r="G26" s="156">
        <v>0</v>
      </c>
      <c r="H26" s="156">
        <v>0</v>
      </c>
      <c r="I26" s="304">
        <f>SUM(J26:K26)</f>
        <v>0</v>
      </c>
      <c r="J26" s="156">
        <v>0</v>
      </c>
      <c r="K26" s="156">
        <v>0</v>
      </c>
      <c r="L26" s="304">
        <f>SUM(M26:N26)</f>
        <v>0</v>
      </c>
      <c r="M26" s="156">
        <v>0</v>
      </c>
      <c r="N26" s="156">
        <v>0</v>
      </c>
      <c r="O26" s="304">
        <f>SUM(P26:Q26)</f>
        <v>0</v>
      </c>
      <c r="P26" s="156">
        <v>0</v>
      </c>
      <c r="Q26" s="156">
        <v>0</v>
      </c>
      <c r="R26" s="304">
        <f>SUM(S26:V26)</f>
        <v>0</v>
      </c>
      <c r="S26" s="156">
        <v>0</v>
      </c>
      <c r="T26" s="156">
        <v>0</v>
      </c>
      <c r="U26" s="156">
        <v>0</v>
      </c>
      <c r="V26" s="156">
        <v>0</v>
      </c>
      <c r="W26" s="304">
        <f>SUM(X26:Y26)</f>
        <v>0</v>
      </c>
      <c r="X26" s="156">
        <v>0</v>
      </c>
      <c r="Y26" s="156">
        <v>0</v>
      </c>
      <c r="Z26" s="304">
        <f>SUM(AA26:AB26)</f>
        <v>0</v>
      </c>
      <c r="AA26" s="156">
        <v>0</v>
      </c>
      <c r="AB26" s="156">
        <v>0</v>
      </c>
      <c r="AC26" s="304">
        <f>SUM(AD26:AE26)</f>
        <v>0</v>
      </c>
      <c r="AD26" s="156">
        <v>0</v>
      </c>
      <c r="AE26" s="156">
        <v>0</v>
      </c>
      <c r="AF26" s="304">
        <f>SUM(AG26:AJ26)</f>
        <v>0</v>
      </c>
      <c r="AG26" s="156">
        <v>0</v>
      </c>
      <c r="AH26" s="156">
        <v>0</v>
      </c>
      <c r="AI26" s="156">
        <v>0</v>
      </c>
      <c r="AJ26" s="151">
        <v>0</v>
      </c>
    </row>
    <row r="27" spans="1:36" ht="16.5" customHeight="1">
      <c r="A27" s="53"/>
      <c r="B27" s="173" t="s">
        <v>16</v>
      </c>
      <c r="C27" s="303">
        <f t="shared" si="2"/>
        <v>48</v>
      </c>
      <c r="D27" s="304">
        <f t="shared" si="14"/>
        <v>47</v>
      </c>
      <c r="E27" s="304">
        <f t="shared" si="14"/>
        <v>1</v>
      </c>
      <c r="F27" s="304">
        <f>SUM(G27:H27)</f>
        <v>1</v>
      </c>
      <c r="G27" s="156">
        <v>1</v>
      </c>
      <c r="H27" s="156">
        <v>0</v>
      </c>
      <c r="I27" s="304">
        <f>SUM(J27:K27)</f>
        <v>1</v>
      </c>
      <c r="J27" s="156">
        <v>1</v>
      </c>
      <c r="K27" s="156">
        <v>0</v>
      </c>
      <c r="L27" s="304">
        <f>SUM(M27:N27)</f>
        <v>0</v>
      </c>
      <c r="M27" s="156">
        <v>0</v>
      </c>
      <c r="N27" s="156">
        <v>0</v>
      </c>
      <c r="O27" s="304">
        <f>SUM(P27:Q27)</f>
        <v>3</v>
      </c>
      <c r="P27" s="156">
        <v>3</v>
      </c>
      <c r="Q27" s="156">
        <v>0</v>
      </c>
      <c r="R27" s="304">
        <f>SUM(S27:V27)</f>
        <v>41</v>
      </c>
      <c r="S27" s="156">
        <v>40</v>
      </c>
      <c r="T27" s="156">
        <v>1</v>
      </c>
      <c r="U27" s="156">
        <v>0</v>
      </c>
      <c r="V27" s="156">
        <v>0</v>
      </c>
      <c r="W27" s="304">
        <f>SUM(X27:Y27)</f>
        <v>2</v>
      </c>
      <c r="X27" s="156">
        <v>2</v>
      </c>
      <c r="Y27" s="156">
        <v>0</v>
      </c>
      <c r="Z27" s="304">
        <f>SUM(AA27:AB27)</f>
        <v>0</v>
      </c>
      <c r="AA27" s="156">
        <v>0</v>
      </c>
      <c r="AB27" s="156">
        <v>0</v>
      </c>
      <c r="AC27" s="304">
        <f>SUM(AD27:AE27)</f>
        <v>0</v>
      </c>
      <c r="AD27" s="156">
        <v>0</v>
      </c>
      <c r="AE27" s="156">
        <v>0</v>
      </c>
      <c r="AF27" s="304">
        <f>SUM(AG27:AJ27)</f>
        <v>0</v>
      </c>
      <c r="AG27" s="156">
        <v>0</v>
      </c>
      <c r="AH27" s="156">
        <v>0</v>
      </c>
      <c r="AI27" s="156">
        <v>0</v>
      </c>
      <c r="AJ27" s="151">
        <v>0</v>
      </c>
    </row>
    <row r="28" spans="1:36" ht="16.5" customHeight="1">
      <c r="A28" s="53"/>
      <c r="B28" s="173" t="s">
        <v>17</v>
      </c>
      <c r="C28" s="303">
        <f t="shared" si="2"/>
        <v>0</v>
      </c>
      <c r="D28" s="304">
        <f t="shared" si="14"/>
        <v>0</v>
      </c>
      <c r="E28" s="304">
        <f t="shared" si="14"/>
        <v>0</v>
      </c>
      <c r="F28" s="304">
        <f>SUM(G28:H28)</f>
        <v>0</v>
      </c>
      <c r="G28" s="156">
        <v>0</v>
      </c>
      <c r="H28" s="156">
        <v>0</v>
      </c>
      <c r="I28" s="304">
        <f>SUM(J28:K28)</f>
        <v>0</v>
      </c>
      <c r="J28" s="156">
        <v>0</v>
      </c>
      <c r="K28" s="156">
        <v>0</v>
      </c>
      <c r="L28" s="304">
        <f>SUM(M28:N28)</f>
        <v>0</v>
      </c>
      <c r="M28" s="156">
        <v>0</v>
      </c>
      <c r="N28" s="156">
        <v>0</v>
      </c>
      <c r="O28" s="304">
        <f>SUM(P28:Q28)</f>
        <v>0</v>
      </c>
      <c r="P28" s="156">
        <v>0</v>
      </c>
      <c r="Q28" s="156">
        <v>0</v>
      </c>
      <c r="R28" s="304">
        <f>SUM(S28:V28)</f>
        <v>0</v>
      </c>
      <c r="S28" s="156">
        <v>0</v>
      </c>
      <c r="T28" s="156">
        <v>0</v>
      </c>
      <c r="U28" s="156">
        <v>0</v>
      </c>
      <c r="V28" s="156">
        <v>0</v>
      </c>
      <c r="W28" s="304">
        <f>SUM(X28:Y28)</f>
        <v>0</v>
      </c>
      <c r="X28" s="156">
        <v>0</v>
      </c>
      <c r="Y28" s="156">
        <v>0</v>
      </c>
      <c r="Z28" s="304">
        <f>SUM(AA28:AB28)</f>
        <v>0</v>
      </c>
      <c r="AA28" s="156">
        <v>0</v>
      </c>
      <c r="AB28" s="156">
        <v>0</v>
      </c>
      <c r="AC28" s="304">
        <f>SUM(AD28:AE28)</f>
        <v>0</v>
      </c>
      <c r="AD28" s="156">
        <v>0</v>
      </c>
      <c r="AE28" s="156">
        <v>0</v>
      </c>
      <c r="AF28" s="304">
        <f>SUM(AG28:AJ28)</f>
        <v>0</v>
      </c>
      <c r="AG28" s="156">
        <v>0</v>
      </c>
      <c r="AH28" s="156">
        <v>0</v>
      </c>
      <c r="AI28" s="156">
        <v>0</v>
      </c>
      <c r="AJ28" s="151">
        <v>0</v>
      </c>
    </row>
    <row r="29" spans="1:36" ht="16.5" customHeight="1">
      <c r="A29" s="55"/>
      <c r="B29" s="55"/>
      <c r="C29" s="159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</row>
    <row r="30" ht="16.5" customHeight="1">
      <c r="B30" s="152"/>
    </row>
    <row r="31" ht="16.5" customHeight="1">
      <c r="B31" s="152"/>
    </row>
    <row r="32" ht="16.5" customHeight="1">
      <c r="B32" s="152"/>
    </row>
    <row r="33" ht="16.5" customHeight="1">
      <c r="B33" s="152"/>
    </row>
    <row r="34" spans="2:35" ht="16.5" customHeight="1">
      <c r="B34" s="160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161"/>
    </row>
    <row r="35" spans="1:35" ht="16.5" customHeight="1">
      <c r="A35" s="423" t="s">
        <v>310</v>
      </c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4"/>
      <c r="AE35" s="163"/>
      <c r="AF35" s="164"/>
      <c r="AG35" s="164"/>
      <c r="AH35" s="164"/>
      <c r="AI35" s="164"/>
    </row>
    <row r="36" spans="2:35" ht="16.5" customHeight="1"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4"/>
      <c r="AE36" s="163"/>
      <c r="AF36" s="164"/>
      <c r="AG36" s="164"/>
      <c r="AH36" s="164"/>
      <c r="AI36" s="164"/>
    </row>
    <row r="37" spans="1:32" ht="16.5" customHeight="1">
      <c r="A37" s="165" t="s">
        <v>306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 t="s">
        <v>164</v>
      </c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65"/>
      <c r="AE37" s="166"/>
      <c r="AF37" s="166" t="s">
        <v>307</v>
      </c>
    </row>
    <row r="38" spans="1:32" ht="16.5" customHeight="1">
      <c r="A38" s="434" t="s">
        <v>12</v>
      </c>
      <c r="B38" s="435"/>
      <c r="C38" s="462" t="s">
        <v>162</v>
      </c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4"/>
      <c r="R38" s="465" t="s">
        <v>220</v>
      </c>
      <c r="S38" s="466"/>
      <c r="T38" s="466"/>
      <c r="U38" s="466"/>
      <c r="V38" s="466"/>
      <c r="W38" s="466"/>
      <c r="X38" s="466"/>
      <c r="Y38" s="433" t="s">
        <v>10</v>
      </c>
      <c r="Z38" s="434"/>
      <c r="AA38" s="434"/>
      <c r="AB38" s="434"/>
      <c r="AC38" s="434"/>
      <c r="AD38" s="434"/>
      <c r="AE38" s="434"/>
      <c r="AF38" s="434"/>
    </row>
    <row r="39" spans="1:32" ht="16.5" customHeight="1">
      <c r="A39" s="443"/>
      <c r="B39" s="467"/>
      <c r="C39" s="433" t="s">
        <v>0</v>
      </c>
      <c r="D39" s="434"/>
      <c r="E39" s="435"/>
      <c r="F39" s="433" t="s">
        <v>165</v>
      </c>
      <c r="G39" s="435"/>
      <c r="H39" s="443" t="s">
        <v>166</v>
      </c>
      <c r="I39" s="443"/>
      <c r="J39" s="455" t="s">
        <v>11</v>
      </c>
      <c r="K39" s="456"/>
      <c r="L39" s="455" t="s">
        <v>11</v>
      </c>
      <c r="M39" s="456"/>
      <c r="N39" s="433" t="s">
        <v>167</v>
      </c>
      <c r="O39" s="435"/>
      <c r="P39" s="457" t="s">
        <v>208</v>
      </c>
      <c r="Q39" s="458"/>
      <c r="R39" s="433" t="s">
        <v>75</v>
      </c>
      <c r="S39" s="434"/>
      <c r="T39" s="435"/>
      <c r="U39" s="447" t="s">
        <v>146</v>
      </c>
      <c r="V39" s="448"/>
      <c r="W39" s="451" t="s">
        <v>78</v>
      </c>
      <c r="X39" s="448"/>
      <c r="Y39" s="430" t="s">
        <v>90</v>
      </c>
      <c r="Z39" s="431"/>
      <c r="AA39" s="431"/>
      <c r="AB39" s="432"/>
      <c r="AC39" s="452" t="s">
        <v>163</v>
      </c>
      <c r="AD39" s="453"/>
      <c r="AE39" s="453"/>
      <c r="AF39" s="454"/>
    </row>
    <row r="40" spans="1:32" ht="16.5" customHeight="1">
      <c r="A40" s="443"/>
      <c r="B40" s="467"/>
      <c r="C40" s="436"/>
      <c r="D40" s="437"/>
      <c r="E40" s="438"/>
      <c r="F40" s="436" t="s">
        <v>247</v>
      </c>
      <c r="G40" s="438"/>
      <c r="H40" s="443" t="s">
        <v>248</v>
      </c>
      <c r="I40" s="443"/>
      <c r="J40" s="436" t="s">
        <v>249</v>
      </c>
      <c r="K40" s="438"/>
      <c r="L40" s="443" t="s">
        <v>250</v>
      </c>
      <c r="M40" s="443"/>
      <c r="N40" s="436" t="s">
        <v>266</v>
      </c>
      <c r="O40" s="438"/>
      <c r="P40" s="441" t="s">
        <v>251</v>
      </c>
      <c r="Q40" s="442"/>
      <c r="R40" s="436"/>
      <c r="S40" s="437"/>
      <c r="T40" s="438"/>
      <c r="U40" s="449"/>
      <c r="V40" s="450"/>
      <c r="W40" s="449"/>
      <c r="X40" s="450"/>
      <c r="Y40" s="444" t="s">
        <v>209</v>
      </c>
      <c r="Z40" s="445"/>
      <c r="AA40" s="444" t="s">
        <v>210</v>
      </c>
      <c r="AB40" s="446"/>
      <c r="AC40" s="444" t="s">
        <v>209</v>
      </c>
      <c r="AD40" s="445"/>
      <c r="AE40" s="444" t="s">
        <v>210</v>
      </c>
      <c r="AF40" s="445"/>
    </row>
    <row r="41" spans="1:32" ht="16.5" customHeight="1">
      <c r="A41" s="437"/>
      <c r="B41" s="438"/>
      <c r="C41" s="57" t="s">
        <v>0</v>
      </c>
      <c r="D41" s="60" t="s">
        <v>5</v>
      </c>
      <c r="E41" s="58" t="s">
        <v>1</v>
      </c>
      <c r="F41" s="60" t="s">
        <v>5</v>
      </c>
      <c r="G41" s="58" t="s">
        <v>1</v>
      </c>
      <c r="H41" s="59" t="s">
        <v>5</v>
      </c>
      <c r="I41" s="60" t="s">
        <v>1</v>
      </c>
      <c r="J41" s="58" t="s">
        <v>5</v>
      </c>
      <c r="K41" s="60" t="s">
        <v>1</v>
      </c>
      <c r="L41" s="59" t="s">
        <v>5</v>
      </c>
      <c r="M41" s="60" t="s">
        <v>1</v>
      </c>
      <c r="N41" s="58" t="s">
        <v>5</v>
      </c>
      <c r="O41" s="60" t="s">
        <v>1</v>
      </c>
      <c r="P41" s="59" t="s">
        <v>5</v>
      </c>
      <c r="Q41" s="60" t="s">
        <v>1</v>
      </c>
      <c r="R41" s="57" t="s">
        <v>0</v>
      </c>
      <c r="S41" s="60" t="s">
        <v>5</v>
      </c>
      <c r="T41" s="58" t="s">
        <v>1</v>
      </c>
      <c r="U41" s="60" t="s">
        <v>5</v>
      </c>
      <c r="V41" s="58" t="s">
        <v>1</v>
      </c>
      <c r="W41" s="60" t="s">
        <v>5</v>
      </c>
      <c r="X41" s="58" t="s">
        <v>1</v>
      </c>
      <c r="Y41" s="57" t="s">
        <v>5</v>
      </c>
      <c r="Z41" s="60" t="s">
        <v>1</v>
      </c>
      <c r="AA41" s="57" t="s">
        <v>5</v>
      </c>
      <c r="AB41" s="60" t="s">
        <v>1</v>
      </c>
      <c r="AC41" s="57" t="s">
        <v>5</v>
      </c>
      <c r="AD41" s="59" t="s">
        <v>1</v>
      </c>
      <c r="AE41" s="60" t="s">
        <v>5</v>
      </c>
      <c r="AF41" s="58" t="s">
        <v>1</v>
      </c>
    </row>
    <row r="42" spans="1:32" ht="16.5" customHeight="1">
      <c r="A42" s="53"/>
      <c r="B42" s="56"/>
      <c r="C42" s="312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7"/>
      <c r="Z42" s="167"/>
      <c r="AA42" s="167"/>
      <c r="AB42" s="167"/>
      <c r="AC42" s="160"/>
      <c r="AD42" s="160"/>
      <c r="AE42" s="160"/>
      <c r="AF42" s="160"/>
    </row>
    <row r="43" spans="1:32" ht="16.5" customHeight="1">
      <c r="A43" s="53"/>
      <c r="B43" s="42" t="s">
        <v>218</v>
      </c>
      <c r="C43" s="313">
        <f>SUM(D43:E43)</f>
        <v>9719</v>
      </c>
      <c r="D43" s="168">
        <f>SUM(F43,H43,J43,L43,N43,P43)</f>
        <v>4745</v>
      </c>
      <c r="E43" s="168">
        <f>SUM(G43,I43,K43,M43,O43,Q43)</f>
        <v>4974</v>
      </c>
      <c r="F43" s="168">
        <v>4659</v>
      </c>
      <c r="G43" s="168">
        <v>4156</v>
      </c>
      <c r="H43" s="168">
        <v>78</v>
      </c>
      <c r="I43" s="168">
        <v>772</v>
      </c>
      <c r="J43" s="168">
        <v>0</v>
      </c>
      <c r="K43" s="168">
        <v>4</v>
      </c>
      <c r="L43" s="168">
        <v>0</v>
      </c>
      <c r="M43" s="168">
        <v>0</v>
      </c>
      <c r="N43" s="168">
        <v>8</v>
      </c>
      <c r="O43" s="168">
        <v>42</v>
      </c>
      <c r="P43" s="168">
        <v>0</v>
      </c>
      <c r="Q43" s="168">
        <v>0</v>
      </c>
      <c r="R43" s="168">
        <f>SUM(S43:T43)</f>
        <v>1101</v>
      </c>
      <c r="S43" s="168">
        <f>SUM(U43,W43)</f>
        <v>633</v>
      </c>
      <c r="T43" s="168">
        <f>SUM(V43,X43)</f>
        <v>468</v>
      </c>
      <c r="U43" s="168">
        <v>264</v>
      </c>
      <c r="V43" s="168">
        <v>205</v>
      </c>
      <c r="W43" s="168">
        <v>369</v>
      </c>
      <c r="X43" s="168">
        <v>263</v>
      </c>
      <c r="Y43" s="168">
        <v>5435</v>
      </c>
      <c r="Z43" s="168">
        <v>4576</v>
      </c>
      <c r="AA43" s="168">
        <v>80</v>
      </c>
      <c r="AB43" s="168">
        <v>804</v>
      </c>
      <c r="AC43" s="160">
        <v>730</v>
      </c>
      <c r="AD43" s="160">
        <v>376</v>
      </c>
      <c r="AE43" s="160">
        <v>0</v>
      </c>
      <c r="AF43" s="160">
        <v>4</v>
      </c>
    </row>
    <row r="44" spans="1:32" s="169" customFormat="1" ht="16.5" customHeight="1">
      <c r="A44" s="314"/>
      <c r="B44" s="248" t="s">
        <v>300</v>
      </c>
      <c r="C44" s="315">
        <f>C46+C59</f>
        <v>9657</v>
      </c>
      <c r="D44" s="316">
        <f aca="true" t="shared" si="15" ref="D44:AF44">D46+D59</f>
        <v>4677</v>
      </c>
      <c r="E44" s="316">
        <f t="shared" si="15"/>
        <v>4980</v>
      </c>
      <c r="F44" s="316">
        <f t="shared" si="15"/>
        <v>4566</v>
      </c>
      <c r="G44" s="316">
        <f t="shared" si="15"/>
        <v>4172</v>
      </c>
      <c r="H44" s="316">
        <f t="shared" si="15"/>
        <v>84</v>
      </c>
      <c r="I44" s="316">
        <f t="shared" si="15"/>
        <v>762</v>
      </c>
      <c r="J44" s="316">
        <f t="shared" si="15"/>
        <v>4</v>
      </c>
      <c r="K44" s="316">
        <f t="shared" si="15"/>
        <v>7</v>
      </c>
      <c r="L44" s="316">
        <f t="shared" si="15"/>
        <v>4</v>
      </c>
      <c r="M44" s="316">
        <f t="shared" si="15"/>
        <v>2</v>
      </c>
      <c r="N44" s="316">
        <f t="shared" si="15"/>
        <v>19</v>
      </c>
      <c r="O44" s="316">
        <f t="shared" si="15"/>
        <v>37</v>
      </c>
      <c r="P44" s="316">
        <f t="shared" si="15"/>
        <v>0</v>
      </c>
      <c r="Q44" s="316">
        <f t="shared" si="15"/>
        <v>0</v>
      </c>
      <c r="R44" s="316">
        <f t="shared" si="15"/>
        <v>928</v>
      </c>
      <c r="S44" s="316">
        <f t="shared" si="15"/>
        <v>542</v>
      </c>
      <c r="T44" s="316">
        <f t="shared" si="15"/>
        <v>386</v>
      </c>
      <c r="U44" s="316">
        <f t="shared" si="15"/>
        <v>291</v>
      </c>
      <c r="V44" s="316">
        <f t="shared" si="15"/>
        <v>189</v>
      </c>
      <c r="W44" s="316">
        <f t="shared" si="15"/>
        <v>251</v>
      </c>
      <c r="X44" s="316">
        <f t="shared" si="15"/>
        <v>197</v>
      </c>
      <c r="Y44" s="316">
        <f t="shared" si="15"/>
        <v>5160</v>
      </c>
      <c r="Z44" s="316">
        <f t="shared" si="15"/>
        <v>4567</v>
      </c>
      <c r="AA44" s="316">
        <f t="shared" si="15"/>
        <v>89</v>
      </c>
      <c r="AB44" s="316">
        <f t="shared" si="15"/>
        <v>785</v>
      </c>
      <c r="AC44" s="316">
        <f t="shared" si="15"/>
        <v>735</v>
      </c>
      <c r="AD44" s="316">
        <f t="shared" si="15"/>
        <v>637</v>
      </c>
      <c r="AE44" s="316">
        <f t="shared" si="15"/>
        <v>0</v>
      </c>
      <c r="AF44" s="316">
        <f t="shared" si="15"/>
        <v>3</v>
      </c>
    </row>
    <row r="45" spans="1:32" ht="16.5" customHeight="1">
      <c r="A45" s="53"/>
      <c r="B45" s="56"/>
      <c r="C45" s="317" t="s">
        <v>204</v>
      </c>
      <c r="D45" s="160" t="s">
        <v>204</v>
      </c>
      <c r="E45" s="160" t="s">
        <v>204</v>
      </c>
      <c r="F45" s="160" t="s">
        <v>204</v>
      </c>
      <c r="G45" s="160" t="s">
        <v>204</v>
      </c>
      <c r="H45" s="160" t="s">
        <v>204</v>
      </c>
      <c r="I45" s="160" t="s">
        <v>204</v>
      </c>
      <c r="J45" s="160" t="s">
        <v>204</v>
      </c>
      <c r="K45" s="160" t="s">
        <v>204</v>
      </c>
      <c r="L45" s="160" t="s">
        <v>204</v>
      </c>
      <c r="M45" s="160" t="s">
        <v>204</v>
      </c>
      <c r="N45" s="160" t="s">
        <v>204</v>
      </c>
      <c r="O45" s="160" t="s">
        <v>204</v>
      </c>
      <c r="P45" s="160" t="s">
        <v>204</v>
      </c>
      <c r="Q45" s="160" t="s">
        <v>204</v>
      </c>
      <c r="R45" s="160" t="s">
        <v>204</v>
      </c>
      <c r="S45" s="160" t="s">
        <v>204</v>
      </c>
      <c r="T45" s="160" t="s">
        <v>204</v>
      </c>
      <c r="U45" s="160" t="s">
        <v>204</v>
      </c>
      <c r="V45" s="160" t="s">
        <v>204</v>
      </c>
      <c r="W45" s="160" t="s">
        <v>204</v>
      </c>
      <c r="X45" s="160" t="s">
        <v>204</v>
      </c>
      <c r="Y45" s="160" t="s">
        <v>204</v>
      </c>
      <c r="Z45" s="160" t="s">
        <v>204</v>
      </c>
      <c r="AA45" s="160" t="s">
        <v>204</v>
      </c>
      <c r="AB45" s="160" t="s">
        <v>204</v>
      </c>
      <c r="AC45" s="160" t="s">
        <v>204</v>
      </c>
      <c r="AD45" s="160" t="s">
        <v>204</v>
      </c>
      <c r="AE45" s="160" t="s">
        <v>204</v>
      </c>
      <c r="AF45" s="160" t="s">
        <v>204</v>
      </c>
    </row>
    <row r="46" spans="1:32" ht="16.5" customHeight="1">
      <c r="A46" s="53"/>
      <c r="B46" s="318" t="s">
        <v>13</v>
      </c>
      <c r="C46" s="313">
        <f>SUM(C47:C57)</f>
        <v>9634</v>
      </c>
      <c r="D46" s="168">
        <f>SUM(D47:D57)</f>
        <v>4664</v>
      </c>
      <c r="E46" s="168">
        <f>SUM(E47:E57)</f>
        <v>4970</v>
      </c>
      <c r="F46" s="168">
        <f aca="true" t="shared" si="16" ref="F46:AF46">SUM(F47:F57)</f>
        <v>4553</v>
      </c>
      <c r="G46" s="168">
        <f t="shared" si="16"/>
        <v>4165</v>
      </c>
      <c r="H46" s="168">
        <f t="shared" si="16"/>
        <v>84</v>
      </c>
      <c r="I46" s="168">
        <f>SUM(I47:I57)</f>
        <v>761</v>
      </c>
      <c r="J46" s="168">
        <f t="shared" si="16"/>
        <v>4</v>
      </c>
      <c r="K46" s="168">
        <f t="shared" si="16"/>
        <v>5</v>
      </c>
      <c r="L46" s="168">
        <f t="shared" si="16"/>
        <v>4</v>
      </c>
      <c r="M46" s="168">
        <f t="shared" si="16"/>
        <v>2</v>
      </c>
      <c r="N46" s="168">
        <f t="shared" si="16"/>
        <v>19</v>
      </c>
      <c r="O46" s="168">
        <f t="shared" si="16"/>
        <v>37</v>
      </c>
      <c r="P46" s="168">
        <f t="shared" si="16"/>
        <v>0</v>
      </c>
      <c r="Q46" s="168">
        <f t="shared" si="16"/>
        <v>0</v>
      </c>
      <c r="R46" s="168">
        <f>SUM(R47:R57)</f>
        <v>916</v>
      </c>
      <c r="S46" s="168">
        <f t="shared" si="16"/>
        <v>532</v>
      </c>
      <c r="T46" s="168">
        <f t="shared" si="16"/>
        <v>384</v>
      </c>
      <c r="U46" s="168">
        <f t="shared" si="16"/>
        <v>282</v>
      </c>
      <c r="V46" s="168">
        <f>SUM(V47:V57)</f>
        <v>187</v>
      </c>
      <c r="W46" s="168">
        <f t="shared" si="16"/>
        <v>250</v>
      </c>
      <c r="X46" s="168">
        <f t="shared" si="16"/>
        <v>197</v>
      </c>
      <c r="Y46" s="168">
        <f t="shared" si="16"/>
        <v>5146</v>
      </c>
      <c r="Z46" s="168">
        <f t="shared" si="16"/>
        <v>4560</v>
      </c>
      <c r="AA46" s="168">
        <f t="shared" si="16"/>
        <v>89</v>
      </c>
      <c r="AB46" s="168">
        <f t="shared" si="16"/>
        <v>784</v>
      </c>
      <c r="AC46" s="168">
        <f t="shared" si="16"/>
        <v>735</v>
      </c>
      <c r="AD46" s="168">
        <f t="shared" si="16"/>
        <v>637</v>
      </c>
      <c r="AE46" s="168">
        <f t="shared" si="16"/>
        <v>0</v>
      </c>
      <c r="AF46" s="168">
        <f t="shared" si="16"/>
        <v>3</v>
      </c>
    </row>
    <row r="47" spans="1:32" ht="16.5" customHeight="1">
      <c r="A47" s="53"/>
      <c r="B47" s="99" t="s">
        <v>14</v>
      </c>
      <c r="C47" s="313">
        <f>SUM(D47:E47)</f>
        <v>8432</v>
      </c>
      <c r="D47" s="168">
        <f>F47+H47+J47+L47+N47+P47</f>
        <v>3959</v>
      </c>
      <c r="E47" s="168">
        <f>G47+I47+K47+M47+O47+Q47</f>
        <v>4473</v>
      </c>
      <c r="F47" s="170">
        <v>3889</v>
      </c>
      <c r="G47" s="170">
        <v>3818</v>
      </c>
      <c r="H47" s="170">
        <v>64</v>
      </c>
      <c r="I47" s="170">
        <v>652</v>
      </c>
      <c r="J47" s="170">
        <v>3</v>
      </c>
      <c r="K47" s="170">
        <v>3</v>
      </c>
      <c r="L47" s="170">
        <v>2</v>
      </c>
      <c r="M47" s="170">
        <v>0</v>
      </c>
      <c r="N47" s="170">
        <v>1</v>
      </c>
      <c r="O47" s="170">
        <v>0</v>
      </c>
      <c r="P47" s="170">
        <v>0</v>
      </c>
      <c r="Q47" s="170">
        <v>0</v>
      </c>
      <c r="R47" s="170">
        <f>SUM(S47:T47)</f>
        <v>744</v>
      </c>
      <c r="S47" s="170">
        <f>U47+W47</f>
        <v>451</v>
      </c>
      <c r="T47" s="170">
        <f>V47+X47</f>
        <v>293</v>
      </c>
      <c r="U47" s="170">
        <v>240</v>
      </c>
      <c r="V47" s="170">
        <v>136</v>
      </c>
      <c r="W47" s="170">
        <v>211</v>
      </c>
      <c r="X47" s="170">
        <v>157</v>
      </c>
      <c r="Y47" s="170">
        <v>4436</v>
      </c>
      <c r="Z47" s="170">
        <v>4180</v>
      </c>
      <c r="AA47" s="170">
        <v>68</v>
      </c>
      <c r="AB47" s="170">
        <v>674</v>
      </c>
      <c r="AC47" s="160">
        <f>574+106</f>
        <v>680</v>
      </c>
      <c r="AD47" s="160">
        <f>315+283</f>
        <v>598</v>
      </c>
      <c r="AE47" s="160">
        <v>0</v>
      </c>
      <c r="AF47" s="160">
        <v>3</v>
      </c>
    </row>
    <row r="48" spans="1:32" ht="16.5" customHeight="1">
      <c r="A48" s="53"/>
      <c r="B48" s="99" t="s">
        <v>15</v>
      </c>
      <c r="C48" s="313">
        <f aca="true" t="shared" si="17" ref="C48:C57">SUM(D48:E48)</f>
        <v>62</v>
      </c>
      <c r="D48" s="168">
        <f aca="true" t="shared" si="18" ref="D48:E57">F48+H48+J48+L48+N48+P48</f>
        <v>35</v>
      </c>
      <c r="E48" s="168">
        <f t="shared" si="18"/>
        <v>27</v>
      </c>
      <c r="F48" s="170">
        <v>33</v>
      </c>
      <c r="G48" s="170">
        <v>14</v>
      </c>
      <c r="H48" s="170">
        <v>2</v>
      </c>
      <c r="I48" s="170">
        <v>12</v>
      </c>
      <c r="J48" s="170">
        <v>0</v>
      </c>
      <c r="K48" s="170">
        <v>1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0">
        <f aca="true" t="shared" si="19" ref="R48:R57">SUM(S48:T48)</f>
        <v>8</v>
      </c>
      <c r="S48" s="170">
        <f aca="true" t="shared" si="20" ref="S48:T57">U48+W48</f>
        <v>3</v>
      </c>
      <c r="T48" s="170">
        <f t="shared" si="20"/>
        <v>5</v>
      </c>
      <c r="U48" s="170">
        <v>0</v>
      </c>
      <c r="V48" s="170">
        <v>0</v>
      </c>
      <c r="W48" s="170">
        <v>3</v>
      </c>
      <c r="X48" s="170">
        <v>5</v>
      </c>
      <c r="Y48" s="170">
        <v>33</v>
      </c>
      <c r="Z48" s="170">
        <v>14</v>
      </c>
      <c r="AA48" s="170">
        <v>2</v>
      </c>
      <c r="AB48" s="170">
        <v>12</v>
      </c>
      <c r="AC48" s="160">
        <v>0</v>
      </c>
      <c r="AD48" s="160">
        <v>0</v>
      </c>
      <c r="AE48" s="160">
        <v>0</v>
      </c>
      <c r="AF48" s="160">
        <v>0</v>
      </c>
    </row>
    <row r="49" spans="1:32" ht="16.5" customHeight="1">
      <c r="A49" s="53"/>
      <c r="B49" s="99" t="s">
        <v>16</v>
      </c>
      <c r="C49" s="313">
        <f t="shared" si="17"/>
        <v>323</v>
      </c>
      <c r="D49" s="168">
        <f t="shared" si="18"/>
        <v>281</v>
      </c>
      <c r="E49" s="168">
        <f t="shared" si="18"/>
        <v>42</v>
      </c>
      <c r="F49" s="170">
        <v>266</v>
      </c>
      <c r="G49" s="170">
        <v>37</v>
      </c>
      <c r="H49" s="170">
        <v>10</v>
      </c>
      <c r="I49" s="170">
        <v>5</v>
      </c>
      <c r="J49" s="170">
        <v>1</v>
      </c>
      <c r="K49" s="170">
        <v>0</v>
      </c>
      <c r="L49" s="170">
        <v>2</v>
      </c>
      <c r="M49" s="170">
        <v>0</v>
      </c>
      <c r="N49" s="170">
        <v>2</v>
      </c>
      <c r="O49" s="170">
        <v>0</v>
      </c>
      <c r="P49" s="170">
        <v>0</v>
      </c>
      <c r="Q49" s="170">
        <v>0</v>
      </c>
      <c r="R49" s="170">
        <f t="shared" si="19"/>
        <v>7</v>
      </c>
      <c r="S49" s="170">
        <f t="shared" si="20"/>
        <v>4</v>
      </c>
      <c r="T49" s="170">
        <f t="shared" si="20"/>
        <v>3</v>
      </c>
      <c r="U49" s="170">
        <v>0</v>
      </c>
      <c r="V49" s="170">
        <v>0</v>
      </c>
      <c r="W49" s="170">
        <v>4</v>
      </c>
      <c r="X49" s="170">
        <v>3</v>
      </c>
      <c r="Y49" s="170">
        <v>270</v>
      </c>
      <c r="Z49" s="170">
        <v>37</v>
      </c>
      <c r="AA49" s="170">
        <v>11</v>
      </c>
      <c r="AB49" s="170">
        <v>5</v>
      </c>
      <c r="AC49" s="160">
        <v>0</v>
      </c>
      <c r="AD49" s="160">
        <v>0</v>
      </c>
      <c r="AE49" s="160">
        <v>0</v>
      </c>
      <c r="AF49" s="160">
        <v>0</v>
      </c>
    </row>
    <row r="50" spans="1:32" ht="16.5" customHeight="1">
      <c r="A50" s="53"/>
      <c r="B50" s="99" t="s">
        <v>17</v>
      </c>
      <c r="C50" s="313">
        <f t="shared" si="17"/>
        <v>197</v>
      </c>
      <c r="D50" s="168">
        <f t="shared" si="18"/>
        <v>116</v>
      </c>
      <c r="E50" s="168">
        <f t="shared" si="18"/>
        <v>81</v>
      </c>
      <c r="F50" s="170">
        <v>114</v>
      </c>
      <c r="G50" s="170">
        <v>50</v>
      </c>
      <c r="H50" s="170">
        <v>2</v>
      </c>
      <c r="I50" s="170">
        <v>31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f t="shared" si="19"/>
        <v>3</v>
      </c>
      <c r="S50" s="170">
        <f t="shared" si="20"/>
        <v>2</v>
      </c>
      <c r="T50" s="170">
        <f t="shared" si="20"/>
        <v>1</v>
      </c>
      <c r="U50" s="170">
        <v>1</v>
      </c>
      <c r="V50" s="170">
        <v>0</v>
      </c>
      <c r="W50" s="170">
        <v>1</v>
      </c>
      <c r="X50" s="170">
        <v>1</v>
      </c>
      <c r="Y50" s="170">
        <v>114</v>
      </c>
      <c r="Z50" s="170">
        <v>50</v>
      </c>
      <c r="AA50" s="170">
        <v>2</v>
      </c>
      <c r="AB50" s="170">
        <v>31</v>
      </c>
      <c r="AC50" s="160">
        <v>4</v>
      </c>
      <c r="AD50" s="160">
        <v>1</v>
      </c>
      <c r="AE50" s="160">
        <v>0</v>
      </c>
      <c r="AF50" s="160">
        <v>0</v>
      </c>
    </row>
    <row r="51" spans="1:32" ht="16.5" customHeight="1">
      <c r="A51" s="53"/>
      <c r="B51" s="99" t="s">
        <v>18</v>
      </c>
      <c r="C51" s="313">
        <f t="shared" si="17"/>
        <v>26</v>
      </c>
      <c r="D51" s="168">
        <f t="shared" si="18"/>
        <v>21</v>
      </c>
      <c r="E51" s="168">
        <f t="shared" si="18"/>
        <v>5</v>
      </c>
      <c r="F51" s="170">
        <v>7</v>
      </c>
      <c r="G51" s="170">
        <v>1</v>
      </c>
      <c r="H51" s="170">
        <v>0</v>
      </c>
      <c r="I51" s="170">
        <v>2</v>
      </c>
      <c r="J51" s="170">
        <v>0</v>
      </c>
      <c r="K51" s="170">
        <v>0</v>
      </c>
      <c r="L51" s="170">
        <v>0</v>
      </c>
      <c r="M51" s="170">
        <v>2</v>
      </c>
      <c r="N51" s="170">
        <v>14</v>
      </c>
      <c r="O51" s="170">
        <v>0</v>
      </c>
      <c r="P51" s="170">
        <v>0</v>
      </c>
      <c r="Q51" s="170">
        <v>0</v>
      </c>
      <c r="R51" s="170">
        <f t="shared" si="19"/>
        <v>1</v>
      </c>
      <c r="S51" s="170">
        <f t="shared" si="20"/>
        <v>0</v>
      </c>
      <c r="T51" s="170">
        <f t="shared" si="20"/>
        <v>1</v>
      </c>
      <c r="U51" s="170">
        <v>0</v>
      </c>
      <c r="V51" s="170">
        <v>0</v>
      </c>
      <c r="W51" s="170">
        <v>0</v>
      </c>
      <c r="X51" s="170">
        <v>1</v>
      </c>
      <c r="Y51" s="170">
        <v>7</v>
      </c>
      <c r="Z51" s="170">
        <v>1</v>
      </c>
      <c r="AA51" s="170">
        <v>0</v>
      </c>
      <c r="AB51" s="170">
        <v>2</v>
      </c>
      <c r="AC51" s="160">
        <v>0</v>
      </c>
      <c r="AD51" s="160">
        <v>0</v>
      </c>
      <c r="AE51" s="160">
        <v>0</v>
      </c>
      <c r="AF51" s="160">
        <v>0</v>
      </c>
    </row>
    <row r="52" spans="1:32" ht="16.5" customHeight="1">
      <c r="A52" s="53"/>
      <c r="B52" s="99" t="s">
        <v>19</v>
      </c>
      <c r="C52" s="313">
        <f t="shared" si="17"/>
        <v>26</v>
      </c>
      <c r="D52" s="168">
        <f t="shared" si="18"/>
        <v>4</v>
      </c>
      <c r="E52" s="168">
        <f t="shared" si="18"/>
        <v>22</v>
      </c>
      <c r="F52" s="170">
        <v>4</v>
      </c>
      <c r="G52" s="170">
        <v>12</v>
      </c>
      <c r="H52" s="170">
        <v>0</v>
      </c>
      <c r="I52" s="170">
        <v>10</v>
      </c>
      <c r="J52" s="170">
        <v>0</v>
      </c>
      <c r="K52" s="170">
        <v>0</v>
      </c>
      <c r="L52" s="170">
        <v>0</v>
      </c>
      <c r="M52" s="170">
        <v>0</v>
      </c>
      <c r="N52" s="170">
        <v>0</v>
      </c>
      <c r="O52" s="170">
        <v>0</v>
      </c>
      <c r="P52" s="170">
        <v>0</v>
      </c>
      <c r="Q52" s="170">
        <v>0</v>
      </c>
      <c r="R52" s="170">
        <f t="shared" si="19"/>
        <v>20</v>
      </c>
      <c r="S52" s="170">
        <f t="shared" si="20"/>
        <v>8</v>
      </c>
      <c r="T52" s="170">
        <f t="shared" si="20"/>
        <v>12</v>
      </c>
      <c r="U52" s="170">
        <v>8</v>
      </c>
      <c r="V52" s="170">
        <v>11</v>
      </c>
      <c r="W52" s="170">
        <v>0</v>
      </c>
      <c r="X52" s="170">
        <v>1</v>
      </c>
      <c r="Y52" s="170">
        <v>4</v>
      </c>
      <c r="Z52" s="170">
        <v>12</v>
      </c>
      <c r="AA52" s="170">
        <v>0</v>
      </c>
      <c r="AB52" s="170">
        <v>11</v>
      </c>
      <c r="AC52" s="160">
        <v>0</v>
      </c>
      <c r="AD52" s="160">
        <v>0</v>
      </c>
      <c r="AE52" s="160">
        <v>0</v>
      </c>
      <c r="AF52" s="160">
        <v>0</v>
      </c>
    </row>
    <row r="53" spans="1:32" ht="16.5" customHeight="1">
      <c r="A53" s="53"/>
      <c r="B53" s="99" t="s">
        <v>20</v>
      </c>
      <c r="C53" s="313">
        <f t="shared" si="17"/>
        <v>39</v>
      </c>
      <c r="D53" s="168">
        <f t="shared" si="18"/>
        <v>2</v>
      </c>
      <c r="E53" s="168">
        <f t="shared" si="18"/>
        <v>37</v>
      </c>
      <c r="F53" s="170">
        <v>0</v>
      </c>
      <c r="G53" s="170">
        <v>0</v>
      </c>
      <c r="H53" s="170">
        <v>0</v>
      </c>
      <c r="I53" s="170">
        <v>0</v>
      </c>
      <c r="J53" s="170">
        <v>0</v>
      </c>
      <c r="K53" s="170">
        <v>0</v>
      </c>
      <c r="L53" s="170">
        <v>0</v>
      </c>
      <c r="M53" s="170">
        <v>0</v>
      </c>
      <c r="N53" s="170">
        <v>2</v>
      </c>
      <c r="O53" s="170">
        <v>37</v>
      </c>
      <c r="P53" s="170">
        <v>0</v>
      </c>
      <c r="Q53" s="170">
        <v>0</v>
      </c>
      <c r="R53" s="170">
        <f t="shared" si="19"/>
        <v>0</v>
      </c>
      <c r="S53" s="170">
        <f t="shared" si="20"/>
        <v>0</v>
      </c>
      <c r="T53" s="170">
        <f t="shared" si="20"/>
        <v>0</v>
      </c>
      <c r="U53" s="170">
        <v>0</v>
      </c>
      <c r="V53" s="170">
        <v>0</v>
      </c>
      <c r="W53" s="170">
        <v>0</v>
      </c>
      <c r="X53" s="170">
        <v>0</v>
      </c>
      <c r="Y53" s="170">
        <v>0</v>
      </c>
      <c r="Z53" s="170">
        <v>0</v>
      </c>
      <c r="AA53" s="170">
        <v>0</v>
      </c>
      <c r="AB53" s="170">
        <v>0</v>
      </c>
      <c r="AC53" s="160">
        <v>0</v>
      </c>
      <c r="AD53" s="160">
        <v>0</v>
      </c>
      <c r="AE53" s="160">
        <v>0</v>
      </c>
      <c r="AF53" s="160">
        <v>0</v>
      </c>
    </row>
    <row r="54" spans="1:32" ht="16.5" customHeight="1">
      <c r="A54" s="53"/>
      <c r="B54" s="99" t="s">
        <v>174</v>
      </c>
      <c r="C54" s="313">
        <f t="shared" si="17"/>
        <v>0</v>
      </c>
      <c r="D54" s="168">
        <f t="shared" si="18"/>
        <v>0</v>
      </c>
      <c r="E54" s="168">
        <f t="shared" si="18"/>
        <v>0</v>
      </c>
      <c r="F54" s="170">
        <v>0</v>
      </c>
      <c r="G54" s="170">
        <v>0</v>
      </c>
      <c r="H54" s="170">
        <v>0</v>
      </c>
      <c r="I54" s="170">
        <v>0</v>
      </c>
      <c r="J54" s="170">
        <v>0</v>
      </c>
      <c r="K54" s="170">
        <v>0</v>
      </c>
      <c r="L54" s="170">
        <v>0</v>
      </c>
      <c r="M54" s="170">
        <v>0</v>
      </c>
      <c r="N54" s="170">
        <v>0</v>
      </c>
      <c r="O54" s="170">
        <v>0</v>
      </c>
      <c r="P54" s="170">
        <v>0</v>
      </c>
      <c r="Q54" s="170">
        <v>0</v>
      </c>
      <c r="R54" s="170">
        <f t="shared" si="19"/>
        <v>0</v>
      </c>
      <c r="S54" s="170">
        <f t="shared" si="20"/>
        <v>0</v>
      </c>
      <c r="T54" s="170">
        <f t="shared" si="20"/>
        <v>0</v>
      </c>
      <c r="U54" s="170">
        <v>0</v>
      </c>
      <c r="V54" s="170">
        <v>0</v>
      </c>
      <c r="W54" s="170">
        <v>0</v>
      </c>
      <c r="X54" s="170">
        <v>0</v>
      </c>
      <c r="Y54" s="170">
        <v>0</v>
      </c>
      <c r="Z54" s="170">
        <v>0</v>
      </c>
      <c r="AA54" s="170">
        <v>0</v>
      </c>
      <c r="AB54" s="170">
        <v>0</v>
      </c>
      <c r="AC54" s="160">
        <v>0</v>
      </c>
      <c r="AD54" s="160">
        <v>0</v>
      </c>
      <c r="AE54" s="160">
        <v>0</v>
      </c>
      <c r="AF54" s="160">
        <v>0</v>
      </c>
    </row>
    <row r="55" spans="1:32" ht="16.5" customHeight="1">
      <c r="A55" s="53"/>
      <c r="B55" s="99" t="s">
        <v>175</v>
      </c>
      <c r="C55" s="313">
        <f t="shared" si="17"/>
        <v>16</v>
      </c>
      <c r="D55" s="168">
        <f t="shared" si="18"/>
        <v>4</v>
      </c>
      <c r="E55" s="168">
        <f t="shared" si="18"/>
        <v>12</v>
      </c>
      <c r="F55" s="170">
        <v>2</v>
      </c>
      <c r="G55" s="170">
        <v>7</v>
      </c>
      <c r="H55" s="170">
        <v>2</v>
      </c>
      <c r="I55" s="170">
        <v>5</v>
      </c>
      <c r="J55" s="170">
        <v>0</v>
      </c>
      <c r="K55" s="170">
        <v>0</v>
      </c>
      <c r="L55" s="170">
        <v>0</v>
      </c>
      <c r="M55" s="170">
        <v>0</v>
      </c>
      <c r="N55" s="170">
        <v>0</v>
      </c>
      <c r="O55" s="170">
        <v>0</v>
      </c>
      <c r="P55" s="170">
        <v>0</v>
      </c>
      <c r="Q55" s="170">
        <v>0</v>
      </c>
      <c r="R55" s="170">
        <f t="shared" si="19"/>
        <v>9</v>
      </c>
      <c r="S55" s="170">
        <f t="shared" si="20"/>
        <v>5</v>
      </c>
      <c r="T55" s="170">
        <f t="shared" si="20"/>
        <v>4</v>
      </c>
      <c r="U55" s="170">
        <v>5</v>
      </c>
      <c r="V55" s="170">
        <v>2</v>
      </c>
      <c r="W55" s="170">
        <v>0</v>
      </c>
      <c r="X55" s="170">
        <v>2</v>
      </c>
      <c r="Y55" s="170">
        <v>2</v>
      </c>
      <c r="Z55" s="170">
        <v>7</v>
      </c>
      <c r="AA55" s="170">
        <v>2</v>
      </c>
      <c r="AB55" s="170">
        <v>5</v>
      </c>
      <c r="AC55" s="160">
        <v>0</v>
      </c>
      <c r="AD55" s="160">
        <v>0</v>
      </c>
      <c r="AE55" s="160">
        <v>0</v>
      </c>
      <c r="AF55" s="160">
        <v>0</v>
      </c>
    </row>
    <row r="56" spans="1:32" ht="16.5" customHeight="1">
      <c r="A56" s="53"/>
      <c r="B56" s="99" t="s">
        <v>21</v>
      </c>
      <c r="C56" s="313">
        <f t="shared" si="17"/>
        <v>334</v>
      </c>
      <c r="D56" s="168">
        <f t="shared" si="18"/>
        <v>170</v>
      </c>
      <c r="E56" s="168">
        <f t="shared" si="18"/>
        <v>164</v>
      </c>
      <c r="F56" s="170">
        <v>168</v>
      </c>
      <c r="G56" s="170">
        <v>159</v>
      </c>
      <c r="H56" s="170">
        <v>2</v>
      </c>
      <c r="I56" s="170">
        <v>5</v>
      </c>
      <c r="J56" s="170">
        <v>0</v>
      </c>
      <c r="K56" s="170">
        <v>0</v>
      </c>
      <c r="L56" s="170">
        <v>0</v>
      </c>
      <c r="M56" s="170">
        <v>0</v>
      </c>
      <c r="N56" s="170">
        <v>0</v>
      </c>
      <c r="O56" s="170">
        <v>0</v>
      </c>
      <c r="P56" s="170">
        <v>0</v>
      </c>
      <c r="Q56" s="170">
        <v>0</v>
      </c>
      <c r="R56" s="170">
        <f t="shared" si="19"/>
        <v>52</v>
      </c>
      <c r="S56" s="170">
        <f t="shared" si="20"/>
        <v>32</v>
      </c>
      <c r="T56" s="170">
        <f t="shared" si="20"/>
        <v>20</v>
      </c>
      <c r="U56" s="170">
        <v>5</v>
      </c>
      <c r="V56" s="170">
        <v>2</v>
      </c>
      <c r="W56" s="170">
        <v>27</v>
      </c>
      <c r="X56" s="170">
        <v>18</v>
      </c>
      <c r="Y56" s="170">
        <v>204</v>
      </c>
      <c r="Z56" s="170">
        <v>184</v>
      </c>
      <c r="AA56" s="170">
        <v>2</v>
      </c>
      <c r="AB56" s="170">
        <v>5</v>
      </c>
      <c r="AC56" s="160">
        <v>42</v>
      </c>
      <c r="AD56" s="160">
        <v>36</v>
      </c>
      <c r="AE56" s="160">
        <v>0</v>
      </c>
      <c r="AF56" s="160">
        <v>0</v>
      </c>
    </row>
    <row r="57" spans="1:32" ht="16.5" customHeight="1">
      <c r="A57" s="53"/>
      <c r="B57" s="99" t="s">
        <v>22</v>
      </c>
      <c r="C57" s="313">
        <f t="shared" si="17"/>
        <v>179</v>
      </c>
      <c r="D57" s="168">
        <f t="shared" si="18"/>
        <v>72</v>
      </c>
      <c r="E57" s="168">
        <f t="shared" si="18"/>
        <v>107</v>
      </c>
      <c r="F57" s="170">
        <v>70</v>
      </c>
      <c r="G57" s="170">
        <v>67</v>
      </c>
      <c r="H57" s="170">
        <v>2</v>
      </c>
      <c r="I57" s="170">
        <v>39</v>
      </c>
      <c r="J57" s="170">
        <v>0</v>
      </c>
      <c r="K57" s="170">
        <v>1</v>
      </c>
      <c r="L57" s="170">
        <v>0</v>
      </c>
      <c r="M57" s="170">
        <v>0</v>
      </c>
      <c r="N57" s="170">
        <v>0</v>
      </c>
      <c r="O57" s="170">
        <v>0</v>
      </c>
      <c r="P57" s="170">
        <v>0</v>
      </c>
      <c r="Q57" s="170">
        <v>0</v>
      </c>
      <c r="R57" s="170">
        <f t="shared" si="19"/>
        <v>72</v>
      </c>
      <c r="S57" s="170">
        <f t="shared" si="20"/>
        <v>27</v>
      </c>
      <c r="T57" s="170">
        <f t="shared" si="20"/>
        <v>45</v>
      </c>
      <c r="U57" s="170">
        <v>23</v>
      </c>
      <c r="V57" s="170">
        <v>36</v>
      </c>
      <c r="W57" s="170">
        <v>4</v>
      </c>
      <c r="X57" s="170">
        <v>9</v>
      </c>
      <c r="Y57" s="170">
        <v>76</v>
      </c>
      <c r="Z57" s="170">
        <v>75</v>
      </c>
      <c r="AA57" s="170">
        <v>2</v>
      </c>
      <c r="AB57" s="170">
        <v>39</v>
      </c>
      <c r="AC57" s="160">
        <v>9</v>
      </c>
      <c r="AD57" s="160">
        <v>2</v>
      </c>
      <c r="AE57" s="160">
        <v>0</v>
      </c>
      <c r="AF57" s="160">
        <v>0</v>
      </c>
    </row>
    <row r="58" spans="1:32" ht="16.5" customHeight="1">
      <c r="A58" s="53"/>
      <c r="B58" s="56"/>
      <c r="C58" s="313"/>
      <c r="D58" s="160"/>
      <c r="E58" s="160"/>
      <c r="F58" s="170"/>
      <c r="G58" s="170"/>
      <c r="H58" s="160"/>
      <c r="I58" s="170"/>
      <c r="J58" s="170"/>
      <c r="K58" s="160"/>
      <c r="L58" s="170"/>
      <c r="M58" s="170"/>
      <c r="N58" s="160"/>
      <c r="O58" s="170"/>
      <c r="P58" s="17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</row>
    <row r="59" spans="1:32" ht="16.5" customHeight="1">
      <c r="A59" s="53"/>
      <c r="B59" s="318" t="s">
        <v>2</v>
      </c>
      <c r="C59" s="313">
        <f>SUM(C60:C63)</f>
        <v>23</v>
      </c>
      <c r="D59" s="168">
        <f>SUM(D60:D63)</f>
        <v>13</v>
      </c>
      <c r="E59" s="168">
        <f aca="true" t="shared" si="21" ref="E59:AF59">SUM(E60:E63)</f>
        <v>10</v>
      </c>
      <c r="F59" s="168">
        <f t="shared" si="21"/>
        <v>13</v>
      </c>
      <c r="G59" s="168">
        <f t="shared" si="21"/>
        <v>7</v>
      </c>
      <c r="H59" s="168">
        <f t="shared" si="21"/>
        <v>0</v>
      </c>
      <c r="I59" s="168">
        <f t="shared" si="21"/>
        <v>1</v>
      </c>
      <c r="J59" s="168">
        <f t="shared" si="21"/>
        <v>0</v>
      </c>
      <c r="K59" s="168">
        <f t="shared" si="21"/>
        <v>2</v>
      </c>
      <c r="L59" s="168">
        <f t="shared" si="21"/>
        <v>0</v>
      </c>
      <c r="M59" s="168">
        <f t="shared" si="21"/>
        <v>0</v>
      </c>
      <c r="N59" s="168">
        <f t="shared" si="21"/>
        <v>0</v>
      </c>
      <c r="O59" s="168">
        <f t="shared" si="21"/>
        <v>0</v>
      </c>
      <c r="P59" s="168">
        <f t="shared" si="21"/>
        <v>0</v>
      </c>
      <c r="Q59" s="168">
        <f t="shared" si="21"/>
        <v>0</v>
      </c>
      <c r="R59" s="168">
        <f>SUM(R60:R63)</f>
        <v>12</v>
      </c>
      <c r="S59" s="168">
        <f t="shared" si="21"/>
        <v>10</v>
      </c>
      <c r="T59" s="168">
        <f t="shared" si="21"/>
        <v>2</v>
      </c>
      <c r="U59" s="168">
        <f t="shared" si="21"/>
        <v>9</v>
      </c>
      <c r="V59" s="168">
        <f t="shared" si="21"/>
        <v>2</v>
      </c>
      <c r="W59" s="168">
        <f t="shared" si="21"/>
        <v>1</v>
      </c>
      <c r="X59" s="168">
        <f t="shared" si="21"/>
        <v>0</v>
      </c>
      <c r="Y59" s="168">
        <f t="shared" si="21"/>
        <v>14</v>
      </c>
      <c r="Z59" s="168">
        <f t="shared" si="21"/>
        <v>7</v>
      </c>
      <c r="AA59" s="168">
        <f t="shared" si="21"/>
        <v>0</v>
      </c>
      <c r="AB59" s="168">
        <f t="shared" si="21"/>
        <v>1</v>
      </c>
      <c r="AC59" s="168">
        <f t="shared" si="21"/>
        <v>0</v>
      </c>
      <c r="AD59" s="168">
        <f t="shared" si="21"/>
        <v>0</v>
      </c>
      <c r="AE59" s="168">
        <f t="shared" si="21"/>
        <v>0</v>
      </c>
      <c r="AF59" s="168">
        <f t="shared" si="21"/>
        <v>0</v>
      </c>
    </row>
    <row r="60" spans="1:32" ht="16.5" customHeight="1">
      <c r="A60" s="53"/>
      <c r="B60" s="99" t="s">
        <v>14</v>
      </c>
      <c r="C60" s="313">
        <f>SUM(D60:E60)</f>
        <v>22</v>
      </c>
      <c r="D60" s="168">
        <f aca="true" t="shared" si="22" ref="D60:E63">F60+H60+J60+L60+N60+P60</f>
        <v>12</v>
      </c>
      <c r="E60" s="168">
        <f t="shared" si="22"/>
        <v>10</v>
      </c>
      <c r="F60" s="170">
        <v>12</v>
      </c>
      <c r="G60" s="170">
        <v>7</v>
      </c>
      <c r="H60" s="170">
        <v>0</v>
      </c>
      <c r="I60" s="170">
        <v>1</v>
      </c>
      <c r="J60" s="170">
        <v>0</v>
      </c>
      <c r="K60" s="170">
        <v>2</v>
      </c>
      <c r="L60" s="170">
        <v>0</v>
      </c>
      <c r="M60" s="170">
        <v>0</v>
      </c>
      <c r="N60" s="170">
        <v>0</v>
      </c>
      <c r="O60" s="170">
        <v>0</v>
      </c>
      <c r="P60" s="170">
        <v>0</v>
      </c>
      <c r="Q60" s="170">
        <v>0</v>
      </c>
      <c r="R60" s="170">
        <f>SUM(S60:T60)</f>
        <v>12</v>
      </c>
      <c r="S60" s="170">
        <f aca="true" t="shared" si="23" ref="S60:T63">U60+W60</f>
        <v>10</v>
      </c>
      <c r="T60" s="170">
        <f t="shared" si="23"/>
        <v>2</v>
      </c>
      <c r="U60" s="170">
        <v>9</v>
      </c>
      <c r="V60" s="170">
        <v>2</v>
      </c>
      <c r="W60" s="170">
        <v>1</v>
      </c>
      <c r="X60" s="170">
        <v>0</v>
      </c>
      <c r="Y60" s="170">
        <v>13</v>
      </c>
      <c r="Z60" s="170">
        <v>7</v>
      </c>
      <c r="AA60" s="170">
        <v>0</v>
      </c>
      <c r="AB60" s="170">
        <v>1</v>
      </c>
      <c r="AC60" s="160">
        <v>0</v>
      </c>
      <c r="AD60" s="160">
        <v>0</v>
      </c>
      <c r="AE60" s="160">
        <v>0</v>
      </c>
      <c r="AF60" s="160">
        <v>0</v>
      </c>
    </row>
    <row r="61" spans="1:32" ht="16.5" customHeight="1">
      <c r="A61" s="53"/>
      <c r="B61" s="99" t="s">
        <v>15</v>
      </c>
      <c r="C61" s="313">
        <f>SUM(D61:E61)</f>
        <v>0</v>
      </c>
      <c r="D61" s="168">
        <f t="shared" si="22"/>
        <v>0</v>
      </c>
      <c r="E61" s="168">
        <f t="shared" si="22"/>
        <v>0</v>
      </c>
      <c r="F61" s="170">
        <v>0</v>
      </c>
      <c r="G61" s="170">
        <v>0</v>
      </c>
      <c r="H61" s="170">
        <v>0</v>
      </c>
      <c r="I61" s="170">
        <v>0</v>
      </c>
      <c r="J61" s="170">
        <v>0</v>
      </c>
      <c r="K61" s="170">
        <v>0</v>
      </c>
      <c r="L61" s="170">
        <v>0</v>
      </c>
      <c r="M61" s="170">
        <v>0</v>
      </c>
      <c r="N61" s="170">
        <v>0</v>
      </c>
      <c r="O61" s="170">
        <v>0</v>
      </c>
      <c r="P61" s="170">
        <v>0</v>
      </c>
      <c r="Q61" s="170">
        <v>0</v>
      </c>
      <c r="R61" s="170">
        <f>SUM(S61:T61)</f>
        <v>0</v>
      </c>
      <c r="S61" s="170">
        <f t="shared" si="23"/>
        <v>0</v>
      </c>
      <c r="T61" s="170">
        <f t="shared" si="23"/>
        <v>0</v>
      </c>
      <c r="U61" s="170">
        <v>0</v>
      </c>
      <c r="V61" s="170">
        <v>0</v>
      </c>
      <c r="W61" s="170">
        <v>0</v>
      </c>
      <c r="X61" s="170">
        <v>0</v>
      </c>
      <c r="Y61" s="170">
        <v>0</v>
      </c>
      <c r="Z61" s="170">
        <v>0</v>
      </c>
      <c r="AA61" s="170">
        <v>0</v>
      </c>
      <c r="AB61" s="170">
        <v>0</v>
      </c>
      <c r="AC61" s="160">
        <v>0</v>
      </c>
      <c r="AD61" s="160">
        <v>0</v>
      </c>
      <c r="AE61" s="160">
        <v>0</v>
      </c>
      <c r="AF61" s="160">
        <v>0</v>
      </c>
    </row>
    <row r="62" spans="1:32" ht="16.5" customHeight="1">
      <c r="A62" s="53"/>
      <c r="B62" s="99" t="s">
        <v>16</v>
      </c>
      <c r="C62" s="313">
        <f>SUM(D62:E62)</f>
        <v>1</v>
      </c>
      <c r="D62" s="168">
        <f t="shared" si="22"/>
        <v>1</v>
      </c>
      <c r="E62" s="168">
        <f t="shared" si="22"/>
        <v>0</v>
      </c>
      <c r="F62" s="170">
        <v>1</v>
      </c>
      <c r="G62" s="170">
        <v>0</v>
      </c>
      <c r="H62" s="170">
        <v>0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f>SUM(S62:T62)</f>
        <v>0</v>
      </c>
      <c r="S62" s="170">
        <f t="shared" si="23"/>
        <v>0</v>
      </c>
      <c r="T62" s="170">
        <f t="shared" si="23"/>
        <v>0</v>
      </c>
      <c r="U62" s="170">
        <v>0</v>
      </c>
      <c r="V62" s="170">
        <v>0</v>
      </c>
      <c r="W62" s="170">
        <v>0</v>
      </c>
      <c r="X62" s="170">
        <v>0</v>
      </c>
      <c r="Y62" s="170">
        <v>1</v>
      </c>
      <c r="Z62" s="170">
        <v>0</v>
      </c>
      <c r="AA62" s="170">
        <v>0</v>
      </c>
      <c r="AB62" s="170">
        <v>0</v>
      </c>
      <c r="AC62" s="160">
        <v>0</v>
      </c>
      <c r="AD62" s="160">
        <v>0</v>
      </c>
      <c r="AE62" s="160">
        <v>0</v>
      </c>
      <c r="AF62" s="160">
        <v>0</v>
      </c>
    </row>
    <row r="63" spans="1:32" ht="16.5" customHeight="1">
      <c r="A63" s="53"/>
      <c r="B63" s="99" t="s">
        <v>17</v>
      </c>
      <c r="C63" s="313">
        <f>SUM(D63:E63)</f>
        <v>0</v>
      </c>
      <c r="D63" s="168">
        <f t="shared" si="22"/>
        <v>0</v>
      </c>
      <c r="E63" s="168">
        <f t="shared" si="22"/>
        <v>0</v>
      </c>
      <c r="F63" s="170">
        <v>0</v>
      </c>
      <c r="G63" s="170">
        <v>0</v>
      </c>
      <c r="H63" s="170">
        <v>0</v>
      </c>
      <c r="I63" s="170">
        <v>0</v>
      </c>
      <c r="J63" s="170">
        <v>0</v>
      </c>
      <c r="K63" s="170">
        <v>0</v>
      </c>
      <c r="L63" s="170">
        <v>0</v>
      </c>
      <c r="M63" s="170">
        <v>0</v>
      </c>
      <c r="N63" s="170">
        <v>0</v>
      </c>
      <c r="O63" s="170">
        <v>0</v>
      </c>
      <c r="P63" s="170">
        <v>0</v>
      </c>
      <c r="Q63" s="170">
        <v>0</v>
      </c>
      <c r="R63" s="170">
        <f>SUM(S63:T63)</f>
        <v>0</v>
      </c>
      <c r="S63" s="170">
        <f t="shared" si="23"/>
        <v>0</v>
      </c>
      <c r="T63" s="170">
        <f t="shared" si="23"/>
        <v>0</v>
      </c>
      <c r="U63" s="170">
        <v>0</v>
      </c>
      <c r="V63" s="170">
        <v>0</v>
      </c>
      <c r="W63" s="170">
        <v>0</v>
      </c>
      <c r="X63" s="170">
        <v>0</v>
      </c>
      <c r="Y63" s="170">
        <v>0</v>
      </c>
      <c r="Z63" s="170">
        <v>0</v>
      </c>
      <c r="AA63" s="170">
        <v>0</v>
      </c>
      <c r="AB63" s="170">
        <v>0</v>
      </c>
      <c r="AC63" s="160">
        <v>0</v>
      </c>
      <c r="AD63" s="160">
        <v>0</v>
      </c>
      <c r="AE63" s="160">
        <v>0</v>
      </c>
      <c r="AF63" s="160">
        <v>0</v>
      </c>
    </row>
    <row r="64" spans="1:32" ht="16.5" customHeight="1">
      <c r="A64" s="55"/>
      <c r="B64" s="7"/>
      <c r="C64" s="172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</row>
    <row r="65" spans="2:32" ht="16.5" customHeight="1">
      <c r="B65" s="160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</row>
    <row r="66" spans="2:35" ht="13.5" customHeight="1">
      <c r="B66" s="160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</row>
  </sheetData>
  <sheetProtection/>
  <mergeCells count="48">
    <mergeCell ref="O4:Q4"/>
    <mergeCell ref="I5:K5"/>
    <mergeCell ref="L5:N5"/>
    <mergeCell ref="O5:Q5"/>
    <mergeCell ref="R5:R6"/>
    <mergeCell ref="S5:T5"/>
    <mergeCell ref="L4:N4"/>
    <mergeCell ref="C39:E40"/>
    <mergeCell ref="F39:G39"/>
    <mergeCell ref="H39:I39"/>
    <mergeCell ref="F40:G40"/>
    <mergeCell ref="J39:K39"/>
    <mergeCell ref="A38:B41"/>
    <mergeCell ref="AG5:AH5"/>
    <mergeCell ref="R4:V4"/>
    <mergeCell ref="W4:Y5"/>
    <mergeCell ref="Z4:AB5"/>
    <mergeCell ref="AC4:AE5"/>
    <mergeCell ref="AF4:AJ4"/>
    <mergeCell ref="C4:E5"/>
    <mergeCell ref="F4:H5"/>
    <mergeCell ref="I4:K4"/>
    <mergeCell ref="L39:M39"/>
    <mergeCell ref="N39:O39"/>
    <mergeCell ref="P39:Q39"/>
    <mergeCell ref="AF5:AF6"/>
    <mergeCell ref="AI5:AJ5"/>
    <mergeCell ref="C38:Q38"/>
    <mergeCell ref="R38:X38"/>
    <mergeCell ref="Y38:AF38"/>
    <mergeCell ref="N40:O40"/>
    <mergeCell ref="Y40:Z40"/>
    <mergeCell ref="AA40:AB40"/>
    <mergeCell ref="AC40:AD40"/>
    <mergeCell ref="AE40:AF40"/>
    <mergeCell ref="U39:V40"/>
    <mergeCell ref="W39:X40"/>
    <mergeCell ref="AC39:AF39"/>
    <mergeCell ref="A1:Q1"/>
    <mergeCell ref="A35:Q35"/>
    <mergeCell ref="A4:B6"/>
    <mergeCell ref="Y39:AB39"/>
    <mergeCell ref="R39:T40"/>
    <mergeCell ref="U5:V5"/>
    <mergeCell ref="P40:Q40"/>
    <mergeCell ref="H40:I40"/>
    <mergeCell ref="J40:K40"/>
    <mergeCell ref="L40:M40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W70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7" sqref="C7"/>
    </sheetView>
  </sheetViews>
  <sheetFormatPr defaultColWidth="8.75" defaultRowHeight="13.5" customHeight="1"/>
  <cols>
    <col min="1" max="1" width="1.328125" style="48" customWidth="1"/>
    <col min="2" max="2" width="8.75" style="48" customWidth="1"/>
    <col min="3" max="5" width="7.58203125" style="48" customWidth="1"/>
    <col min="6" max="31" width="6.58203125" style="48" customWidth="1"/>
    <col min="32" max="32" width="8.75" style="48" customWidth="1"/>
    <col min="33" max="34" width="1.328125" style="48" customWidth="1"/>
    <col min="35" max="35" width="8.75" style="48" customWidth="1"/>
    <col min="36" max="49" width="6.58203125" style="48" customWidth="1"/>
    <col min="50" max="50" width="8.75" style="48" customWidth="1"/>
    <col min="51" max="16384" width="8.75" style="48" customWidth="1"/>
  </cols>
  <sheetData>
    <row r="1" spans="1:49" ht="18" customHeight="1">
      <c r="A1" s="391" t="s">
        <v>312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101"/>
      <c r="S1" s="101"/>
      <c r="T1" s="102" t="s">
        <v>9</v>
      </c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H1" s="391" t="s">
        <v>290</v>
      </c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</row>
    <row r="2" spans="1:48" ht="18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  <c r="Q2" s="101"/>
      <c r="R2" s="101"/>
      <c r="S2" s="101"/>
      <c r="T2" s="102"/>
      <c r="U2" s="101"/>
      <c r="V2" s="101"/>
      <c r="W2" s="101"/>
      <c r="X2" s="101"/>
      <c r="Y2" s="101"/>
      <c r="Z2" s="101"/>
      <c r="AA2" s="101"/>
      <c r="AB2" s="101"/>
      <c r="AC2" s="101"/>
      <c r="AD2" s="100"/>
      <c r="AE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</row>
    <row r="3" spans="1:49" ht="18" customHeight="1">
      <c r="A3" s="102" t="s">
        <v>95</v>
      </c>
      <c r="C3" s="105"/>
      <c r="D3" s="105"/>
      <c r="E3" s="105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 t="s">
        <v>164</v>
      </c>
      <c r="S3" s="47"/>
      <c r="T3" s="47"/>
      <c r="U3" s="47"/>
      <c r="V3" s="45"/>
      <c r="W3" s="45"/>
      <c r="X3" s="45"/>
      <c r="Y3" s="45"/>
      <c r="Z3" s="45"/>
      <c r="AA3" s="45"/>
      <c r="AB3" s="45"/>
      <c r="AC3" s="45"/>
      <c r="AD3" s="105"/>
      <c r="AE3" s="105"/>
      <c r="AF3" s="45"/>
      <c r="AG3" s="109" t="s">
        <v>302</v>
      </c>
      <c r="AH3" s="47" t="s">
        <v>164</v>
      </c>
      <c r="AJ3" s="105"/>
      <c r="AK3" s="105"/>
      <c r="AL3" s="105"/>
      <c r="AM3" s="105"/>
      <c r="AN3" s="105"/>
      <c r="AO3" s="47"/>
      <c r="AP3" s="47"/>
      <c r="AQ3" s="47"/>
      <c r="AR3" s="47"/>
      <c r="AS3" s="47"/>
      <c r="AT3" s="47"/>
      <c r="AU3" s="47"/>
      <c r="AV3" s="45"/>
      <c r="AW3" s="109" t="s">
        <v>311</v>
      </c>
    </row>
    <row r="4" spans="1:49" ht="18" customHeight="1">
      <c r="A4" s="361" t="s">
        <v>211</v>
      </c>
      <c r="B4" s="392"/>
      <c r="C4" s="502" t="s">
        <v>0</v>
      </c>
      <c r="D4" s="370"/>
      <c r="E4" s="392"/>
      <c r="F4" s="389" t="s">
        <v>268</v>
      </c>
      <c r="G4" s="389"/>
      <c r="H4" s="389" t="s">
        <v>91</v>
      </c>
      <c r="I4" s="389"/>
      <c r="J4" s="499" t="s">
        <v>269</v>
      </c>
      <c r="K4" s="499"/>
      <c r="L4" s="389" t="s">
        <v>92</v>
      </c>
      <c r="M4" s="389"/>
      <c r="N4" s="389" t="s">
        <v>93</v>
      </c>
      <c r="O4" s="389"/>
      <c r="P4" s="499" t="s">
        <v>267</v>
      </c>
      <c r="Q4" s="389"/>
      <c r="R4" s="389" t="s">
        <v>94</v>
      </c>
      <c r="S4" s="389"/>
      <c r="T4" s="389" t="s">
        <v>270</v>
      </c>
      <c r="U4" s="389"/>
      <c r="V4" s="389" t="s">
        <v>271</v>
      </c>
      <c r="W4" s="389"/>
      <c r="X4" s="389" t="s">
        <v>272</v>
      </c>
      <c r="Y4" s="389"/>
      <c r="Z4" s="369" t="s">
        <v>273</v>
      </c>
      <c r="AA4" s="408"/>
      <c r="AB4" s="369" t="s">
        <v>274</v>
      </c>
      <c r="AC4" s="361"/>
      <c r="AD4" s="369" t="s">
        <v>275</v>
      </c>
      <c r="AE4" s="408"/>
      <c r="AF4" s="369" t="s">
        <v>211</v>
      </c>
      <c r="AG4" s="370"/>
      <c r="AH4" s="361" t="s">
        <v>211</v>
      </c>
      <c r="AI4" s="392"/>
      <c r="AJ4" s="369" t="s">
        <v>276</v>
      </c>
      <c r="AK4" s="408"/>
      <c r="AL4" s="369" t="s">
        <v>286</v>
      </c>
      <c r="AM4" s="408"/>
      <c r="AN4" s="389" t="s">
        <v>277</v>
      </c>
      <c r="AO4" s="389"/>
      <c r="AP4" s="369" t="s">
        <v>217</v>
      </c>
      <c r="AQ4" s="408"/>
      <c r="AR4" s="369" t="s">
        <v>193</v>
      </c>
      <c r="AS4" s="408"/>
      <c r="AT4" s="499" t="s">
        <v>313</v>
      </c>
      <c r="AU4" s="389"/>
      <c r="AV4" s="389" t="s">
        <v>194</v>
      </c>
      <c r="AW4" s="500"/>
    </row>
    <row r="5" spans="1:49" ht="18" customHeight="1">
      <c r="A5" s="372"/>
      <c r="B5" s="393"/>
      <c r="C5" s="373"/>
      <c r="D5" s="374"/>
      <c r="E5" s="394"/>
      <c r="F5" s="389"/>
      <c r="G5" s="389"/>
      <c r="H5" s="389"/>
      <c r="I5" s="389"/>
      <c r="J5" s="499"/>
      <c r="K5" s="49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409"/>
      <c r="AA5" s="410"/>
      <c r="AB5" s="409"/>
      <c r="AC5" s="362"/>
      <c r="AD5" s="409"/>
      <c r="AE5" s="410"/>
      <c r="AF5" s="371"/>
      <c r="AG5" s="372"/>
      <c r="AH5" s="372"/>
      <c r="AI5" s="393"/>
      <c r="AJ5" s="409"/>
      <c r="AK5" s="410"/>
      <c r="AL5" s="409"/>
      <c r="AM5" s="410"/>
      <c r="AN5" s="389"/>
      <c r="AO5" s="389"/>
      <c r="AP5" s="409"/>
      <c r="AQ5" s="410"/>
      <c r="AR5" s="409"/>
      <c r="AS5" s="410"/>
      <c r="AT5" s="389"/>
      <c r="AU5" s="389"/>
      <c r="AV5" s="389"/>
      <c r="AW5" s="500"/>
    </row>
    <row r="6" spans="1:49" ht="18" customHeight="1">
      <c r="A6" s="372"/>
      <c r="B6" s="393"/>
      <c r="C6" s="188" t="s">
        <v>0</v>
      </c>
      <c r="D6" s="188" t="s">
        <v>5</v>
      </c>
      <c r="E6" s="188" t="s">
        <v>1</v>
      </c>
      <c r="F6" s="188" t="s">
        <v>5</v>
      </c>
      <c r="G6" s="188" t="s">
        <v>1</v>
      </c>
      <c r="H6" s="188" t="s">
        <v>5</v>
      </c>
      <c r="I6" s="188" t="s">
        <v>1</v>
      </c>
      <c r="J6" s="188" t="s">
        <v>5</v>
      </c>
      <c r="K6" s="188" t="s">
        <v>1</v>
      </c>
      <c r="L6" s="188" t="s">
        <v>5</v>
      </c>
      <c r="M6" s="188" t="s">
        <v>1</v>
      </c>
      <c r="N6" s="188" t="s">
        <v>5</v>
      </c>
      <c r="O6" s="188" t="s">
        <v>1</v>
      </c>
      <c r="P6" s="188" t="s">
        <v>5</v>
      </c>
      <c r="Q6" s="188" t="s">
        <v>1</v>
      </c>
      <c r="R6" s="188" t="s">
        <v>5</v>
      </c>
      <c r="S6" s="188" t="s">
        <v>1</v>
      </c>
      <c r="T6" s="188" t="s">
        <v>5</v>
      </c>
      <c r="U6" s="188" t="s">
        <v>1</v>
      </c>
      <c r="V6" s="188" t="s">
        <v>5</v>
      </c>
      <c r="W6" s="188" t="s">
        <v>1</v>
      </c>
      <c r="X6" s="188" t="s">
        <v>5</v>
      </c>
      <c r="Y6" s="188" t="s">
        <v>1</v>
      </c>
      <c r="Z6" s="188" t="s">
        <v>5</v>
      </c>
      <c r="AA6" s="188" t="s">
        <v>1</v>
      </c>
      <c r="AB6" s="188" t="s">
        <v>5</v>
      </c>
      <c r="AC6" s="188" t="s">
        <v>1</v>
      </c>
      <c r="AD6" s="188" t="s">
        <v>5</v>
      </c>
      <c r="AE6" s="188" t="s">
        <v>1</v>
      </c>
      <c r="AF6" s="371"/>
      <c r="AG6" s="372"/>
      <c r="AH6" s="372"/>
      <c r="AI6" s="393"/>
      <c r="AJ6" s="188" t="s">
        <v>5</v>
      </c>
      <c r="AK6" s="188" t="s">
        <v>1</v>
      </c>
      <c r="AL6" s="188" t="s">
        <v>5</v>
      </c>
      <c r="AM6" s="188" t="s">
        <v>1</v>
      </c>
      <c r="AN6" s="188" t="s">
        <v>5</v>
      </c>
      <c r="AO6" s="188" t="s">
        <v>1</v>
      </c>
      <c r="AP6" s="188" t="s">
        <v>5</v>
      </c>
      <c r="AQ6" s="188" t="s">
        <v>1</v>
      </c>
      <c r="AR6" s="188" t="s">
        <v>5</v>
      </c>
      <c r="AS6" s="188" t="s">
        <v>1</v>
      </c>
      <c r="AT6" s="188" t="s">
        <v>5</v>
      </c>
      <c r="AU6" s="188" t="s">
        <v>1</v>
      </c>
      <c r="AV6" s="188" t="s">
        <v>5</v>
      </c>
      <c r="AW6" s="189" t="s">
        <v>1</v>
      </c>
    </row>
    <row r="7" spans="1:49" ht="18" customHeight="1">
      <c r="A7" s="79"/>
      <c r="B7" s="191"/>
      <c r="C7" s="195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3"/>
      <c r="AE7" s="194"/>
      <c r="AF7" s="122"/>
      <c r="AG7" s="123"/>
      <c r="AH7" s="79"/>
      <c r="AI7" s="191"/>
      <c r="AJ7" s="195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3"/>
    </row>
    <row r="8" spans="1:49" ht="18" customHeight="1">
      <c r="A8" s="44"/>
      <c r="B8" s="42" t="s">
        <v>218</v>
      </c>
      <c r="C8" s="175">
        <f>SUM(D8:E8)</f>
        <v>4554</v>
      </c>
      <c r="D8" s="43">
        <f>SUM(F8,H8,J8,L8,N8,P8,R8,T8,V8,X8,Z8,AB8,AD8,AJ8,AL8,AN8,AP8,AR8,AT8,AV8)</f>
        <v>2691</v>
      </c>
      <c r="E8" s="43">
        <f>SUM(G8,I8,K8,M8,O8,Q8,S8,U8,W8,Y8,AA8,AC8,AE8,AK8,AM8,AO8,AQ8,AS8,AU8,AW8)</f>
        <v>1863</v>
      </c>
      <c r="F8" s="43">
        <v>14</v>
      </c>
      <c r="G8" s="43">
        <v>11</v>
      </c>
      <c r="H8" s="43">
        <v>37</v>
      </c>
      <c r="I8" s="43">
        <v>2</v>
      </c>
      <c r="J8" s="43">
        <v>2</v>
      </c>
      <c r="K8" s="43">
        <v>0</v>
      </c>
      <c r="L8" s="43">
        <v>374</v>
      </c>
      <c r="M8" s="43">
        <v>50</v>
      </c>
      <c r="N8" s="43">
        <v>994</v>
      </c>
      <c r="O8" s="43">
        <v>474</v>
      </c>
      <c r="P8" s="43">
        <v>40</v>
      </c>
      <c r="Q8" s="43">
        <v>9</v>
      </c>
      <c r="R8" s="43">
        <v>23</v>
      </c>
      <c r="S8" s="43">
        <v>29</v>
      </c>
      <c r="T8" s="43">
        <v>189</v>
      </c>
      <c r="U8" s="43">
        <v>70</v>
      </c>
      <c r="V8" s="43">
        <v>271</v>
      </c>
      <c r="W8" s="43">
        <v>392</v>
      </c>
      <c r="X8" s="43">
        <v>4</v>
      </c>
      <c r="Y8" s="43">
        <v>42</v>
      </c>
      <c r="Z8" s="43">
        <v>21</v>
      </c>
      <c r="AA8" s="43">
        <v>30</v>
      </c>
      <c r="AB8" s="43">
        <v>55</v>
      </c>
      <c r="AC8" s="43">
        <v>24</v>
      </c>
      <c r="AD8" s="43">
        <v>97</v>
      </c>
      <c r="AE8" s="176">
        <v>165</v>
      </c>
      <c r="AF8" s="190" t="s">
        <v>218</v>
      </c>
      <c r="AG8" s="125"/>
      <c r="AH8" s="44"/>
      <c r="AI8" s="42" t="s">
        <v>218</v>
      </c>
      <c r="AJ8" s="175">
        <v>37</v>
      </c>
      <c r="AK8" s="43">
        <v>93</v>
      </c>
      <c r="AL8" s="43">
        <v>4</v>
      </c>
      <c r="AM8" s="43">
        <v>7</v>
      </c>
      <c r="AN8" s="43">
        <v>61</v>
      </c>
      <c r="AO8" s="43">
        <v>204</v>
      </c>
      <c r="AP8" s="43">
        <v>30</v>
      </c>
      <c r="AQ8" s="43">
        <v>56</v>
      </c>
      <c r="AR8" s="43">
        <v>151</v>
      </c>
      <c r="AS8" s="43">
        <v>83</v>
      </c>
      <c r="AT8" s="43">
        <v>270</v>
      </c>
      <c r="AU8" s="43">
        <v>109</v>
      </c>
      <c r="AV8" s="43">
        <v>17</v>
      </c>
      <c r="AW8" s="177">
        <v>13</v>
      </c>
    </row>
    <row r="9" spans="1:49" s="110" customFormat="1" ht="18" customHeight="1">
      <c r="A9" s="291"/>
      <c r="B9" s="244" t="s">
        <v>300</v>
      </c>
      <c r="C9" s="292">
        <f aca="true" t="shared" si="0" ref="C9:AE9">C11+C31+C34+C39+C41+C44+C48+C52+C55+C58+C60</f>
        <v>4458</v>
      </c>
      <c r="D9" s="293">
        <f t="shared" si="0"/>
        <v>2603</v>
      </c>
      <c r="E9" s="293">
        <f>E11+E31+E34+E39+E41+E44+E48+E52+E55+E58+E60</f>
        <v>1855</v>
      </c>
      <c r="F9" s="293">
        <f t="shared" si="0"/>
        <v>15</v>
      </c>
      <c r="G9" s="293">
        <f t="shared" si="0"/>
        <v>13</v>
      </c>
      <c r="H9" s="293">
        <f t="shared" si="0"/>
        <v>21</v>
      </c>
      <c r="I9" s="293">
        <f t="shared" si="0"/>
        <v>1</v>
      </c>
      <c r="J9" s="293">
        <f t="shared" si="0"/>
        <v>0</v>
      </c>
      <c r="K9" s="293">
        <f t="shared" si="0"/>
        <v>0</v>
      </c>
      <c r="L9" s="293">
        <f t="shared" si="0"/>
        <v>344</v>
      </c>
      <c r="M9" s="293">
        <f t="shared" si="0"/>
        <v>40</v>
      </c>
      <c r="N9" s="293">
        <f t="shared" si="0"/>
        <v>974</v>
      </c>
      <c r="O9" s="293">
        <f t="shared" si="0"/>
        <v>474</v>
      </c>
      <c r="P9" s="293">
        <f t="shared" si="0"/>
        <v>38</v>
      </c>
      <c r="Q9" s="293">
        <f t="shared" si="0"/>
        <v>8</v>
      </c>
      <c r="R9" s="293">
        <f t="shared" si="0"/>
        <v>25</v>
      </c>
      <c r="S9" s="293">
        <f t="shared" si="0"/>
        <v>19</v>
      </c>
      <c r="T9" s="293">
        <f t="shared" si="0"/>
        <v>196</v>
      </c>
      <c r="U9" s="293">
        <f t="shared" si="0"/>
        <v>74</v>
      </c>
      <c r="V9" s="293">
        <f t="shared" si="0"/>
        <v>252</v>
      </c>
      <c r="W9" s="293">
        <f t="shared" si="0"/>
        <v>347</v>
      </c>
      <c r="X9" s="293">
        <f t="shared" si="0"/>
        <v>6</v>
      </c>
      <c r="Y9" s="293">
        <f t="shared" si="0"/>
        <v>34</v>
      </c>
      <c r="Z9" s="293">
        <f t="shared" si="0"/>
        <v>30</v>
      </c>
      <c r="AA9" s="293">
        <f t="shared" si="0"/>
        <v>30</v>
      </c>
      <c r="AB9" s="293">
        <f t="shared" si="0"/>
        <v>48</v>
      </c>
      <c r="AC9" s="293">
        <f t="shared" si="0"/>
        <v>31</v>
      </c>
      <c r="AD9" s="293">
        <f t="shared" si="0"/>
        <v>87</v>
      </c>
      <c r="AE9" s="294">
        <f t="shared" si="0"/>
        <v>151</v>
      </c>
      <c r="AF9" s="295" t="s">
        <v>300</v>
      </c>
      <c r="AG9" s="296"/>
      <c r="AH9" s="291"/>
      <c r="AI9" s="244" t="s">
        <v>300</v>
      </c>
      <c r="AJ9" s="292">
        <f aca="true" t="shared" si="1" ref="AJ9:AW9">AJ11+AJ31+AJ34+AJ39+AJ41+AJ44+AJ48+AJ52+AJ55+AJ58+AJ60</f>
        <v>38</v>
      </c>
      <c r="AK9" s="293">
        <f t="shared" si="1"/>
        <v>92</v>
      </c>
      <c r="AL9" s="293">
        <f t="shared" si="1"/>
        <v>1</v>
      </c>
      <c r="AM9" s="293">
        <f t="shared" si="1"/>
        <v>7</v>
      </c>
      <c r="AN9" s="293">
        <f t="shared" si="1"/>
        <v>61</v>
      </c>
      <c r="AO9" s="293">
        <f t="shared" si="1"/>
        <v>215</v>
      </c>
      <c r="AP9" s="293">
        <f t="shared" si="1"/>
        <v>33</v>
      </c>
      <c r="AQ9" s="293">
        <f t="shared" si="1"/>
        <v>83</v>
      </c>
      <c r="AR9" s="293">
        <f t="shared" si="1"/>
        <v>123</v>
      </c>
      <c r="AS9" s="293">
        <f t="shared" si="1"/>
        <v>90</v>
      </c>
      <c r="AT9" s="293">
        <f t="shared" si="1"/>
        <v>284</v>
      </c>
      <c r="AU9" s="293">
        <f t="shared" si="1"/>
        <v>125</v>
      </c>
      <c r="AV9" s="293">
        <f t="shared" si="1"/>
        <v>27</v>
      </c>
      <c r="AW9" s="293">
        <f t="shared" si="1"/>
        <v>21</v>
      </c>
    </row>
    <row r="10" spans="1:49" s="111" customFormat="1" ht="18" customHeight="1">
      <c r="A10" s="76"/>
      <c r="B10" s="187"/>
      <c r="C10" s="180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9"/>
      <c r="AF10" s="77"/>
      <c r="AG10" s="78"/>
      <c r="AH10" s="76"/>
      <c r="AI10" s="187"/>
      <c r="AJ10" s="180" t="s">
        <v>204</v>
      </c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</row>
    <row r="11" spans="1:49" s="112" customFormat="1" ht="18" customHeight="1">
      <c r="A11" s="344" t="s">
        <v>176</v>
      </c>
      <c r="B11" s="501"/>
      <c r="C11" s="297">
        <f>SUM(C13:C30)</f>
        <v>3317</v>
      </c>
      <c r="D11" s="298">
        <f aca="true" t="shared" si="2" ref="D11:AE11">SUM(D13:D30)</f>
        <v>1999</v>
      </c>
      <c r="E11" s="298">
        <f>SUM(E13:E30)</f>
        <v>1318</v>
      </c>
      <c r="F11" s="298">
        <f t="shared" si="2"/>
        <v>10</v>
      </c>
      <c r="G11" s="298">
        <f t="shared" si="2"/>
        <v>7</v>
      </c>
      <c r="H11" s="298">
        <f t="shared" si="2"/>
        <v>19</v>
      </c>
      <c r="I11" s="298">
        <f t="shared" si="2"/>
        <v>1</v>
      </c>
      <c r="J11" s="298">
        <f t="shared" si="2"/>
        <v>0</v>
      </c>
      <c r="K11" s="298">
        <f t="shared" si="2"/>
        <v>0</v>
      </c>
      <c r="L11" s="298">
        <f t="shared" si="2"/>
        <v>299</v>
      </c>
      <c r="M11" s="298">
        <f t="shared" si="2"/>
        <v>32</v>
      </c>
      <c r="N11" s="298">
        <f t="shared" si="2"/>
        <v>683</v>
      </c>
      <c r="O11" s="298">
        <f t="shared" si="2"/>
        <v>298</v>
      </c>
      <c r="P11" s="298">
        <f t="shared" si="2"/>
        <v>36</v>
      </c>
      <c r="Q11" s="298">
        <f t="shared" si="2"/>
        <v>6</v>
      </c>
      <c r="R11" s="298">
        <f t="shared" si="2"/>
        <v>23</v>
      </c>
      <c r="S11" s="298">
        <f t="shared" si="2"/>
        <v>18</v>
      </c>
      <c r="T11" s="298">
        <f t="shared" si="2"/>
        <v>149</v>
      </c>
      <c r="U11" s="298">
        <f t="shared" si="2"/>
        <v>58</v>
      </c>
      <c r="V11" s="298">
        <f t="shared" si="2"/>
        <v>190</v>
      </c>
      <c r="W11" s="298">
        <f t="shared" si="2"/>
        <v>244</v>
      </c>
      <c r="X11" s="298">
        <f t="shared" si="2"/>
        <v>4</v>
      </c>
      <c r="Y11" s="298">
        <f t="shared" si="2"/>
        <v>25</v>
      </c>
      <c r="Z11" s="298">
        <f t="shared" si="2"/>
        <v>24</v>
      </c>
      <c r="AA11" s="298">
        <f t="shared" si="2"/>
        <v>24</v>
      </c>
      <c r="AB11" s="298">
        <f t="shared" si="2"/>
        <v>40</v>
      </c>
      <c r="AC11" s="298">
        <f t="shared" si="2"/>
        <v>21</v>
      </c>
      <c r="AD11" s="298">
        <f t="shared" si="2"/>
        <v>71</v>
      </c>
      <c r="AE11" s="299">
        <f t="shared" si="2"/>
        <v>115</v>
      </c>
      <c r="AF11" s="345" t="s">
        <v>176</v>
      </c>
      <c r="AG11" s="348"/>
      <c r="AH11" s="344" t="s">
        <v>176</v>
      </c>
      <c r="AI11" s="403"/>
      <c r="AJ11" s="298">
        <f aca="true" t="shared" si="3" ref="AJ11:AW11">SUM(AJ13:AJ30)</f>
        <v>27</v>
      </c>
      <c r="AK11" s="298">
        <f t="shared" si="3"/>
        <v>67</v>
      </c>
      <c r="AL11" s="298">
        <f t="shared" si="3"/>
        <v>1</v>
      </c>
      <c r="AM11" s="298">
        <f t="shared" si="3"/>
        <v>6</v>
      </c>
      <c r="AN11" s="298">
        <f t="shared" si="3"/>
        <v>45</v>
      </c>
      <c r="AO11" s="298">
        <f t="shared" si="3"/>
        <v>159</v>
      </c>
      <c r="AP11" s="298">
        <f t="shared" si="3"/>
        <v>21</v>
      </c>
      <c r="AQ11" s="298">
        <f t="shared" si="3"/>
        <v>56</v>
      </c>
      <c r="AR11" s="298">
        <f t="shared" si="3"/>
        <v>110</v>
      </c>
      <c r="AS11" s="298">
        <f t="shared" si="3"/>
        <v>64</v>
      </c>
      <c r="AT11" s="298">
        <f t="shared" si="3"/>
        <v>225</v>
      </c>
      <c r="AU11" s="298">
        <f t="shared" si="3"/>
        <v>103</v>
      </c>
      <c r="AV11" s="298">
        <f t="shared" si="3"/>
        <v>22</v>
      </c>
      <c r="AW11" s="298">
        <f t="shared" si="3"/>
        <v>14</v>
      </c>
    </row>
    <row r="12" spans="1:49" s="112" customFormat="1" ht="18" customHeight="1">
      <c r="A12" s="131"/>
      <c r="B12" s="300" t="s">
        <v>148</v>
      </c>
      <c r="C12" s="297">
        <f>SUM(C13:C17)</f>
        <v>1246</v>
      </c>
      <c r="D12" s="298">
        <f aca="true" t="shared" si="4" ref="D12:AE12">SUM(D13:D17)</f>
        <v>751</v>
      </c>
      <c r="E12" s="298">
        <f t="shared" si="4"/>
        <v>495</v>
      </c>
      <c r="F12" s="298">
        <f t="shared" si="4"/>
        <v>1</v>
      </c>
      <c r="G12" s="298">
        <f t="shared" si="4"/>
        <v>0</v>
      </c>
      <c r="H12" s="298">
        <f t="shared" si="4"/>
        <v>0</v>
      </c>
      <c r="I12" s="298">
        <f t="shared" si="4"/>
        <v>1</v>
      </c>
      <c r="J12" s="298">
        <f t="shared" si="4"/>
        <v>0</v>
      </c>
      <c r="K12" s="298">
        <f t="shared" si="4"/>
        <v>0</v>
      </c>
      <c r="L12" s="298">
        <f t="shared" si="4"/>
        <v>119</v>
      </c>
      <c r="M12" s="298">
        <f t="shared" si="4"/>
        <v>21</v>
      </c>
      <c r="N12" s="298">
        <f t="shared" si="4"/>
        <v>199</v>
      </c>
      <c r="O12" s="298">
        <f t="shared" si="4"/>
        <v>79</v>
      </c>
      <c r="P12" s="298">
        <f t="shared" si="4"/>
        <v>16</v>
      </c>
      <c r="Q12" s="298">
        <f t="shared" si="4"/>
        <v>0</v>
      </c>
      <c r="R12" s="298">
        <f t="shared" si="4"/>
        <v>12</v>
      </c>
      <c r="S12" s="298">
        <f t="shared" si="4"/>
        <v>4</v>
      </c>
      <c r="T12" s="298">
        <f t="shared" si="4"/>
        <v>62</v>
      </c>
      <c r="U12" s="298">
        <f t="shared" si="4"/>
        <v>24</v>
      </c>
      <c r="V12" s="298">
        <f t="shared" si="4"/>
        <v>100</v>
      </c>
      <c r="W12" s="298">
        <f t="shared" si="4"/>
        <v>114</v>
      </c>
      <c r="X12" s="298">
        <f t="shared" si="4"/>
        <v>2</v>
      </c>
      <c r="Y12" s="298">
        <f t="shared" si="4"/>
        <v>14</v>
      </c>
      <c r="Z12" s="298">
        <f t="shared" si="4"/>
        <v>10</v>
      </c>
      <c r="AA12" s="298">
        <f t="shared" si="4"/>
        <v>12</v>
      </c>
      <c r="AB12" s="298">
        <f t="shared" si="4"/>
        <v>21</v>
      </c>
      <c r="AC12" s="298">
        <f t="shared" si="4"/>
        <v>10</v>
      </c>
      <c r="AD12" s="298">
        <f t="shared" si="4"/>
        <v>35</v>
      </c>
      <c r="AE12" s="299">
        <f t="shared" si="4"/>
        <v>53</v>
      </c>
      <c r="AF12" s="130" t="s">
        <v>148</v>
      </c>
      <c r="AG12" s="131"/>
      <c r="AH12" s="131"/>
      <c r="AI12" s="300" t="s">
        <v>148</v>
      </c>
      <c r="AJ12" s="298">
        <f aca="true" t="shared" si="5" ref="AJ12:AW12">SUM(AJ13:AJ17)</f>
        <v>14</v>
      </c>
      <c r="AK12" s="298">
        <f t="shared" si="5"/>
        <v>24</v>
      </c>
      <c r="AL12" s="298">
        <f t="shared" si="5"/>
        <v>1</v>
      </c>
      <c r="AM12" s="298">
        <f t="shared" si="5"/>
        <v>3</v>
      </c>
      <c r="AN12" s="298">
        <f t="shared" si="5"/>
        <v>6</v>
      </c>
      <c r="AO12" s="298">
        <f t="shared" si="5"/>
        <v>47</v>
      </c>
      <c r="AP12" s="298">
        <f t="shared" si="5"/>
        <v>2</v>
      </c>
      <c r="AQ12" s="298">
        <f t="shared" si="5"/>
        <v>12</v>
      </c>
      <c r="AR12" s="298">
        <f t="shared" si="5"/>
        <v>57</v>
      </c>
      <c r="AS12" s="298">
        <f t="shared" si="5"/>
        <v>34</v>
      </c>
      <c r="AT12" s="298">
        <f t="shared" si="5"/>
        <v>89</v>
      </c>
      <c r="AU12" s="298">
        <f t="shared" si="5"/>
        <v>38</v>
      </c>
      <c r="AV12" s="298">
        <f t="shared" si="5"/>
        <v>5</v>
      </c>
      <c r="AW12" s="298">
        <f t="shared" si="5"/>
        <v>5</v>
      </c>
    </row>
    <row r="13" spans="1:49" s="114" customFormat="1" ht="18" customHeight="1">
      <c r="A13" s="135"/>
      <c r="B13" s="141" t="s">
        <v>23</v>
      </c>
      <c r="C13" s="184">
        <f>SUM(D13:E13)</f>
        <v>545</v>
      </c>
      <c r="D13" s="182">
        <f>F13+H13+J13+L13+N13+P13+R13+T13+V13+X13+Z13+AB13+AD13+AJ13+AL13+AN13+AP13+AR13+AT13+AV13</f>
        <v>345</v>
      </c>
      <c r="E13" s="182">
        <f>G13+I13+K13+M13+O13+Q13+S13+U13+W13+Y13+AA13+AC13+AE13+AK13+AM13+AO13+AQ13+AS13+AU13+AW13</f>
        <v>200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40</v>
      </c>
      <c r="M13" s="181">
        <v>8</v>
      </c>
      <c r="N13" s="181">
        <v>112</v>
      </c>
      <c r="O13" s="181">
        <v>34</v>
      </c>
      <c r="P13" s="181">
        <v>8</v>
      </c>
      <c r="Q13" s="181">
        <v>0</v>
      </c>
      <c r="R13" s="181">
        <v>5</v>
      </c>
      <c r="S13" s="181">
        <v>2</v>
      </c>
      <c r="T13" s="181">
        <v>24</v>
      </c>
      <c r="U13" s="181">
        <v>7</v>
      </c>
      <c r="V13" s="181">
        <v>47</v>
      </c>
      <c r="W13" s="181">
        <v>42</v>
      </c>
      <c r="X13" s="181">
        <v>1</v>
      </c>
      <c r="Y13" s="181">
        <v>2</v>
      </c>
      <c r="Z13" s="181">
        <v>2</v>
      </c>
      <c r="AA13" s="181">
        <v>4</v>
      </c>
      <c r="AB13" s="181">
        <v>11</v>
      </c>
      <c r="AC13" s="181">
        <v>6</v>
      </c>
      <c r="AD13" s="182">
        <v>28</v>
      </c>
      <c r="AE13" s="183">
        <v>22</v>
      </c>
      <c r="AF13" s="126" t="s">
        <v>23</v>
      </c>
      <c r="AG13" s="127"/>
      <c r="AH13" s="135"/>
      <c r="AI13" s="141" t="s">
        <v>23</v>
      </c>
      <c r="AJ13" s="184">
        <v>5</v>
      </c>
      <c r="AK13" s="182">
        <v>18</v>
      </c>
      <c r="AL13" s="182">
        <v>1</v>
      </c>
      <c r="AM13" s="182">
        <v>0</v>
      </c>
      <c r="AN13" s="182">
        <v>6</v>
      </c>
      <c r="AO13" s="181">
        <v>24</v>
      </c>
      <c r="AP13" s="181">
        <v>0</v>
      </c>
      <c r="AQ13" s="181">
        <v>4</v>
      </c>
      <c r="AR13" s="181">
        <v>21</v>
      </c>
      <c r="AS13" s="181">
        <v>16</v>
      </c>
      <c r="AT13" s="181">
        <v>31</v>
      </c>
      <c r="AU13" s="181">
        <v>11</v>
      </c>
      <c r="AV13" s="181">
        <v>3</v>
      </c>
      <c r="AW13" s="181">
        <v>0</v>
      </c>
    </row>
    <row r="14" spans="1:49" s="114" customFormat="1" ht="18" customHeight="1">
      <c r="A14" s="135"/>
      <c r="B14" s="141" t="s">
        <v>24</v>
      </c>
      <c r="C14" s="184">
        <f aca="true" t="shared" si="6" ref="C14:C29">SUM(D14:E14)</f>
        <v>304</v>
      </c>
      <c r="D14" s="182">
        <f aca="true" t="shared" si="7" ref="D14:E29">F14+H14+J14+L14+N14+P14+R14+T14+V14+X14+Z14+AB14+AD14+AJ14+AL14+AN14+AP14+AR14+AT14+AV14</f>
        <v>239</v>
      </c>
      <c r="E14" s="182">
        <f>G14+I14+K14+M14+O14+Q14+S14+U14+W14+Y14+AA14+AC14+AE14+AK14+AM14+AO14+AQ14+AS14+AU14+AW14</f>
        <v>65</v>
      </c>
      <c r="F14" s="181">
        <v>0</v>
      </c>
      <c r="G14" s="181">
        <v>0</v>
      </c>
      <c r="H14" s="181">
        <v>0</v>
      </c>
      <c r="I14" s="181">
        <v>1</v>
      </c>
      <c r="J14" s="181">
        <v>0</v>
      </c>
      <c r="K14" s="181">
        <v>0</v>
      </c>
      <c r="L14" s="181">
        <v>60</v>
      </c>
      <c r="M14" s="181">
        <v>4</v>
      </c>
      <c r="N14" s="181">
        <v>59</v>
      </c>
      <c r="O14" s="181">
        <v>4</v>
      </c>
      <c r="P14" s="181">
        <v>5</v>
      </c>
      <c r="Q14" s="181">
        <v>0</v>
      </c>
      <c r="R14" s="181">
        <v>6</v>
      </c>
      <c r="S14" s="181">
        <v>2</v>
      </c>
      <c r="T14" s="181">
        <v>21</v>
      </c>
      <c r="U14" s="181">
        <v>2</v>
      </c>
      <c r="V14" s="181">
        <v>23</v>
      </c>
      <c r="W14" s="181">
        <v>22</v>
      </c>
      <c r="X14" s="181">
        <v>0</v>
      </c>
      <c r="Y14" s="181">
        <v>1</v>
      </c>
      <c r="Z14" s="181">
        <v>6</v>
      </c>
      <c r="AA14" s="181">
        <v>1</v>
      </c>
      <c r="AB14" s="181">
        <v>4</v>
      </c>
      <c r="AC14" s="181">
        <v>2</v>
      </c>
      <c r="AD14" s="182">
        <v>2</v>
      </c>
      <c r="AE14" s="183">
        <v>8</v>
      </c>
      <c r="AF14" s="126" t="s">
        <v>24</v>
      </c>
      <c r="AG14" s="127"/>
      <c r="AH14" s="135"/>
      <c r="AI14" s="141" t="s">
        <v>24</v>
      </c>
      <c r="AJ14" s="184">
        <v>7</v>
      </c>
      <c r="AK14" s="182">
        <v>4</v>
      </c>
      <c r="AL14" s="182">
        <v>0</v>
      </c>
      <c r="AM14" s="182">
        <v>1</v>
      </c>
      <c r="AN14" s="182">
        <v>0</v>
      </c>
      <c r="AO14" s="181">
        <v>7</v>
      </c>
      <c r="AP14" s="181">
        <v>0</v>
      </c>
      <c r="AQ14" s="181">
        <v>0</v>
      </c>
      <c r="AR14" s="181">
        <v>25</v>
      </c>
      <c r="AS14" s="181">
        <v>4</v>
      </c>
      <c r="AT14" s="181">
        <v>21</v>
      </c>
      <c r="AU14" s="181">
        <v>2</v>
      </c>
      <c r="AV14" s="181">
        <v>0</v>
      </c>
      <c r="AW14" s="181">
        <v>0</v>
      </c>
    </row>
    <row r="15" spans="1:49" s="114" customFormat="1" ht="18" customHeight="1">
      <c r="A15" s="135"/>
      <c r="B15" s="141" t="s">
        <v>25</v>
      </c>
      <c r="C15" s="184">
        <f t="shared" si="6"/>
        <v>89</v>
      </c>
      <c r="D15" s="182">
        <f t="shared" si="7"/>
        <v>35</v>
      </c>
      <c r="E15" s="182">
        <f t="shared" si="7"/>
        <v>54</v>
      </c>
      <c r="F15" s="181">
        <v>1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6</v>
      </c>
      <c r="M15" s="181">
        <v>0</v>
      </c>
      <c r="N15" s="181">
        <v>2</v>
      </c>
      <c r="O15" s="181">
        <v>12</v>
      </c>
      <c r="P15" s="181">
        <v>0</v>
      </c>
      <c r="Q15" s="181">
        <v>0</v>
      </c>
      <c r="R15" s="181">
        <v>0</v>
      </c>
      <c r="S15" s="181">
        <v>0</v>
      </c>
      <c r="T15" s="181">
        <v>3</v>
      </c>
      <c r="U15" s="181">
        <v>2</v>
      </c>
      <c r="V15" s="181">
        <v>10</v>
      </c>
      <c r="W15" s="181">
        <v>13</v>
      </c>
      <c r="X15" s="181">
        <v>0</v>
      </c>
      <c r="Y15" s="181">
        <v>2</v>
      </c>
      <c r="Z15" s="181">
        <v>1</v>
      </c>
      <c r="AA15" s="181">
        <v>0</v>
      </c>
      <c r="AB15" s="181">
        <v>0</v>
      </c>
      <c r="AC15" s="181">
        <v>0</v>
      </c>
      <c r="AD15" s="182">
        <v>1</v>
      </c>
      <c r="AE15" s="183">
        <v>7</v>
      </c>
      <c r="AF15" s="126" t="s">
        <v>25</v>
      </c>
      <c r="AG15" s="127"/>
      <c r="AH15" s="135"/>
      <c r="AI15" s="141" t="s">
        <v>25</v>
      </c>
      <c r="AJ15" s="184">
        <v>1</v>
      </c>
      <c r="AK15" s="182">
        <v>1</v>
      </c>
      <c r="AL15" s="182">
        <v>0</v>
      </c>
      <c r="AM15" s="182">
        <v>0</v>
      </c>
      <c r="AN15" s="182">
        <v>0</v>
      </c>
      <c r="AO15" s="181">
        <v>4</v>
      </c>
      <c r="AP15" s="181">
        <v>0</v>
      </c>
      <c r="AQ15" s="181">
        <v>1</v>
      </c>
      <c r="AR15" s="181">
        <v>5</v>
      </c>
      <c r="AS15" s="181">
        <v>2</v>
      </c>
      <c r="AT15" s="181">
        <v>5</v>
      </c>
      <c r="AU15" s="181">
        <v>9</v>
      </c>
      <c r="AV15" s="181">
        <v>0</v>
      </c>
      <c r="AW15" s="181">
        <v>1</v>
      </c>
    </row>
    <row r="16" spans="1:49" s="114" customFormat="1" ht="18" customHeight="1">
      <c r="A16" s="135"/>
      <c r="B16" s="141" t="s">
        <v>26</v>
      </c>
      <c r="C16" s="184">
        <f t="shared" si="6"/>
        <v>71</v>
      </c>
      <c r="D16" s="182">
        <f t="shared" si="7"/>
        <v>47</v>
      </c>
      <c r="E16" s="182">
        <f t="shared" si="7"/>
        <v>24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7</v>
      </c>
      <c r="M16" s="181">
        <v>0</v>
      </c>
      <c r="N16" s="181">
        <v>9</v>
      </c>
      <c r="O16" s="181">
        <v>3</v>
      </c>
      <c r="P16" s="181">
        <v>1</v>
      </c>
      <c r="Q16" s="181">
        <v>0</v>
      </c>
      <c r="R16" s="181">
        <v>0</v>
      </c>
      <c r="S16" s="181">
        <v>0</v>
      </c>
      <c r="T16" s="181">
        <v>3</v>
      </c>
      <c r="U16" s="181">
        <v>0</v>
      </c>
      <c r="V16" s="181">
        <v>7</v>
      </c>
      <c r="W16" s="181">
        <v>3</v>
      </c>
      <c r="X16" s="181">
        <v>0</v>
      </c>
      <c r="Y16" s="181">
        <v>1</v>
      </c>
      <c r="Z16" s="181">
        <v>0</v>
      </c>
      <c r="AA16" s="181">
        <v>0</v>
      </c>
      <c r="AB16" s="181">
        <v>3</v>
      </c>
      <c r="AC16" s="181">
        <v>0</v>
      </c>
      <c r="AD16" s="182">
        <v>2</v>
      </c>
      <c r="AE16" s="183">
        <v>2</v>
      </c>
      <c r="AF16" s="126" t="s">
        <v>26</v>
      </c>
      <c r="AG16" s="127"/>
      <c r="AH16" s="135"/>
      <c r="AI16" s="141" t="s">
        <v>26</v>
      </c>
      <c r="AJ16" s="184">
        <v>0</v>
      </c>
      <c r="AK16" s="182">
        <v>0</v>
      </c>
      <c r="AL16" s="182">
        <v>0</v>
      </c>
      <c r="AM16" s="182">
        <v>0</v>
      </c>
      <c r="AN16" s="182">
        <v>0</v>
      </c>
      <c r="AO16" s="181">
        <v>1</v>
      </c>
      <c r="AP16" s="181">
        <v>0</v>
      </c>
      <c r="AQ16" s="181">
        <v>1</v>
      </c>
      <c r="AR16" s="181">
        <v>3</v>
      </c>
      <c r="AS16" s="181">
        <v>1</v>
      </c>
      <c r="AT16" s="181">
        <v>10</v>
      </c>
      <c r="AU16" s="181">
        <v>8</v>
      </c>
      <c r="AV16" s="181">
        <v>2</v>
      </c>
      <c r="AW16" s="181">
        <v>4</v>
      </c>
    </row>
    <row r="17" spans="1:49" s="114" customFormat="1" ht="18" customHeight="1">
      <c r="A17" s="135"/>
      <c r="B17" s="141" t="s">
        <v>27</v>
      </c>
      <c r="C17" s="184">
        <f t="shared" si="6"/>
        <v>237</v>
      </c>
      <c r="D17" s="182">
        <f t="shared" si="7"/>
        <v>85</v>
      </c>
      <c r="E17" s="182">
        <f t="shared" si="7"/>
        <v>152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6</v>
      </c>
      <c r="M17" s="181">
        <v>9</v>
      </c>
      <c r="N17" s="181">
        <v>17</v>
      </c>
      <c r="O17" s="181">
        <v>26</v>
      </c>
      <c r="P17" s="181">
        <v>2</v>
      </c>
      <c r="Q17" s="181">
        <v>0</v>
      </c>
      <c r="R17" s="181">
        <v>1</v>
      </c>
      <c r="S17" s="181">
        <v>0</v>
      </c>
      <c r="T17" s="181">
        <v>11</v>
      </c>
      <c r="U17" s="181">
        <v>13</v>
      </c>
      <c r="V17" s="181">
        <v>13</v>
      </c>
      <c r="W17" s="181">
        <v>34</v>
      </c>
      <c r="X17" s="181">
        <v>1</v>
      </c>
      <c r="Y17" s="181">
        <v>8</v>
      </c>
      <c r="Z17" s="181">
        <v>1</v>
      </c>
      <c r="AA17" s="181">
        <v>7</v>
      </c>
      <c r="AB17" s="181">
        <v>3</v>
      </c>
      <c r="AC17" s="181">
        <v>2</v>
      </c>
      <c r="AD17" s="182">
        <v>2</v>
      </c>
      <c r="AE17" s="183">
        <v>14</v>
      </c>
      <c r="AF17" s="126" t="s">
        <v>27</v>
      </c>
      <c r="AG17" s="127"/>
      <c r="AH17" s="135"/>
      <c r="AI17" s="141" t="s">
        <v>27</v>
      </c>
      <c r="AJ17" s="184">
        <v>1</v>
      </c>
      <c r="AK17" s="182">
        <v>1</v>
      </c>
      <c r="AL17" s="182">
        <v>0</v>
      </c>
      <c r="AM17" s="182">
        <v>2</v>
      </c>
      <c r="AN17" s="182">
        <v>0</v>
      </c>
      <c r="AO17" s="181">
        <v>11</v>
      </c>
      <c r="AP17" s="181">
        <v>2</v>
      </c>
      <c r="AQ17" s="181">
        <v>6</v>
      </c>
      <c r="AR17" s="181">
        <v>3</v>
      </c>
      <c r="AS17" s="181">
        <v>11</v>
      </c>
      <c r="AT17" s="181">
        <v>22</v>
      </c>
      <c r="AU17" s="181">
        <v>8</v>
      </c>
      <c r="AV17" s="181">
        <v>0</v>
      </c>
      <c r="AW17" s="181">
        <v>0</v>
      </c>
    </row>
    <row r="18" spans="1:49" s="114" customFormat="1" ht="18" customHeight="1">
      <c r="A18" s="135"/>
      <c r="B18" s="139" t="s">
        <v>28</v>
      </c>
      <c r="C18" s="184">
        <f t="shared" si="6"/>
        <v>463</v>
      </c>
      <c r="D18" s="182">
        <f t="shared" si="7"/>
        <v>292</v>
      </c>
      <c r="E18" s="182">
        <f t="shared" si="7"/>
        <v>171</v>
      </c>
      <c r="F18" s="181">
        <v>0</v>
      </c>
      <c r="G18" s="181">
        <v>2</v>
      </c>
      <c r="H18" s="181">
        <v>16</v>
      </c>
      <c r="I18" s="181">
        <v>0</v>
      </c>
      <c r="J18" s="181">
        <v>0</v>
      </c>
      <c r="K18" s="181">
        <v>0</v>
      </c>
      <c r="L18" s="181">
        <v>59</v>
      </c>
      <c r="M18" s="181">
        <v>2</v>
      </c>
      <c r="N18" s="181">
        <v>86</v>
      </c>
      <c r="O18" s="181">
        <v>37</v>
      </c>
      <c r="P18" s="181">
        <v>6</v>
      </c>
      <c r="Q18" s="181">
        <v>2</v>
      </c>
      <c r="R18" s="181">
        <v>2</v>
      </c>
      <c r="S18" s="181">
        <v>6</v>
      </c>
      <c r="T18" s="181">
        <v>28</v>
      </c>
      <c r="U18" s="181">
        <v>9</v>
      </c>
      <c r="V18" s="181">
        <v>20</v>
      </c>
      <c r="W18" s="181">
        <v>25</v>
      </c>
      <c r="X18" s="181">
        <v>0</v>
      </c>
      <c r="Y18" s="181">
        <v>1</v>
      </c>
      <c r="Z18" s="181">
        <v>1</v>
      </c>
      <c r="AA18" s="181">
        <v>3</v>
      </c>
      <c r="AB18" s="181">
        <v>6</v>
      </c>
      <c r="AC18" s="181">
        <v>5</v>
      </c>
      <c r="AD18" s="182">
        <v>16</v>
      </c>
      <c r="AE18" s="183">
        <v>10</v>
      </c>
      <c r="AF18" s="128" t="s">
        <v>28</v>
      </c>
      <c r="AG18" s="127"/>
      <c r="AH18" s="135"/>
      <c r="AI18" s="139" t="s">
        <v>28</v>
      </c>
      <c r="AJ18" s="184">
        <v>1</v>
      </c>
      <c r="AK18" s="182">
        <v>12</v>
      </c>
      <c r="AL18" s="182">
        <v>0</v>
      </c>
      <c r="AM18" s="182">
        <v>2</v>
      </c>
      <c r="AN18" s="182">
        <v>6</v>
      </c>
      <c r="AO18" s="181">
        <v>27</v>
      </c>
      <c r="AP18" s="181">
        <v>8</v>
      </c>
      <c r="AQ18" s="181">
        <v>8</v>
      </c>
      <c r="AR18" s="181">
        <v>14</v>
      </c>
      <c r="AS18" s="181">
        <v>8</v>
      </c>
      <c r="AT18" s="181">
        <v>21</v>
      </c>
      <c r="AU18" s="181">
        <v>11</v>
      </c>
      <c r="AV18" s="181">
        <v>2</v>
      </c>
      <c r="AW18" s="181">
        <v>1</v>
      </c>
    </row>
    <row r="19" spans="1:49" s="114" customFormat="1" ht="18" customHeight="1">
      <c r="A19" s="135"/>
      <c r="B19" s="139" t="s">
        <v>149</v>
      </c>
      <c r="C19" s="184">
        <f t="shared" si="6"/>
        <v>98</v>
      </c>
      <c r="D19" s="182">
        <f t="shared" si="7"/>
        <v>32</v>
      </c>
      <c r="E19" s="182">
        <f t="shared" si="7"/>
        <v>66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1</v>
      </c>
      <c r="M19" s="181">
        <v>3</v>
      </c>
      <c r="N19" s="181">
        <v>11</v>
      </c>
      <c r="O19" s="181">
        <v>17</v>
      </c>
      <c r="P19" s="181">
        <v>0</v>
      </c>
      <c r="Q19" s="181">
        <v>0</v>
      </c>
      <c r="R19" s="181">
        <v>1</v>
      </c>
      <c r="S19" s="181">
        <v>0</v>
      </c>
      <c r="T19" s="181">
        <v>8</v>
      </c>
      <c r="U19" s="181">
        <v>10</v>
      </c>
      <c r="V19" s="181">
        <v>1</v>
      </c>
      <c r="W19" s="181">
        <v>19</v>
      </c>
      <c r="X19" s="181">
        <v>0</v>
      </c>
      <c r="Y19" s="181">
        <v>1</v>
      </c>
      <c r="Z19" s="181">
        <v>0</v>
      </c>
      <c r="AA19" s="181">
        <v>2</v>
      </c>
      <c r="AB19" s="181">
        <v>0</v>
      </c>
      <c r="AC19" s="181">
        <v>0</v>
      </c>
      <c r="AD19" s="182">
        <v>1</v>
      </c>
      <c r="AE19" s="183">
        <v>2</v>
      </c>
      <c r="AF19" s="128" t="s">
        <v>149</v>
      </c>
      <c r="AG19" s="127"/>
      <c r="AH19" s="135"/>
      <c r="AI19" s="139" t="s">
        <v>149</v>
      </c>
      <c r="AJ19" s="184">
        <v>0</v>
      </c>
      <c r="AK19" s="182">
        <v>1</v>
      </c>
      <c r="AL19" s="182">
        <v>0</v>
      </c>
      <c r="AM19" s="182">
        <v>0</v>
      </c>
      <c r="AN19" s="182">
        <v>0</v>
      </c>
      <c r="AO19" s="181">
        <v>3</v>
      </c>
      <c r="AP19" s="181">
        <v>2</v>
      </c>
      <c r="AQ19" s="181">
        <v>2</v>
      </c>
      <c r="AR19" s="181">
        <v>1</v>
      </c>
      <c r="AS19" s="181">
        <v>2</v>
      </c>
      <c r="AT19" s="181">
        <v>6</v>
      </c>
      <c r="AU19" s="181">
        <v>4</v>
      </c>
      <c r="AV19" s="181">
        <v>0</v>
      </c>
      <c r="AW19" s="181">
        <v>0</v>
      </c>
    </row>
    <row r="20" spans="1:49" s="114" customFormat="1" ht="18" customHeight="1">
      <c r="A20" s="135"/>
      <c r="B20" s="139" t="s">
        <v>29</v>
      </c>
      <c r="C20" s="184">
        <f t="shared" si="6"/>
        <v>195</v>
      </c>
      <c r="D20" s="182">
        <f t="shared" si="7"/>
        <v>128</v>
      </c>
      <c r="E20" s="182">
        <f t="shared" si="7"/>
        <v>67</v>
      </c>
      <c r="F20" s="181">
        <v>0</v>
      </c>
      <c r="G20" s="181">
        <v>0</v>
      </c>
      <c r="H20" s="181">
        <v>3</v>
      </c>
      <c r="I20" s="181">
        <v>0</v>
      </c>
      <c r="J20" s="181">
        <v>0</v>
      </c>
      <c r="K20" s="181">
        <v>0</v>
      </c>
      <c r="L20" s="181">
        <v>11</v>
      </c>
      <c r="M20" s="181">
        <v>0</v>
      </c>
      <c r="N20" s="181">
        <v>46</v>
      </c>
      <c r="O20" s="181">
        <v>12</v>
      </c>
      <c r="P20" s="181">
        <v>0</v>
      </c>
      <c r="Q20" s="181">
        <v>0</v>
      </c>
      <c r="R20" s="181">
        <v>2</v>
      </c>
      <c r="S20" s="181">
        <v>1</v>
      </c>
      <c r="T20" s="181">
        <v>9</v>
      </c>
      <c r="U20" s="181">
        <v>2</v>
      </c>
      <c r="V20" s="181">
        <v>9</v>
      </c>
      <c r="W20" s="181">
        <v>15</v>
      </c>
      <c r="X20" s="181">
        <v>0</v>
      </c>
      <c r="Y20" s="181">
        <v>2</v>
      </c>
      <c r="Z20" s="181">
        <v>3</v>
      </c>
      <c r="AA20" s="181">
        <v>1</v>
      </c>
      <c r="AB20" s="181">
        <v>0</v>
      </c>
      <c r="AC20" s="181">
        <v>0</v>
      </c>
      <c r="AD20" s="182">
        <v>7</v>
      </c>
      <c r="AE20" s="183">
        <v>8</v>
      </c>
      <c r="AF20" s="128" t="s">
        <v>29</v>
      </c>
      <c r="AG20" s="127"/>
      <c r="AH20" s="135"/>
      <c r="AI20" s="139" t="s">
        <v>29</v>
      </c>
      <c r="AJ20" s="184">
        <v>2</v>
      </c>
      <c r="AK20" s="182">
        <v>1</v>
      </c>
      <c r="AL20" s="182">
        <v>0</v>
      </c>
      <c r="AM20" s="182">
        <v>0</v>
      </c>
      <c r="AN20" s="182">
        <v>8</v>
      </c>
      <c r="AO20" s="181">
        <v>11</v>
      </c>
      <c r="AP20" s="181">
        <v>2</v>
      </c>
      <c r="AQ20" s="181">
        <v>2</v>
      </c>
      <c r="AR20" s="181">
        <v>7</v>
      </c>
      <c r="AS20" s="181">
        <v>4</v>
      </c>
      <c r="AT20" s="181">
        <v>18</v>
      </c>
      <c r="AU20" s="181">
        <v>6</v>
      </c>
      <c r="AV20" s="181">
        <v>1</v>
      </c>
      <c r="AW20" s="181">
        <v>2</v>
      </c>
    </row>
    <row r="21" spans="1:49" s="114" customFormat="1" ht="18" customHeight="1">
      <c r="A21" s="135"/>
      <c r="B21" s="139" t="s">
        <v>30</v>
      </c>
      <c r="C21" s="184">
        <f t="shared" si="6"/>
        <v>162</v>
      </c>
      <c r="D21" s="182">
        <f t="shared" si="7"/>
        <v>136</v>
      </c>
      <c r="E21" s="182">
        <f t="shared" si="7"/>
        <v>26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24</v>
      </c>
      <c r="M21" s="181">
        <v>1</v>
      </c>
      <c r="N21" s="181">
        <v>85</v>
      </c>
      <c r="O21" s="181">
        <v>16</v>
      </c>
      <c r="P21" s="181">
        <v>3</v>
      </c>
      <c r="Q21" s="181">
        <v>1</v>
      </c>
      <c r="R21" s="181">
        <v>1</v>
      </c>
      <c r="S21" s="181">
        <v>0</v>
      </c>
      <c r="T21" s="181">
        <v>3</v>
      </c>
      <c r="U21" s="181">
        <v>0</v>
      </c>
      <c r="V21" s="181">
        <v>9</v>
      </c>
      <c r="W21" s="181">
        <v>3</v>
      </c>
      <c r="X21" s="181">
        <v>0</v>
      </c>
      <c r="Y21" s="181">
        <v>0</v>
      </c>
      <c r="Z21" s="181">
        <v>4</v>
      </c>
      <c r="AA21" s="181">
        <v>0</v>
      </c>
      <c r="AB21" s="181">
        <v>2</v>
      </c>
      <c r="AC21" s="181">
        <v>0</v>
      </c>
      <c r="AD21" s="182">
        <v>0</v>
      </c>
      <c r="AE21" s="183">
        <v>0</v>
      </c>
      <c r="AF21" s="128" t="s">
        <v>30</v>
      </c>
      <c r="AG21" s="127"/>
      <c r="AH21" s="135"/>
      <c r="AI21" s="139" t="s">
        <v>30</v>
      </c>
      <c r="AJ21" s="184">
        <v>0</v>
      </c>
      <c r="AK21" s="182">
        <v>1</v>
      </c>
      <c r="AL21" s="182">
        <v>0</v>
      </c>
      <c r="AM21" s="182">
        <v>0</v>
      </c>
      <c r="AN21" s="182">
        <v>0</v>
      </c>
      <c r="AO21" s="181">
        <v>2</v>
      </c>
      <c r="AP21" s="181">
        <v>0</v>
      </c>
      <c r="AQ21" s="181">
        <v>0</v>
      </c>
      <c r="AR21" s="181">
        <v>4</v>
      </c>
      <c r="AS21" s="181">
        <v>1</v>
      </c>
      <c r="AT21" s="181">
        <v>1</v>
      </c>
      <c r="AU21" s="181">
        <v>1</v>
      </c>
      <c r="AV21" s="181">
        <v>0</v>
      </c>
      <c r="AW21" s="181">
        <v>0</v>
      </c>
    </row>
    <row r="22" spans="1:49" s="114" customFormat="1" ht="18" customHeight="1">
      <c r="A22" s="135"/>
      <c r="B22" s="139" t="s">
        <v>31</v>
      </c>
      <c r="C22" s="184">
        <f t="shared" si="6"/>
        <v>165</v>
      </c>
      <c r="D22" s="182">
        <f t="shared" si="7"/>
        <v>86</v>
      </c>
      <c r="E22" s="182">
        <f t="shared" si="7"/>
        <v>79</v>
      </c>
      <c r="F22" s="181">
        <v>3</v>
      </c>
      <c r="G22" s="181">
        <v>2</v>
      </c>
      <c r="H22" s="181">
        <v>0</v>
      </c>
      <c r="I22" s="181">
        <v>0</v>
      </c>
      <c r="J22" s="181">
        <v>0</v>
      </c>
      <c r="K22" s="181">
        <v>0</v>
      </c>
      <c r="L22" s="181">
        <v>4</v>
      </c>
      <c r="M22" s="181">
        <v>0</v>
      </c>
      <c r="N22" s="181">
        <v>19</v>
      </c>
      <c r="O22" s="181">
        <v>15</v>
      </c>
      <c r="P22" s="181">
        <v>2</v>
      </c>
      <c r="Q22" s="181">
        <v>0</v>
      </c>
      <c r="R22" s="181">
        <v>1</v>
      </c>
      <c r="S22" s="181">
        <v>1</v>
      </c>
      <c r="T22" s="181">
        <v>5</v>
      </c>
      <c r="U22" s="181">
        <v>3</v>
      </c>
      <c r="V22" s="181">
        <v>17</v>
      </c>
      <c r="W22" s="181">
        <v>20</v>
      </c>
      <c r="X22" s="181">
        <v>0</v>
      </c>
      <c r="Y22" s="181">
        <v>1</v>
      </c>
      <c r="Z22" s="181">
        <v>1</v>
      </c>
      <c r="AA22" s="181">
        <v>1</v>
      </c>
      <c r="AB22" s="181">
        <v>0</v>
      </c>
      <c r="AC22" s="181">
        <v>1</v>
      </c>
      <c r="AD22" s="182">
        <v>2</v>
      </c>
      <c r="AE22" s="183">
        <v>7</v>
      </c>
      <c r="AF22" s="128" t="s">
        <v>31</v>
      </c>
      <c r="AG22" s="127"/>
      <c r="AH22" s="135"/>
      <c r="AI22" s="139" t="s">
        <v>31</v>
      </c>
      <c r="AJ22" s="184">
        <v>2</v>
      </c>
      <c r="AK22" s="182">
        <v>5</v>
      </c>
      <c r="AL22" s="182">
        <v>0</v>
      </c>
      <c r="AM22" s="182">
        <v>0</v>
      </c>
      <c r="AN22" s="182">
        <v>2</v>
      </c>
      <c r="AO22" s="181">
        <v>5</v>
      </c>
      <c r="AP22" s="181">
        <v>2</v>
      </c>
      <c r="AQ22" s="181">
        <v>7</v>
      </c>
      <c r="AR22" s="181">
        <v>4</v>
      </c>
      <c r="AS22" s="181">
        <v>1</v>
      </c>
      <c r="AT22" s="181">
        <v>13</v>
      </c>
      <c r="AU22" s="181">
        <v>7</v>
      </c>
      <c r="AV22" s="181">
        <v>9</v>
      </c>
      <c r="AW22" s="181">
        <v>3</v>
      </c>
    </row>
    <row r="23" spans="1:49" s="114" customFormat="1" ht="18" customHeight="1">
      <c r="A23" s="135"/>
      <c r="B23" s="139" t="s">
        <v>32</v>
      </c>
      <c r="C23" s="184">
        <f t="shared" si="6"/>
        <v>15</v>
      </c>
      <c r="D23" s="182">
        <f t="shared" si="7"/>
        <v>10</v>
      </c>
      <c r="E23" s="182">
        <f t="shared" si="7"/>
        <v>5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5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1</v>
      </c>
      <c r="W23" s="181">
        <v>1</v>
      </c>
      <c r="X23" s="181">
        <v>0</v>
      </c>
      <c r="Y23" s="181">
        <v>0</v>
      </c>
      <c r="Z23" s="181">
        <v>0</v>
      </c>
      <c r="AA23" s="181">
        <v>0</v>
      </c>
      <c r="AB23" s="181">
        <v>0</v>
      </c>
      <c r="AC23" s="181">
        <v>0</v>
      </c>
      <c r="AD23" s="182">
        <v>0</v>
      </c>
      <c r="AE23" s="183">
        <v>1</v>
      </c>
      <c r="AF23" s="128" t="s">
        <v>32</v>
      </c>
      <c r="AG23" s="127"/>
      <c r="AH23" s="135"/>
      <c r="AI23" s="139" t="s">
        <v>32</v>
      </c>
      <c r="AJ23" s="184">
        <v>0</v>
      </c>
      <c r="AK23" s="182">
        <v>1</v>
      </c>
      <c r="AL23" s="182">
        <v>0</v>
      </c>
      <c r="AM23" s="182">
        <v>0</v>
      </c>
      <c r="AN23" s="182">
        <v>0</v>
      </c>
      <c r="AO23" s="181">
        <v>0</v>
      </c>
      <c r="AP23" s="181">
        <v>0</v>
      </c>
      <c r="AQ23" s="181">
        <v>0</v>
      </c>
      <c r="AR23" s="181">
        <v>0</v>
      </c>
      <c r="AS23" s="181">
        <v>1</v>
      </c>
      <c r="AT23" s="181">
        <v>4</v>
      </c>
      <c r="AU23" s="181">
        <v>1</v>
      </c>
      <c r="AV23" s="181">
        <v>0</v>
      </c>
      <c r="AW23" s="181">
        <v>0</v>
      </c>
    </row>
    <row r="24" spans="1:49" s="114" customFormat="1" ht="18" customHeight="1">
      <c r="A24" s="135"/>
      <c r="B24" s="139" t="s">
        <v>33</v>
      </c>
      <c r="C24" s="184">
        <f t="shared" si="6"/>
        <v>49</v>
      </c>
      <c r="D24" s="182">
        <f t="shared" si="7"/>
        <v>29</v>
      </c>
      <c r="E24" s="182">
        <f t="shared" si="7"/>
        <v>20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5</v>
      </c>
      <c r="M24" s="181">
        <v>0</v>
      </c>
      <c r="N24" s="181">
        <v>4</v>
      </c>
      <c r="O24" s="181">
        <v>2</v>
      </c>
      <c r="P24" s="181">
        <v>0</v>
      </c>
      <c r="Q24" s="181">
        <v>0</v>
      </c>
      <c r="R24" s="181">
        <v>0</v>
      </c>
      <c r="S24" s="181">
        <v>0</v>
      </c>
      <c r="T24" s="181">
        <v>8</v>
      </c>
      <c r="U24" s="181">
        <v>1</v>
      </c>
      <c r="V24" s="181">
        <v>2</v>
      </c>
      <c r="W24" s="181">
        <v>4</v>
      </c>
      <c r="X24" s="181">
        <v>0</v>
      </c>
      <c r="Y24" s="181">
        <v>0</v>
      </c>
      <c r="Z24" s="181">
        <v>0</v>
      </c>
      <c r="AA24" s="181">
        <v>0</v>
      </c>
      <c r="AB24" s="181">
        <v>0</v>
      </c>
      <c r="AC24" s="181">
        <v>0</v>
      </c>
      <c r="AD24" s="182">
        <v>0</v>
      </c>
      <c r="AE24" s="183">
        <v>3</v>
      </c>
      <c r="AF24" s="128" t="s">
        <v>33</v>
      </c>
      <c r="AG24" s="127"/>
      <c r="AH24" s="135"/>
      <c r="AI24" s="139" t="s">
        <v>33</v>
      </c>
      <c r="AJ24" s="184">
        <v>1</v>
      </c>
      <c r="AK24" s="182">
        <v>2</v>
      </c>
      <c r="AL24" s="182">
        <v>0</v>
      </c>
      <c r="AM24" s="182">
        <v>0</v>
      </c>
      <c r="AN24" s="182">
        <v>4</v>
      </c>
      <c r="AO24" s="181">
        <v>0</v>
      </c>
      <c r="AP24" s="181">
        <v>0</v>
      </c>
      <c r="AQ24" s="181">
        <v>0</v>
      </c>
      <c r="AR24" s="181">
        <v>0</v>
      </c>
      <c r="AS24" s="181">
        <v>1</v>
      </c>
      <c r="AT24" s="181">
        <v>4</v>
      </c>
      <c r="AU24" s="181">
        <v>7</v>
      </c>
      <c r="AV24" s="181">
        <v>1</v>
      </c>
      <c r="AW24" s="181">
        <v>0</v>
      </c>
    </row>
    <row r="25" spans="1:49" s="114" customFormat="1" ht="18" customHeight="1">
      <c r="A25" s="135"/>
      <c r="B25" s="139" t="s">
        <v>34</v>
      </c>
      <c r="C25" s="184">
        <f t="shared" si="6"/>
        <v>74</v>
      </c>
      <c r="D25" s="182">
        <f t="shared" si="7"/>
        <v>24</v>
      </c>
      <c r="E25" s="182">
        <f t="shared" si="7"/>
        <v>50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5</v>
      </c>
      <c r="M25" s="181">
        <v>0</v>
      </c>
      <c r="N25" s="181">
        <v>4</v>
      </c>
      <c r="O25" s="181">
        <v>11</v>
      </c>
      <c r="P25" s="181">
        <v>0</v>
      </c>
      <c r="Q25" s="181">
        <v>0</v>
      </c>
      <c r="R25" s="181">
        <v>0</v>
      </c>
      <c r="S25" s="181">
        <v>0</v>
      </c>
      <c r="T25" s="181">
        <v>1</v>
      </c>
      <c r="U25" s="181">
        <v>0</v>
      </c>
      <c r="V25" s="181">
        <v>3</v>
      </c>
      <c r="W25" s="181">
        <v>16</v>
      </c>
      <c r="X25" s="181">
        <v>0</v>
      </c>
      <c r="Y25" s="181">
        <v>2</v>
      </c>
      <c r="Z25" s="181">
        <v>0</v>
      </c>
      <c r="AA25" s="181">
        <v>2</v>
      </c>
      <c r="AB25" s="181">
        <v>2</v>
      </c>
      <c r="AC25" s="181">
        <v>0</v>
      </c>
      <c r="AD25" s="182">
        <v>3</v>
      </c>
      <c r="AE25" s="183">
        <v>3</v>
      </c>
      <c r="AF25" s="128" t="s">
        <v>34</v>
      </c>
      <c r="AG25" s="127"/>
      <c r="AH25" s="135"/>
      <c r="AI25" s="139" t="s">
        <v>34</v>
      </c>
      <c r="AJ25" s="184">
        <v>1</v>
      </c>
      <c r="AK25" s="182">
        <v>5</v>
      </c>
      <c r="AL25" s="182">
        <v>0</v>
      </c>
      <c r="AM25" s="182">
        <v>0</v>
      </c>
      <c r="AN25" s="182">
        <v>1</v>
      </c>
      <c r="AO25" s="181">
        <v>6</v>
      </c>
      <c r="AP25" s="181">
        <v>0</v>
      </c>
      <c r="AQ25" s="181">
        <v>2</v>
      </c>
      <c r="AR25" s="181">
        <v>1</v>
      </c>
      <c r="AS25" s="181">
        <v>2</v>
      </c>
      <c r="AT25" s="181">
        <v>3</v>
      </c>
      <c r="AU25" s="181">
        <v>1</v>
      </c>
      <c r="AV25" s="181">
        <v>0</v>
      </c>
      <c r="AW25" s="181">
        <v>0</v>
      </c>
    </row>
    <row r="26" spans="1:49" s="114" customFormat="1" ht="18" customHeight="1">
      <c r="A26" s="135"/>
      <c r="B26" s="137" t="s">
        <v>68</v>
      </c>
      <c r="C26" s="184">
        <f t="shared" si="6"/>
        <v>178</v>
      </c>
      <c r="D26" s="182">
        <f t="shared" si="7"/>
        <v>107</v>
      </c>
      <c r="E26" s="182">
        <f t="shared" si="7"/>
        <v>71</v>
      </c>
      <c r="F26" s="181">
        <v>1</v>
      </c>
      <c r="G26" s="181">
        <v>2</v>
      </c>
      <c r="H26" s="181">
        <v>0</v>
      </c>
      <c r="I26" s="181">
        <v>0</v>
      </c>
      <c r="J26" s="181">
        <v>0</v>
      </c>
      <c r="K26" s="181">
        <v>0</v>
      </c>
      <c r="L26" s="181">
        <v>13</v>
      </c>
      <c r="M26" s="181">
        <v>0</v>
      </c>
      <c r="N26" s="181">
        <v>60</v>
      </c>
      <c r="O26" s="181">
        <v>23</v>
      </c>
      <c r="P26" s="181">
        <v>1</v>
      </c>
      <c r="Q26" s="181">
        <v>1</v>
      </c>
      <c r="R26" s="181">
        <v>2</v>
      </c>
      <c r="S26" s="181">
        <v>3</v>
      </c>
      <c r="T26" s="181">
        <v>3</v>
      </c>
      <c r="U26" s="181">
        <v>2</v>
      </c>
      <c r="V26" s="181">
        <v>6</v>
      </c>
      <c r="W26" s="181">
        <v>7</v>
      </c>
      <c r="X26" s="181">
        <v>1</v>
      </c>
      <c r="Y26" s="181">
        <v>0</v>
      </c>
      <c r="Z26" s="181">
        <v>2</v>
      </c>
      <c r="AA26" s="181">
        <v>0</v>
      </c>
      <c r="AB26" s="181">
        <v>1</v>
      </c>
      <c r="AC26" s="181">
        <v>0</v>
      </c>
      <c r="AD26" s="182">
        <v>0</v>
      </c>
      <c r="AE26" s="183">
        <v>3</v>
      </c>
      <c r="AF26" s="128" t="s">
        <v>68</v>
      </c>
      <c r="AG26" s="127"/>
      <c r="AH26" s="135"/>
      <c r="AI26" s="137" t="s">
        <v>68</v>
      </c>
      <c r="AJ26" s="184">
        <v>0</v>
      </c>
      <c r="AK26" s="182">
        <v>2</v>
      </c>
      <c r="AL26" s="182">
        <v>0</v>
      </c>
      <c r="AM26" s="182">
        <v>0</v>
      </c>
      <c r="AN26" s="182">
        <v>4</v>
      </c>
      <c r="AO26" s="181">
        <v>14</v>
      </c>
      <c r="AP26" s="181">
        <v>1</v>
      </c>
      <c r="AQ26" s="181">
        <v>3</v>
      </c>
      <c r="AR26" s="181">
        <v>4</v>
      </c>
      <c r="AS26" s="181">
        <v>4</v>
      </c>
      <c r="AT26" s="181">
        <v>8</v>
      </c>
      <c r="AU26" s="181">
        <v>7</v>
      </c>
      <c r="AV26" s="181">
        <v>0</v>
      </c>
      <c r="AW26" s="181">
        <v>0</v>
      </c>
    </row>
    <row r="27" spans="1:49" s="114" customFormat="1" ht="18" customHeight="1">
      <c r="A27" s="135"/>
      <c r="B27" s="137" t="s">
        <v>70</v>
      </c>
      <c r="C27" s="184">
        <f t="shared" si="6"/>
        <v>172</v>
      </c>
      <c r="D27" s="182">
        <f t="shared" si="7"/>
        <v>93</v>
      </c>
      <c r="E27" s="182">
        <f t="shared" si="7"/>
        <v>79</v>
      </c>
      <c r="F27" s="181">
        <v>2</v>
      </c>
      <c r="G27" s="181">
        <v>1</v>
      </c>
      <c r="H27" s="181">
        <v>0</v>
      </c>
      <c r="I27" s="181">
        <v>0</v>
      </c>
      <c r="J27" s="181">
        <v>0</v>
      </c>
      <c r="K27" s="181">
        <v>0</v>
      </c>
      <c r="L27" s="181">
        <v>7</v>
      </c>
      <c r="M27" s="181">
        <v>0</v>
      </c>
      <c r="N27" s="181">
        <v>39</v>
      </c>
      <c r="O27" s="181">
        <v>22</v>
      </c>
      <c r="P27" s="181">
        <v>0</v>
      </c>
      <c r="Q27" s="181">
        <v>0</v>
      </c>
      <c r="R27" s="181">
        <v>0</v>
      </c>
      <c r="S27" s="181">
        <v>0</v>
      </c>
      <c r="T27" s="181">
        <v>3</v>
      </c>
      <c r="U27" s="181">
        <v>0</v>
      </c>
      <c r="V27" s="181">
        <v>1</v>
      </c>
      <c r="W27" s="181">
        <v>6</v>
      </c>
      <c r="X27" s="181">
        <v>0</v>
      </c>
      <c r="Y27" s="181">
        <v>3</v>
      </c>
      <c r="Z27" s="181">
        <v>0</v>
      </c>
      <c r="AA27" s="181">
        <v>1</v>
      </c>
      <c r="AB27" s="181">
        <v>0</v>
      </c>
      <c r="AC27" s="181">
        <v>1</v>
      </c>
      <c r="AD27" s="182">
        <v>1</v>
      </c>
      <c r="AE27" s="183">
        <v>7</v>
      </c>
      <c r="AF27" s="128" t="s">
        <v>70</v>
      </c>
      <c r="AG27" s="127"/>
      <c r="AH27" s="135"/>
      <c r="AI27" s="137" t="s">
        <v>70</v>
      </c>
      <c r="AJ27" s="184">
        <v>4</v>
      </c>
      <c r="AK27" s="182">
        <v>7</v>
      </c>
      <c r="AL27" s="182">
        <v>0</v>
      </c>
      <c r="AM27" s="182">
        <v>0</v>
      </c>
      <c r="AN27" s="182">
        <v>8</v>
      </c>
      <c r="AO27" s="181">
        <v>17</v>
      </c>
      <c r="AP27" s="181">
        <v>1</v>
      </c>
      <c r="AQ27" s="181">
        <v>7</v>
      </c>
      <c r="AR27" s="181">
        <v>3</v>
      </c>
      <c r="AS27" s="181">
        <v>3</v>
      </c>
      <c r="AT27" s="181">
        <v>24</v>
      </c>
      <c r="AU27" s="181">
        <v>4</v>
      </c>
      <c r="AV27" s="181">
        <v>0</v>
      </c>
      <c r="AW27" s="181">
        <v>0</v>
      </c>
    </row>
    <row r="28" spans="1:49" s="114" customFormat="1" ht="18" customHeight="1">
      <c r="A28" s="135"/>
      <c r="B28" s="137" t="s">
        <v>72</v>
      </c>
      <c r="C28" s="184">
        <f t="shared" si="6"/>
        <v>55</v>
      </c>
      <c r="D28" s="182">
        <f t="shared" si="7"/>
        <v>25</v>
      </c>
      <c r="E28" s="182">
        <f t="shared" si="7"/>
        <v>30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4</v>
      </c>
      <c r="M28" s="181">
        <v>0</v>
      </c>
      <c r="N28" s="181">
        <v>9</v>
      </c>
      <c r="O28" s="181">
        <v>3</v>
      </c>
      <c r="P28" s="181">
        <v>0</v>
      </c>
      <c r="Q28" s="181">
        <v>0</v>
      </c>
      <c r="R28" s="181">
        <v>0</v>
      </c>
      <c r="S28" s="181">
        <v>1</v>
      </c>
      <c r="T28" s="181">
        <v>2</v>
      </c>
      <c r="U28" s="181">
        <v>0</v>
      </c>
      <c r="V28" s="181">
        <v>2</v>
      </c>
      <c r="W28" s="181">
        <v>5</v>
      </c>
      <c r="X28" s="181">
        <v>1</v>
      </c>
      <c r="Y28" s="181">
        <v>0</v>
      </c>
      <c r="Z28" s="181">
        <v>0</v>
      </c>
      <c r="AA28" s="181">
        <v>0</v>
      </c>
      <c r="AB28" s="181">
        <v>1</v>
      </c>
      <c r="AC28" s="181">
        <v>0</v>
      </c>
      <c r="AD28" s="182">
        <v>0</v>
      </c>
      <c r="AE28" s="183">
        <v>4</v>
      </c>
      <c r="AF28" s="128" t="s">
        <v>72</v>
      </c>
      <c r="AG28" s="127"/>
      <c r="AH28" s="135"/>
      <c r="AI28" s="137" t="s">
        <v>72</v>
      </c>
      <c r="AJ28" s="184">
        <v>0</v>
      </c>
      <c r="AK28" s="182">
        <v>2</v>
      </c>
      <c r="AL28" s="182">
        <v>0</v>
      </c>
      <c r="AM28" s="182">
        <v>1</v>
      </c>
      <c r="AN28" s="182">
        <v>2</v>
      </c>
      <c r="AO28" s="181">
        <v>5</v>
      </c>
      <c r="AP28" s="181">
        <v>0</v>
      </c>
      <c r="AQ28" s="181">
        <v>4</v>
      </c>
      <c r="AR28" s="181">
        <v>0</v>
      </c>
      <c r="AS28" s="181">
        <v>0</v>
      </c>
      <c r="AT28" s="181">
        <v>4</v>
      </c>
      <c r="AU28" s="181">
        <v>4</v>
      </c>
      <c r="AV28" s="181">
        <v>0</v>
      </c>
      <c r="AW28" s="181">
        <v>1</v>
      </c>
    </row>
    <row r="29" spans="1:49" s="114" customFormat="1" ht="18" customHeight="1">
      <c r="A29" s="135"/>
      <c r="B29" s="137" t="s">
        <v>170</v>
      </c>
      <c r="C29" s="184">
        <f t="shared" si="6"/>
        <v>440</v>
      </c>
      <c r="D29" s="182">
        <f t="shared" si="7"/>
        <v>283</v>
      </c>
      <c r="E29" s="182">
        <f t="shared" si="7"/>
        <v>157</v>
      </c>
      <c r="F29" s="181">
        <v>3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47</v>
      </c>
      <c r="M29" s="181">
        <v>5</v>
      </c>
      <c r="N29" s="181">
        <v>116</v>
      </c>
      <c r="O29" s="181">
        <v>61</v>
      </c>
      <c r="P29" s="181">
        <v>8</v>
      </c>
      <c r="Q29" s="181">
        <v>2</v>
      </c>
      <c r="R29" s="181">
        <v>2</v>
      </c>
      <c r="S29" s="181">
        <v>2</v>
      </c>
      <c r="T29" s="181">
        <v>17</v>
      </c>
      <c r="U29" s="181">
        <v>7</v>
      </c>
      <c r="V29" s="181">
        <v>19</v>
      </c>
      <c r="W29" s="181">
        <v>9</v>
      </c>
      <c r="X29" s="181">
        <v>0</v>
      </c>
      <c r="Y29" s="181">
        <v>1</v>
      </c>
      <c r="Z29" s="181">
        <v>3</v>
      </c>
      <c r="AA29" s="181">
        <v>2</v>
      </c>
      <c r="AB29" s="181">
        <v>7</v>
      </c>
      <c r="AC29" s="181">
        <v>4</v>
      </c>
      <c r="AD29" s="182">
        <v>6</v>
      </c>
      <c r="AE29" s="183">
        <v>13</v>
      </c>
      <c r="AF29" s="128" t="s">
        <v>170</v>
      </c>
      <c r="AG29" s="127"/>
      <c r="AH29" s="135"/>
      <c r="AI29" s="139" t="s">
        <v>170</v>
      </c>
      <c r="AJ29" s="182">
        <v>2</v>
      </c>
      <c r="AK29" s="182">
        <v>4</v>
      </c>
      <c r="AL29" s="182">
        <v>0</v>
      </c>
      <c r="AM29" s="182">
        <v>0</v>
      </c>
      <c r="AN29" s="182">
        <v>4</v>
      </c>
      <c r="AO29" s="181">
        <v>22</v>
      </c>
      <c r="AP29" s="181">
        <v>3</v>
      </c>
      <c r="AQ29" s="181">
        <v>9</v>
      </c>
      <c r="AR29" s="181">
        <v>15</v>
      </c>
      <c r="AS29" s="181">
        <v>3</v>
      </c>
      <c r="AT29" s="181">
        <v>27</v>
      </c>
      <c r="AU29" s="181">
        <v>11</v>
      </c>
      <c r="AV29" s="181">
        <v>4</v>
      </c>
      <c r="AW29" s="181">
        <v>2</v>
      </c>
    </row>
    <row r="30" spans="1:49" s="114" customFormat="1" ht="18" customHeight="1">
      <c r="A30" s="135"/>
      <c r="B30" s="139" t="s">
        <v>215</v>
      </c>
      <c r="C30" s="184">
        <f>SUM(D30:E30)</f>
        <v>5</v>
      </c>
      <c r="D30" s="182">
        <f>F30+H30+J30+L30+N30+P30+R30+T30+V30+X30+Z30+AB30+AD30+AJ30+AL30+AN30+AP30+AR30+AT30+AV30</f>
        <v>3</v>
      </c>
      <c r="E30" s="182">
        <f>G30+I30+K30+M30+O30+Q30+S30+U30+W30+Y30+AA30+AC30+AE30+AK30+AM30+AO30+AQ30+AS30+AU30+AW30</f>
        <v>2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1">
        <v>0</v>
      </c>
      <c r="AA30" s="181">
        <v>0</v>
      </c>
      <c r="AB30" s="181">
        <v>0</v>
      </c>
      <c r="AC30" s="181">
        <v>0</v>
      </c>
      <c r="AD30" s="182">
        <v>0</v>
      </c>
      <c r="AE30" s="183">
        <v>1</v>
      </c>
      <c r="AF30" s="128" t="s">
        <v>215</v>
      </c>
      <c r="AG30" s="127"/>
      <c r="AH30" s="135"/>
      <c r="AI30" s="139" t="s">
        <v>215</v>
      </c>
      <c r="AJ30" s="184">
        <v>0</v>
      </c>
      <c r="AK30" s="182">
        <v>0</v>
      </c>
      <c r="AL30" s="182">
        <v>0</v>
      </c>
      <c r="AM30" s="182">
        <v>0</v>
      </c>
      <c r="AN30" s="182">
        <v>0</v>
      </c>
      <c r="AO30" s="181">
        <v>0</v>
      </c>
      <c r="AP30" s="181">
        <v>0</v>
      </c>
      <c r="AQ30" s="181">
        <v>0</v>
      </c>
      <c r="AR30" s="181">
        <v>0</v>
      </c>
      <c r="AS30" s="181">
        <v>0</v>
      </c>
      <c r="AT30" s="181">
        <v>3</v>
      </c>
      <c r="AU30" s="181">
        <v>1</v>
      </c>
      <c r="AV30" s="181">
        <v>0</v>
      </c>
      <c r="AW30" s="181">
        <v>0</v>
      </c>
    </row>
    <row r="31" spans="1:49" s="112" customFormat="1" ht="18" customHeight="1">
      <c r="A31" s="353" t="s">
        <v>177</v>
      </c>
      <c r="B31" s="404"/>
      <c r="C31" s="297">
        <f>SUM(C32:C33)</f>
        <v>54</v>
      </c>
      <c r="D31" s="298">
        <f aca="true" t="shared" si="8" ref="D31:AE31">SUM(D32:D33)</f>
        <v>33</v>
      </c>
      <c r="E31" s="298">
        <f t="shared" si="8"/>
        <v>21</v>
      </c>
      <c r="F31" s="298">
        <f t="shared" si="8"/>
        <v>0</v>
      </c>
      <c r="G31" s="298">
        <f t="shared" si="8"/>
        <v>1</v>
      </c>
      <c r="H31" s="298">
        <f t="shared" si="8"/>
        <v>0</v>
      </c>
      <c r="I31" s="298">
        <f t="shared" si="8"/>
        <v>0</v>
      </c>
      <c r="J31" s="298">
        <f t="shared" si="8"/>
        <v>0</v>
      </c>
      <c r="K31" s="298">
        <f t="shared" si="8"/>
        <v>0</v>
      </c>
      <c r="L31" s="298">
        <f t="shared" si="8"/>
        <v>1</v>
      </c>
      <c r="M31" s="298">
        <f t="shared" si="8"/>
        <v>0</v>
      </c>
      <c r="N31" s="298">
        <f t="shared" si="8"/>
        <v>12</v>
      </c>
      <c r="O31" s="298">
        <f t="shared" si="8"/>
        <v>3</v>
      </c>
      <c r="P31" s="298">
        <f t="shared" si="8"/>
        <v>0</v>
      </c>
      <c r="Q31" s="298">
        <f t="shared" si="8"/>
        <v>0</v>
      </c>
      <c r="R31" s="298">
        <f t="shared" si="8"/>
        <v>1</v>
      </c>
      <c r="S31" s="298">
        <f>SUM(S32:S33)</f>
        <v>0</v>
      </c>
      <c r="T31" s="298">
        <f t="shared" si="8"/>
        <v>4</v>
      </c>
      <c r="U31" s="298">
        <f t="shared" si="8"/>
        <v>0</v>
      </c>
      <c r="V31" s="298">
        <f t="shared" si="8"/>
        <v>6</v>
      </c>
      <c r="W31" s="298">
        <f t="shared" si="8"/>
        <v>6</v>
      </c>
      <c r="X31" s="298">
        <f t="shared" si="8"/>
        <v>0</v>
      </c>
      <c r="Y31" s="298">
        <f t="shared" si="8"/>
        <v>0</v>
      </c>
      <c r="Z31" s="298">
        <f t="shared" si="8"/>
        <v>2</v>
      </c>
      <c r="AA31" s="298">
        <f t="shared" si="8"/>
        <v>0</v>
      </c>
      <c r="AB31" s="298">
        <f t="shared" si="8"/>
        <v>0</v>
      </c>
      <c r="AC31" s="298">
        <f t="shared" si="8"/>
        <v>0</v>
      </c>
      <c r="AD31" s="298">
        <f t="shared" si="8"/>
        <v>4</v>
      </c>
      <c r="AE31" s="299">
        <f t="shared" si="8"/>
        <v>1</v>
      </c>
      <c r="AF31" s="345" t="s">
        <v>177</v>
      </c>
      <c r="AG31" s="346"/>
      <c r="AH31" s="353" t="s">
        <v>177</v>
      </c>
      <c r="AI31" s="404"/>
      <c r="AJ31" s="298">
        <f aca="true" t="shared" si="9" ref="AJ31:AV31">SUM(AJ32:AJ33)</f>
        <v>1</v>
      </c>
      <c r="AK31" s="298">
        <f t="shared" si="9"/>
        <v>3</v>
      </c>
      <c r="AL31" s="298">
        <f t="shared" si="9"/>
        <v>0</v>
      </c>
      <c r="AM31" s="298">
        <f>SUM(AM32:AM33)</f>
        <v>0</v>
      </c>
      <c r="AN31" s="298">
        <f t="shared" si="9"/>
        <v>1</v>
      </c>
      <c r="AO31" s="298">
        <f t="shared" si="9"/>
        <v>5</v>
      </c>
      <c r="AP31" s="298">
        <f t="shared" si="9"/>
        <v>0</v>
      </c>
      <c r="AQ31" s="298">
        <f t="shared" si="9"/>
        <v>1</v>
      </c>
      <c r="AR31" s="298">
        <f t="shared" si="9"/>
        <v>0</v>
      </c>
      <c r="AS31" s="298">
        <f t="shared" si="9"/>
        <v>0</v>
      </c>
      <c r="AT31" s="298">
        <f t="shared" si="9"/>
        <v>1</v>
      </c>
      <c r="AU31" s="298">
        <f t="shared" si="9"/>
        <v>1</v>
      </c>
      <c r="AV31" s="298">
        <f t="shared" si="9"/>
        <v>0</v>
      </c>
      <c r="AW31" s="298">
        <f>SUM(AW32:AW33)</f>
        <v>0</v>
      </c>
    </row>
    <row r="32" spans="1:49" s="114" customFormat="1" ht="18" customHeight="1">
      <c r="A32" s="135"/>
      <c r="B32" s="139" t="s">
        <v>35</v>
      </c>
      <c r="C32" s="184">
        <f>SUM(D32:E32)</f>
        <v>40</v>
      </c>
      <c r="D32" s="182">
        <f>F32+H32+J32+L32+N32+P32+R32+T32+V32+X32+Z32+AB32+AD32+AJ32+AL32+AN32+AP32+AR32+AT32+AV32</f>
        <v>22</v>
      </c>
      <c r="E32" s="182">
        <f>G32+I32+K32+M32+O32+Q32+S32+U32+W32+Y32+AA32+AC32+AE32+AK32+AM32+AO32+AQ32+AS32+AU32+AW32</f>
        <v>18</v>
      </c>
      <c r="F32" s="181">
        <v>0</v>
      </c>
      <c r="G32" s="181">
        <v>1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7</v>
      </c>
      <c r="O32" s="181">
        <v>2</v>
      </c>
      <c r="P32" s="181">
        <v>0</v>
      </c>
      <c r="Q32" s="181">
        <v>0</v>
      </c>
      <c r="R32" s="181">
        <v>1</v>
      </c>
      <c r="S32" s="181">
        <v>0</v>
      </c>
      <c r="T32" s="181">
        <v>2</v>
      </c>
      <c r="U32" s="181">
        <v>0</v>
      </c>
      <c r="V32" s="181">
        <v>4</v>
      </c>
      <c r="W32" s="181">
        <v>6</v>
      </c>
      <c r="X32" s="181">
        <v>0</v>
      </c>
      <c r="Y32" s="181">
        <v>0</v>
      </c>
      <c r="Z32" s="181">
        <v>1</v>
      </c>
      <c r="AA32" s="181">
        <v>0</v>
      </c>
      <c r="AB32" s="181">
        <v>0</v>
      </c>
      <c r="AC32" s="181">
        <v>0</v>
      </c>
      <c r="AD32" s="182">
        <v>4</v>
      </c>
      <c r="AE32" s="183">
        <v>1</v>
      </c>
      <c r="AF32" s="128" t="s">
        <v>35</v>
      </c>
      <c r="AG32" s="127"/>
      <c r="AH32" s="135"/>
      <c r="AI32" s="139" t="s">
        <v>35</v>
      </c>
      <c r="AJ32" s="184">
        <v>1</v>
      </c>
      <c r="AK32" s="182">
        <v>2</v>
      </c>
      <c r="AL32" s="182">
        <v>0</v>
      </c>
      <c r="AM32" s="182">
        <v>0</v>
      </c>
      <c r="AN32" s="182">
        <v>1</v>
      </c>
      <c r="AO32" s="181">
        <v>4</v>
      </c>
      <c r="AP32" s="181">
        <v>0</v>
      </c>
      <c r="AQ32" s="181">
        <v>1</v>
      </c>
      <c r="AR32" s="181">
        <v>0</v>
      </c>
      <c r="AS32" s="181">
        <v>0</v>
      </c>
      <c r="AT32" s="181">
        <v>1</v>
      </c>
      <c r="AU32" s="181">
        <v>1</v>
      </c>
      <c r="AV32" s="181">
        <v>0</v>
      </c>
      <c r="AW32" s="181">
        <v>0</v>
      </c>
    </row>
    <row r="33" spans="1:49" s="114" customFormat="1" ht="18" customHeight="1">
      <c r="A33" s="135"/>
      <c r="B33" s="139" t="s">
        <v>36</v>
      </c>
      <c r="C33" s="184">
        <f>SUM(D33:E33)</f>
        <v>14</v>
      </c>
      <c r="D33" s="182">
        <f>F33+H33+J33+L33+N33+P33+R33+T33+V33+X33+Z33+AB33+AD33+AJ33+AL33+AN33+AP33+AR33+AT33+AV33</f>
        <v>11</v>
      </c>
      <c r="E33" s="182">
        <f>G33+I33+K33+M33+O33+Q33+S33+U33+W33+Y33+AA33+AC33+AE33+AK33+AM33+AO33+AQ33+AS33+AU33+AW33</f>
        <v>3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1</v>
      </c>
      <c r="M33" s="181">
        <v>0</v>
      </c>
      <c r="N33" s="181">
        <v>5</v>
      </c>
      <c r="O33" s="181">
        <v>1</v>
      </c>
      <c r="P33" s="181">
        <v>0</v>
      </c>
      <c r="Q33" s="181">
        <v>0</v>
      </c>
      <c r="R33" s="181">
        <v>0</v>
      </c>
      <c r="S33" s="181">
        <v>0</v>
      </c>
      <c r="T33" s="181">
        <v>2</v>
      </c>
      <c r="U33" s="181">
        <v>0</v>
      </c>
      <c r="V33" s="181">
        <v>2</v>
      </c>
      <c r="W33" s="181">
        <v>0</v>
      </c>
      <c r="X33" s="181">
        <v>0</v>
      </c>
      <c r="Y33" s="181">
        <v>0</v>
      </c>
      <c r="Z33" s="181">
        <v>1</v>
      </c>
      <c r="AA33" s="181">
        <v>0</v>
      </c>
      <c r="AB33" s="181">
        <v>0</v>
      </c>
      <c r="AC33" s="181">
        <v>0</v>
      </c>
      <c r="AD33" s="182">
        <v>0</v>
      </c>
      <c r="AE33" s="183">
        <v>0</v>
      </c>
      <c r="AF33" s="128" t="s">
        <v>36</v>
      </c>
      <c r="AG33" s="127"/>
      <c r="AH33" s="135"/>
      <c r="AI33" s="139" t="s">
        <v>36</v>
      </c>
      <c r="AJ33" s="184">
        <v>0</v>
      </c>
      <c r="AK33" s="182">
        <v>1</v>
      </c>
      <c r="AL33" s="182">
        <v>0</v>
      </c>
      <c r="AM33" s="182">
        <v>0</v>
      </c>
      <c r="AN33" s="182">
        <v>0</v>
      </c>
      <c r="AO33" s="181">
        <v>1</v>
      </c>
      <c r="AP33" s="181">
        <v>0</v>
      </c>
      <c r="AQ33" s="181">
        <v>0</v>
      </c>
      <c r="AR33" s="181">
        <v>0</v>
      </c>
      <c r="AS33" s="181">
        <v>0</v>
      </c>
      <c r="AT33" s="181">
        <v>0</v>
      </c>
      <c r="AU33" s="181">
        <v>0</v>
      </c>
      <c r="AV33" s="181">
        <v>0</v>
      </c>
      <c r="AW33" s="181">
        <v>0</v>
      </c>
    </row>
    <row r="34" spans="1:49" s="112" customFormat="1" ht="18" customHeight="1">
      <c r="A34" s="344" t="s">
        <v>178</v>
      </c>
      <c r="B34" s="403"/>
      <c r="C34" s="297">
        <f>SUM(C35:C38)</f>
        <v>331</v>
      </c>
      <c r="D34" s="298">
        <f aca="true" t="shared" si="10" ref="D34:AE34">SUM(D35:D38)</f>
        <v>144</v>
      </c>
      <c r="E34" s="298">
        <f>SUM(E35:E38)</f>
        <v>187</v>
      </c>
      <c r="F34" s="298">
        <f t="shared" si="10"/>
        <v>1</v>
      </c>
      <c r="G34" s="298">
        <f t="shared" si="10"/>
        <v>3</v>
      </c>
      <c r="H34" s="298">
        <f t="shared" si="10"/>
        <v>0</v>
      </c>
      <c r="I34" s="298">
        <f t="shared" si="10"/>
        <v>0</v>
      </c>
      <c r="J34" s="298">
        <f t="shared" si="10"/>
        <v>0</v>
      </c>
      <c r="K34" s="298">
        <f t="shared" si="10"/>
        <v>0</v>
      </c>
      <c r="L34" s="298">
        <f t="shared" si="10"/>
        <v>12</v>
      </c>
      <c r="M34" s="298">
        <f t="shared" si="10"/>
        <v>3</v>
      </c>
      <c r="N34" s="298">
        <f t="shared" si="10"/>
        <v>58</v>
      </c>
      <c r="O34" s="298">
        <f t="shared" si="10"/>
        <v>57</v>
      </c>
      <c r="P34" s="298">
        <f t="shared" si="10"/>
        <v>0</v>
      </c>
      <c r="Q34" s="298">
        <f t="shared" si="10"/>
        <v>1</v>
      </c>
      <c r="R34" s="298">
        <f t="shared" si="10"/>
        <v>0</v>
      </c>
      <c r="S34" s="298">
        <f>SUM(S35:S38)</f>
        <v>0</v>
      </c>
      <c r="T34" s="298">
        <f t="shared" si="10"/>
        <v>18</v>
      </c>
      <c r="U34" s="298">
        <f t="shared" si="10"/>
        <v>7</v>
      </c>
      <c r="V34" s="298">
        <f t="shared" si="10"/>
        <v>16</v>
      </c>
      <c r="W34" s="298">
        <f t="shared" si="10"/>
        <v>41</v>
      </c>
      <c r="X34" s="298">
        <f t="shared" si="10"/>
        <v>2</v>
      </c>
      <c r="Y34" s="298">
        <f t="shared" si="10"/>
        <v>4</v>
      </c>
      <c r="Z34" s="298">
        <f t="shared" si="10"/>
        <v>1</v>
      </c>
      <c r="AA34" s="298">
        <f t="shared" si="10"/>
        <v>1</v>
      </c>
      <c r="AB34" s="298">
        <f t="shared" si="10"/>
        <v>0</v>
      </c>
      <c r="AC34" s="298">
        <f t="shared" si="10"/>
        <v>2</v>
      </c>
      <c r="AD34" s="298">
        <f t="shared" si="10"/>
        <v>4</v>
      </c>
      <c r="AE34" s="299">
        <f t="shared" si="10"/>
        <v>11</v>
      </c>
      <c r="AF34" s="345" t="s">
        <v>178</v>
      </c>
      <c r="AG34" s="346"/>
      <c r="AH34" s="344" t="s">
        <v>178</v>
      </c>
      <c r="AI34" s="403"/>
      <c r="AJ34" s="298">
        <f aca="true" t="shared" si="11" ref="AJ34:AV34">SUM(AJ35:AJ38)</f>
        <v>8</v>
      </c>
      <c r="AK34" s="298">
        <f t="shared" si="11"/>
        <v>10</v>
      </c>
      <c r="AL34" s="298">
        <f t="shared" si="11"/>
        <v>0</v>
      </c>
      <c r="AM34" s="298">
        <f>SUM(AM35:AM38)</f>
        <v>0</v>
      </c>
      <c r="AN34" s="298">
        <f t="shared" si="11"/>
        <v>0</v>
      </c>
      <c r="AO34" s="298">
        <f t="shared" si="11"/>
        <v>20</v>
      </c>
      <c r="AP34" s="298">
        <f t="shared" si="11"/>
        <v>2</v>
      </c>
      <c r="AQ34" s="298">
        <f t="shared" si="11"/>
        <v>8</v>
      </c>
      <c r="AR34" s="298">
        <f t="shared" si="11"/>
        <v>3</v>
      </c>
      <c r="AS34" s="298">
        <f t="shared" si="11"/>
        <v>12</v>
      </c>
      <c r="AT34" s="298">
        <f t="shared" si="11"/>
        <v>17</v>
      </c>
      <c r="AU34" s="298">
        <f t="shared" si="11"/>
        <v>6</v>
      </c>
      <c r="AV34" s="298">
        <f t="shared" si="11"/>
        <v>2</v>
      </c>
      <c r="AW34" s="298">
        <f>SUM(AW35:AW38)</f>
        <v>1</v>
      </c>
    </row>
    <row r="35" spans="1:49" s="114" customFormat="1" ht="18" customHeight="1">
      <c r="A35" s="135"/>
      <c r="B35" s="139" t="s">
        <v>74</v>
      </c>
      <c r="C35" s="184">
        <f>SUM(D35:E35)</f>
        <v>210</v>
      </c>
      <c r="D35" s="182">
        <f aca="true" t="shared" si="12" ref="D35:E38">F35+H35+J35+L35+N35+P35+R35+T35+V35+X35+Z35+AB35+AD35+AJ35+AL35+AN35+AP35+AR35+AT35+AV35</f>
        <v>83</v>
      </c>
      <c r="E35" s="182">
        <f t="shared" si="12"/>
        <v>127</v>
      </c>
      <c r="F35" s="181">
        <v>1</v>
      </c>
      <c r="G35" s="181">
        <v>3</v>
      </c>
      <c r="H35" s="181">
        <v>0</v>
      </c>
      <c r="I35" s="181">
        <v>0</v>
      </c>
      <c r="J35" s="181">
        <v>0</v>
      </c>
      <c r="K35" s="181">
        <v>0</v>
      </c>
      <c r="L35" s="181">
        <v>4</v>
      </c>
      <c r="M35" s="181">
        <v>1</v>
      </c>
      <c r="N35" s="181">
        <v>36</v>
      </c>
      <c r="O35" s="181">
        <v>42</v>
      </c>
      <c r="P35" s="181">
        <v>0</v>
      </c>
      <c r="Q35" s="181">
        <v>1</v>
      </c>
      <c r="R35" s="181">
        <v>0</v>
      </c>
      <c r="S35" s="181">
        <v>0</v>
      </c>
      <c r="T35" s="181">
        <v>12</v>
      </c>
      <c r="U35" s="181">
        <v>4</v>
      </c>
      <c r="V35" s="181">
        <v>10</v>
      </c>
      <c r="W35" s="181">
        <v>33</v>
      </c>
      <c r="X35" s="181">
        <v>0</v>
      </c>
      <c r="Y35" s="181">
        <v>4</v>
      </c>
      <c r="Z35" s="181">
        <v>1</v>
      </c>
      <c r="AA35" s="181">
        <v>0</v>
      </c>
      <c r="AB35" s="181">
        <v>0</v>
      </c>
      <c r="AC35" s="181">
        <v>2</v>
      </c>
      <c r="AD35" s="182">
        <v>3</v>
      </c>
      <c r="AE35" s="183">
        <v>7</v>
      </c>
      <c r="AF35" s="128" t="s">
        <v>52</v>
      </c>
      <c r="AG35" s="127"/>
      <c r="AH35" s="135"/>
      <c r="AI35" s="139" t="s">
        <v>74</v>
      </c>
      <c r="AJ35" s="184">
        <v>4</v>
      </c>
      <c r="AK35" s="182">
        <v>4</v>
      </c>
      <c r="AL35" s="182">
        <v>0</v>
      </c>
      <c r="AM35" s="182">
        <v>0</v>
      </c>
      <c r="AN35" s="182">
        <v>0</v>
      </c>
      <c r="AO35" s="181">
        <v>11</v>
      </c>
      <c r="AP35" s="181">
        <v>2</v>
      </c>
      <c r="AQ35" s="181">
        <v>7</v>
      </c>
      <c r="AR35" s="181">
        <v>3</v>
      </c>
      <c r="AS35" s="181">
        <v>6</v>
      </c>
      <c r="AT35" s="181">
        <v>7</v>
      </c>
      <c r="AU35" s="181">
        <v>2</v>
      </c>
      <c r="AV35" s="181">
        <v>0</v>
      </c>
      <c r="AW35" s="181">
        <v>0</v>
      </c>
    </row>
    <row r="36" spans="1:49" s="114" customFormat="1" ht="18" customHeight="1">
      <c r="A36" s="135"/>
      <c r="B36" s="139" t="s">
        <v>37</v>
      </c>
      <c r="C36" s="184">
        <f>SUM(D36:E36)</f>
        <v>62</v>
      </c>
      <c r="D36" s="182">
        <f t="shared" si="12"/>
        <v>34</v>
      </c>
      <c r="E36" s="182">
        <f t="shared" si="12"/>
        <v>28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6</v>
      </c>
      <c r="M36" s="181">
        <v>0</v>
      </c>
      <c r="N36" s="181">
        <v>13</v>
      </c>
      <c r="O36" s="181">
        <v>11</v>
      </c>
      <c r="P36" s="181">
        <v>0</v>
      </c>
      <c r="Q36" s="181">
        <v>0</v>
      </c>
      <c r="R36" s="181">
        <v>0</v>
      </c>
      <c r="S36" s="181">
        <v>0</v>
      </c>
      <c r="T36" s="181">
        <v>4</v>
      </c>
      <c r="U36" s="181">
        <v>1</v>
      </c>
      <c r="V36" s="181">
        <v>4</v>
      </c>
      <c r="W36" s="181">
        <v>2</v>
      </c>
      <c r="X36" s="181">
        <v>0</v>
      </c>
      <c r="Y36" s="181">
        <v>0</v>
      </c>
      <c r="Z36" s="181">
        <v>0</v>
      </c>
      <c r="AA36" s="181">
        <v>0</v>
      </c>
      <c r="AB36" s="181">
        <v>0</v>
      </c>
      <c r="AC36" s="181">
        <v>0</v>
      </c>
      <c r="AD36" s="182">
        <v>0</v>
      </c>
      <c r="AE36" s="183">
        <v>1</v>
      </c>
      <c r="AF36" s="128" t="s">
        <v>53</v>
      </c>
      <c r="AG36" s="127"/>
      <c r="AH36" s="135"/>
      <c r="AI36" s="139" t="s">
        <v>37</v>
      </c>
      <c r="AJ36" s="184">
        <v>2</v>
      </c>
      <c r="AK36" s="182">
        <v>5</v>
      </c>
      <c r="AL36" s="182">
        <v>0</v>
      </c>
      <c r="AM36" s="182">
        <v>0</v>
      </c>
      <c r="AN36" s="182">
        <v>0</v>
      </c>
      <c r="AO36" s="181">
        <v>6</v>
      </c>
      <c r="AP36" s="181">
        <v>0</v>
      </c>
      <c r="AQ36" s="181">
        <v>0</v>
      </c>
      <c r="AR36" s="181">
        <v>0</v>
      </c>
      <c r="AS36" s="181">
        <v>0</v>
      </c>
      <c r="AT36" s="181">
        <v>3</v>
      </c>
      <c r="AU36" s="181">
        <v>1</v>
      </c>
      <c r="AV36" s="181">
        <v>2</v>
      </c>
      <c r="AW36" s="181">
        <v>1</v>
      </c>
    </row>
    <row r="37" spans="1:49" s="114" customFormat="1" ht="18" customHeight="1">
      <c r="A37" s="135"/>
      <c r="B37" s="139" t="s">
        <v>38</v>
      </c>
      <c r="C37" s="184">
        <f>SUM(D37:E37)</f>
        <v>39</v>
      </c>
      <c r="D37" s="182">
        <f t="shared" si="12"/>
        <v>21</v>
      </c>
      <c r="E37" s="182">
        <f t="shared" si="12"/>
        <v>18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1</v>
      </c>
      <c r="M37" s="181">
        <v>0</v>
      </c>
      <c r="N37" s="181">
        <v>8</v>
      </c>
      <c r="O37" s="181">
        <v>2</v>
      </c>
      <c r="P37" s="181">
        <v>0</v>
      </c>
      <c r="Q37" s="181">
        <v>0</v>
      </c>
      <c r="R37" s="181">
        <v>0</v>
      </c>
      <c r="S37" s="181">
        <v>0</v>
      </c>
      <c r="T37" s="181">
        <v>0</v>
      </c>
      <c r="U37" s="181">
        <v>1</v>
      </c>
      <c r="V37" s="181">
        <v>2</v>
      </c>
      <c r="W37" s="181">
        <v>3</v>
      </c>
      <c r="X37" s="181">
        <v>2</v>
      </c>
      <c r="Y37" s="181">
        <v>0</v>
      </c>
      <c r="Z37" s="181">
        <v>0</v>
      </c>
      <c r="AA37" s="181">
        <v>1</v>
      </c>
      <c r="AB37" s="181">
        <v>0</v>
      </c>
      <c r="AC37" s="181">
        <v>0</v>
      </c>
      <c r="AD37" s="182">
        <v>0</v>
      </c>
      <c r="AE37" s="183">
        <v>1</v>
      </c>
      <c r="AF37" s="128" t="s">
        <v>54</v>
      </c>
      <c r="AG37" s="127"/>
      <c r="AH37" s="135"/>
      <c r="AI37" s="139" t="s">
        <v>38</v>
      </c>
      <c r="AJ37" s="184">
        <v>2</v>
      </c>
      <c r="AK37" s="182">
        <v>1</v>
      </c>
      <c r="AL37" s="182">
        <v>0</v>
      </c>
      <c r="AM37" s="182">
        <v>0</v>
      </c>
      <c r="AN37" s="182">
        <v>0</v>
      </c>
      <c r="AO37" s="181">
        <v>1</v>
      </c>
      <c r="AP37" s="181">
        <v>0</v>
      </c>
      <c r="AQ37" s="181">
        <v>1</v>
      </c>
      <c r="AR37" s="181">
        <v>0</v>
      </c>
      <c r="AS37" s="181">
        <v>5</v>
      </c>
      <c r="AT37" s="181">
        <v>6</v>
      </c>
      <c r="AU37" s="181">
        <v>2</v>
      </c>
      <c r="AV37" s="181">
        <v>0</v>
      </c>
      <c r="AW37" s="181">
        <v>0</v>
      </c>
    </row>
    <row r="38" spans="1:49" s="114" customFormat="1" ht="18" customHeight="1">
      <c r="A38" s="135"/>
      <c r="B38" s="139" t="s">
        <v>39</v>
      </c>
      <c r="C38" s="184">
        <f>SUM(D38:E38)</f>
        <v>20</v>
      </c>
      <c r="D38" s="182">
        <f t="shared" si="12"/>
        <v>6</v>
      </c>
      <c r="E38" s="182">
        <f t="shared" si="12"/>
        <v>14</v>
      </c>
      <c r="F38" s="181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0</v>
      </c>
      <c r="L38" s="181">
        <v>1</v>
      </c>
      <c r="M38" s="181">
        <v>2</v>
      </c>
      <c r="N38" s="181">
        <v>1</v>
      </c>
      <c r="O38" s="181">
        <v>2</v>
      </c>
      <c r="P38" s="181">
        <v>0</v>
      </c>
      <c r="Q38" s="181">
        <v>0</v>
      </c>
      <c r="R38" s="181">
        <v>0</v>
      </c>
      <c r="S38" s="181">
        <v>0</v>
      </c>
      <c r="T38" s="181">
        <v>2</v>
      </c>
      <c r="U38" s="181">
        <v>1</v>
      </c>
      <c r="V38" s="181">
        <v>0</v>
      </c>
      <c r="W38" s="181">
        <v>3</v>
      </c>
      <c r="X38" s="181">
        <v>0</v>
      </c>
      <c r="Y38" s="181">
        <v>0</v>
      </c>
      <c r="Z38" s="181">
        <v>0</v>
      </c>
      <c r="AA38" s="181">
        <v>0</v>
      </c>
      <c r="AB38" s="181">
        <v>0</v>
      </c>
      <c r="AC38" s="181">
        <v>0</v>
      </c>
      <c r="AD38" s="182">
        <v>1</v>
      </c>
      <c r="AE38" s="183">
        <v>2</v>
      </c>
      <c r="AF38" s="128" t="s">
        <v>55</v>
      </c>
      <c r="AG38" s="127"/>
      <c r="AH38" s="135"/>
      <c r="AI38" s="139" t="s">
        <v>39</v>
      </c>
      <c r="AJ38" s="184">
        <v>0</v>
      </c>
      <c r="AK38" s="182">
        <v>0</v>
      </c>
      <c r="AL38" s="182">
        <v>0</v>
      </c>
      <c r="AM38" s="182">
        <v>0</v>
      </c>
      <c r="AN38" s="182">
        <v>0</v>
      </c>
      <c r="AO38" s="181">
        <v>2</v>
      </c>
      <c r="AP38" s="181">
        <v>0</v>
      </c>
      <c r="AQ38" s="181">
        <v>0</v>
      </c>
      <c r="AR38" s="181">
        <v>0</v>
      </c>
      <c r="AS38" s="181">
        <v>1</v>
      </c>
      <c r="AT38" s="181">
        <v>1</v>
      </c>
      <c r="AU38" s="181">
        <v>1</v>
      </c>
      <c r="AV38" s="181">
        <v>0</v>
      </c>
      <c r="AW38" s="181">
        <v>0</v>
      </c>
    </row>
    <row r="39" spans="1:49" s="112" customFormat="1" ht="18" customHeight="1">
      <c r="A39" s="344" t="s">
        <v>179</v>
      </c>
      <c r="B39" s="403"/>
      <c r="C39" s="297">
        <f>C40</f>
        <v>58</v>
      </c>
      <c r="D39" s="298">
        <f aca="true" t="shared" si="13" ref="D39:AE39">D40</f>
        <v>38</v>
      </c>
      <c r="E39" s="298">
        <f t="shared" si="13"/>
        <v>20</v>
      </c>
      <c r="F39" s="298">
        <f t="shared" si="13"/>
        <v>1</v>
      </c>
      <c r="G39" s="298">
        <f t="shared" si="13"/>
        <v>1</v>
      </c>
      <c r="H39" s="298">
        <f t="shared" si="13"/>
        <v>0</v>
      </c>
      <c r="I39" s="298">
        <f t="shared" si="13"/>
        <v>0</v>
      </c>
      <c r="J39" s="298">
        <f t="shared" si="13"/>
        <v>0</v>
      </c>
      <c r="K39" s="298">
        <f t="shared" si="13"/>
        <v>0</v>
      </c>
      <c r="L39" s="298">
        <f t="shared" si="13"/>
        <v>3</v>
      </c>
      <c r="M39" s="298">
        <f t="shared" si="13"/>
        <v>0</v>
      </c>
      <c r="N39" s="298">
        <f t="shared" si="13"/>
        <v>27</v>
      </c>
      <c r="O39" s="298">
        <f t="shared" si="13"/>
        <v>11</v>
      </c>
      <c r="P39" s="298">
        <f t="shared" si="13"/>
        <v>1</v>
      </c>
      <c r="Q39" s="298">
        <f t="shared" si="13"/>
        <v>0</v>
      </c>
      <c r="R39" s="298">
        <f t="shared" si="13"/>
        <v>1</v>
      </c>
      <c r="S39" s="298">
        <f t="shared" si="13"/>
        <v>0</v>
      </c>
      <c r="T39" s="298">
        <f t="shared" si="13"/>
        <v>2</v>
      </c>
      <c r="U39" s="298">
        <f t="shared" si="13"/>
        <v>0</v>
      </c>
      <c r="V39" s="298">
        <f t="shared" si="13"/>
        <v>1</v>
      </c>
      <c r="W39" s="298">
        <f t="shared" si="13"/>
        <v>2</v>
      </c>
      <c r="X39" s="298">
        <f t="shared" si="13"/>
        <v>0</v>
      </c>
      <c r="Y39" s="298">
        <f t="shared" si="13"/>
        <v>0</v>
      </c>
      <c r="Z39" s="298">
        <f t="shared" si="13"/>
        <v>0</v>
      </c>
      <c r="AA39" s="298">
        <f t="shared" si="13"/>
        <v>0</v>
      </c>
      <c r="AB39" s="298">
        <f t="shared" si="13"/>
        <v>0</v>
      </c>
      <c r="AC39" s="298">
        <f t="shared" si="13"/>
        <v>0</v>
      </c>
      <c r="AD39" s="298">
        <f t="shared" si="13"/>
        <v>0</v>
      </c>
      <c r="AE39" s="299">
        <f t="shared" si="13"/>
        <v>3</v>
      </c>
      <c r="AF39" s="350" t="s">
        <v>56</v>
      </c>
      <c r="AG39" s="351"/>
      <c r="AH39" s="344" t="s">
        <v>252</v>
      </c>
      <c r="AI39" s="403"/>
      <c r="AJ39" s="298">
        <f aca="true" t="shared" si="14" ref="AJ39:AW39">AJ40</f>
        <v>1</v>
      </c>
      <c r="AK39" s="298">
        <f t="shared" si="14"/>
        <v>1</v>
      </c>
      <c r="AL39" s="298">
        <f t="shared" si="14"/>
        <v>0</v>
      </c>
      <c r="AM39" s="298">
        <f t="shared" si="14"/>
        <v>0</v>
      </c>
      <c r="AN39" s="298">
        <f t="shared" si="14"/>
        <v>1</v>
      </c>
      <c r="AO39" s="298">
        <f t="shared" si="14"/>
        <v>0</v>
      </c>
      <c r="AP39" s="298">
        <f t="shared" si="14"/>
        <v>0</v>
      </c>
      <c r="AQ39" s="298">
        <f t="shared" si="14"/>
        <v>1</v>
      </c>
      <c r="AR39" s="298">
        <f t="shared" si="14"/>
        <v>0</v>
      </c>
      <c r="AS39" s="298">
        <f t="shared" si="14"/>
        <v>0</v>
      </c>
      <c r="AT39" s="298">
        <f t="shared" si="14"/>
        <v>0</v>
      </c>
      <c r="AU39" s="298">
        <f t="shared" si="14"/>
        <v>1</v>
      </c>
      <c r="AV39" s="298">
        <f t="shared" si="14"/>
        <v>0</v>
      </c>
      <c r="AW39" s="298">
        <f t="shared" si="14"/>
        <v>0</v>
      </c>
    </row>
    <row r="40" spans="1:49" s="114" customFormat="1" ht="18" customHeight="1">
      <c r="A40" s="135"/>
      <c r="B40" s="139" t="s">
        <v>40</v>
      </c>
      <c r="C40" s="184">
        <f>SUM(D40:E40)</f>
        <v>58</v>
      </c>
      <c r="D40" s="182">
        <f>F40+H40+J40+L40+N40+P40+R40+T40+V40+X40+Z40+AB40+AD40+AJ40+AL40+AN40+AP40+AR40+AT40+AV40</f>
        <v>38</v>
      </c>
      <c r="E40" s="182">
        <f>G40+I40+K40+M40+O40+Q40+S40+U40+W40+Y40+AA40+AC40+AE40+AK40+AM40+AO40+AQ40+AS40+AU40+AW40</f>
        <v>20</v>
      </c>
      <c r="F40" s="181">
        <v>1</v>
      </c>
      <c r="G40" s="181">
        <v>1</v>
      </c>
      <c r="H40" s="181">
        <v>0</v>
      </c>
      <c r="I40" s="181">
        <v>0</v>
      </c>
      <c r="J40" s="181">
        <v>0</v>
      </c>
      <c r="K40" s="181">
        <v>0</v>
      </c>
      <c r="L40" s="181">
        <v>3</v>
      </c>
      <c r="M40" s="181">
        <v>0</v>
      </c>
      <c r="N40" s="181">
        <v>27</v>
      </c>
      <c r="O40" s="181">
        <v>11</v>
      </c>
      <c r="P40" s="181">
        <v>1</v>
      </c>
      <c r="Q40" s="181">
        <v>0</v>
      </c>
      <c r="R40" s="181">
        <v>1</v>
      </c>
      <c r="S40" s="181">
        <v>0</v>
      </c>
      <c r="T40" s="181">
        <v>2</v>
      </c>
      <c r="U40" s="181">
        <v>0</v>
      </c>
      <c r="V40" s="181">
        <v>1</v>
      </c>
      <c r="W40" s="181">
        <v>2</v>
      </c>
      <c r="X40" s="181">
        <v>0</v>
      </c>
      <c r="Y40" s="181">
        <v>0</v>
      </c>
      <c r="Z40" s="181">
        <v>0</v>
      </c>
      <c r="AA40" s="181">
        <v>0</v>
      </c>
      <c r="AB40" s="181">
        <v>0</v>
      </c>
      <c r="AC40" s="181">
        <v>0</v>
      </c>
      <c r="AD40" s="182">
        <v>0</v>
      </c>
      <c r="AE40" s="183">
        <v>3</v>
      </c>
      <c r="AF40" s="128" t="s">
        <v>40</v>
      </c>
      <c r="AG40" s="127"/>
      <c r="AH40" s="135"/>
      <c r="AI40" s="139" t="s">
        <v>40</v>
      </c>
      <c r="AJ40" s="184">
        <v>1</v>
      </c>
      <c r="AK40" s="182">
        <v>1</v>
      </c>
      <c r="AL40" s="182">
        <v>0</v>
      </c>
      <c r="AM40" s="182">
        <v>0</v>
      </c>
      <c r="AN40" s="182">
        <v>1</v>
      </c>
      <c r="AO40" s="181">
        <v>0</v>
      </c>
      <c r="AP40" s="181">
        <v>0</v>
      </c>
      <c r="AQ40" s="181">
        <v>1</v>
      </c>
      <c r="AR40" s="181">
        <v>0</v>
      </c>
      <c r="AS40" s="181">
        <v>0</v>
      </c>
      <c r="AT40" s="181">
        <v>0</v>
      </c>
      <c r="AU40" s="181">
        <v>1</v>
      </c>
      <c r="AV40" s="181">
        <v>0</v>
      </c>
      <c r="AW40" s="181">
        <v>0</v>
      </c>
    </row>
    <row r="41" spans="1:49" s="112" customFormat="1" ht="18" customHeight="1">
      <c r="A41" s="344" t="s">
        <v>253</v>
      </c>
      <c r="B41" s="403"/>
      <c r="C41" s="297">
        <f>SUM(C42:C43)</f>
        <v>97</v>
      </c>
      <c r="D41" s="298">
        <f aca="true" t="shared" si="15" ref="D41:AE41">SUM(D42:D43)</f>
        <v>53</v>
      </c>
      <c r="E41" s="298">
        <f t="shared" si="15"/>
        <v>44</v>
      </c>
      <c r="F41" s="298">
        <f t="shared" si="15"/>
        <v>0</v>
      </c>
      <c r="G41" s="298">
        <f t="shared" si="15"/>
        <v>0</v>
      </c>
      <c r="H41" s="298">
        <f t="shared" si="15"/>
        <v>0</v>
      </c>
      <c r="I41" s="298">
        <f t="shared" si="15"/>
        <v>0</v>
      </c>
      <c r="J41" s="298">
        <f t="shared" si="15"/>
        <v>0</v>
      </c>
      <c r="K41" s="298">
        <f t="shared" si="15"/>
        <v>0</v>
      </c>
      <c r="L41" s="298">
        <f t="shared" si="15"/>
        <v>3</v>
      </c>
      <c r="M41" s="298">
        <f t="shared" si="15"/>
        <v>2</v>
      </c>
      <c r="N41" s="298">
        <f t="shared" si="15"/>
        <v>26</v>
      </c>
      <c r="O41" s="298">
        <f t="shared" si="15"/>
        <v>13</v>
      </c>
      <c r="P41" s="298">
        <f t="shared" si="15"/>
        <v>0</v>
      </c>
      <c r="Q41" s="298">
        <f t="shared" si="15"/>
        <v>0</v>
      </c>
      <c r="R41" s="298">
        <f t="shared" si="15"/>
        <v>0</v>
      </c>
      <c r="S41" s="298">
        <f>SUM(S42:S43)</f>
        <v>0</v>
      </c>
      <c r="T41" s="298">
        <f t="shared" si="15"/>
        <v>5</v>
      </c>
      <c r="U41" s="298">
        <f t="shared" si="15"/>
        <v>1</v>
      </c>
      <c r="V41" s="298">
        <f t="shared" si="15"/>
        <v>9</v>
      </c>
      <c r="W41" s="298">
        <f t="shared" si="15"/>
        <v>15</v>
      </c>
      <c r="X41" s="298">
        <f t="shared" si="15"/>
        <v>0</v>
      </c>
      <c r="Y41" s="298">
        <f t="shared" si="15"/>
        <v>0</v>
      </c>
      <c r="Z41" s="298">
        <f t="shared" si="15"/>
        <v>0</v>
      </c>
      <c r="AA41" s="298">
        <f t="shared" si="15"/>
        <v>4</v>
      </c>
      <c r="AB41" s="298">
        <f t="shared" si="15"/>
        <v>3</v>
      </c>
      <c r="AC41" s="298">
        <f t="shared" si="15"/>
        <v>0</v>
      </c>
      <c r="AD41" s="298">
        <f t="shared" si="15"/>
        <v>1</v>
      </c>
      <c r="AE41" s="299">
        <f t="shared" si="15"/>
        <v>3</v>
      </c>
      <c r="AF41" s="345" t="s">
        <v>253</v>
      </c>
      <c r="AG41" s="346"/>
      <c r="AH41" s="344" t="s">
        <v>253</v>
      </c>
      <c r="AI41" s="403"/>
      <c r="AJ41" s="298">
        <f aca="true" t="shared" si="16" ref="AJ41:AV41">SUM(AJ42:AJ43)</f>
        <v>0</v>
      </c>
      <c r="AK41" s="298">
        <f t="shared" si="16"/>
        <v>0</v>
      </c>
      <c r="AL41" s="298">
        <f t="shared" si="16"/>
        <v>0</v>
      </c>
      <c r="AM41" s="298">
        <f>SUM(AM42:AM43)</f>
        <v>0</v>
      </c>
      <c r="AN41" s="298">
        <f t="shared" si="16"/>
        <v>3</v>
      </c>
      <c r="AO41" s="298">
        <f t="shared" si="16"/>
        <v>3</v>
      </c>
      <c r="AP41" s="298">
        <f t="shared" si="16"/>
        <v>1</v>
      </c>
      <c r="AQ41" s="298">
        <f t="shared" si="16"/>
        <v>1</v>
      </c>
      <c r="AR41" s="298">
        <f t="shared" si="16"/>
        <v>1</v>
      </c>
      <c r="AS41" s="298">
        <f t="shared" si="16"/>
        <v>2</v>
      </c>
      <c r="AT41" s="298">
        <f t="shared" si="16"/>
        <v>1</v>
      </c>
      <c r="AU41" s="298">
        <f t="shared" si="16"/>
        <v>0</v>
      </c>
      <c r="AV41" s="298">
        <f t="shared" si="16"/>
        <v>0</v>
      </c>
      <c r="AW41" s="298">
        <f>SUM(AW42:AW43)</f>
        <v>0</v>
      </c>
    </row>
    <row r="42" spans="1:49" s="114" customFormat="1" ht="18" customHeight="1">
      <c r="A42" s="135"/>
      <c r="B42" s="139" t="s">
        <v>41</v>
      </c>
      <c r="C42" s="184">
        <f>SUM(D42:E42)</f>
        <v>97</v>
      </c>
      <c r="D42" s="182">
        <f>F42+H42+J42+L42+N42+P42+R42+T42+V42+X42+Z42+AB42+AD42+AJ42+AL42+AN42+AP42+AR42+AT42+AV42</f>
        <v>53</v>
      </c>
      <c r="E42" s="182">
        <f>G42+I42+K42+M42+O42+Q42+S42+U42+W42+Y42+AA42+AC42+AE42+AK42+AM42+AO42+AQ42+AS42+AU42+AW42</f>
        <v>44</v>
      </c>
      <c r="F42" s="181">
        <v>0</v>
      </c>
      <c r="G42" s="181">
        <v>0</v>
      </c>
      <c r="H42" s="181">
        <v>0</v>
      </c>
      <c r="I42" s="181">
        <v>0</v>
      </c>
      <c r="J42" s="181">
        <v>0</v>
      </c>
      <c r="K42" s="181">
        <v>0</v>
      </c>
      <c r="L42" s="181">
        <v>3</v>
      </c>
      <c r="M42" s="181">
        <v>2</v>
      </c>
      <c r="N42" s="181">
        <v>26</v>
      </c>
      <c r="O42" s="181">
        <v>13</v>
      </c>
      <c r="P42" s="181">
        <v>0</v>
      </c>
      <c r="Q42" s="181">
        <v>0</v>
      </c>
      <c r="R42" s="181">
        <v>0</v>
      </c>
      <c r="S42" s="181">
        <v>0</v>
      </c>
      <c r="T42" s="181">
        <v>5</v>
      </c>
      <c r="U42" s="181">
        <v>1</v>
      </c>
      <c r="V42" s="181">
        <v>9</v>
      </c>
      <c r="W42" s="181">
        <v>15</v>
      </c>
      <c r="X42" s="181">
        <v>0</v>
      </c>
      <c r="Y42" s="181">
        <v>0</v>
      </c>
      <c r="Z42" s="181">
        <v>0</v>
      </c>
      <c r="AA42" s="181">
        <v>4</v>
      </c>
      <c r="AB42" s="181">
        <v>3</v>
      </c>
      <c r="AC42" s="181">
        <v>0</v>
      </c>
      <c r="AD42" s="182">
        <v>1</v>
      </c>
      <c r="AE42" s="183">
        <v>3</v>
      </c>
      <c r="AF42" s="128" t="s">
        <v>41</v>
      </c>
      <c r="AG42" s="127"/>
      <c r="AH42" s="135"/>
      <c r="AI42" s="139" t="s">
        <v>41</v>
      </c>
      <c r="AJ42" s="184">
        <v>0</v>
      </c>
      <c r="AK42" s="182">
        <v>0</v>
      </c>
      <c r="AL42" s="182">
        <v>0</v>
      </c>
      <c r="AM42" s="182">
        <v>0</v>
      </c>
      <c r="AN42" s="182">
        <v>3</v>
      </c>
      <c r="AO42" s="181">
        <v>3</v>
      </c>
      <c r="AP42" s="181">
        <v>1</v>
      </c>
      <c r="AQ42" s="181">
        <v>1</v>
      </c>
      <c r="AR42" s="181">
        <v>1</v>
      </c>
      <c r="AS42" s="181">
        <v>2</v>
      </c>
      <c r="AT42" s="181">
        <v>1</v>
      </c>
      <c r="AU42" s="181">
        <v>0</v>
      </c>
      <c r="AV42" s="181">
        <v>0</v>
      </c>
      <c r="AW42" s="181">
        <v>0</v>
      </c>
    </row>
    <row r="43" spans="1:49" s="114" customFormat="1" ht="18" customHeight="1">
      <c r="A43" s="135"/>
      <c r="B43" s="139" t="s">
        <v>42</v>
      </c>
      <c r="C43" s="184">
        <f>SUM(D43:E43)</f>
        <v>0</v>
      </c>
      <c r="D43" s="182">
        <f>F43+H43+J43+L43+N43+P43+R43+T43+V43+X43+Z43+AB43+AD43+AJ43+AL43+AN43+AP43+AR43+AT43+AV43</f>
        <v>0</v>
      </c>
      <c r="E43" s="182">
        <f>G43+I43+K43+M43+O43+Q43+S43+U43+W43+Y43+AA43+AC43+AE43+AK43+AM43+AO43+AQ43+AS43+AU43+AW43</f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0</v>
      </c>
      <c r="Q43" s="181">
        <v>0</v>
      </c>
      <c r="R43" s="181">
        <v>0</v>
      </c>
      <c r="S43" s="181">
        <v>0</v>
      </c>
      <c r="T43" s="181">
        <v>0</v>
      </c>
      <c r="U43" s="181">
        <v>0</v>
      </c>
      <c r="V43" s="181">
        <v>0</v>
      </c>
      <c r="W43" s="181">
        <v>0</v>
      </c>
      <c r="X43" s="181">
        <v>0</v>
      </c>
      <c r="Y43" s="181">
        <v>0</v>
      </c>
      <c r="Z43" s="181">
        <v>0</v>
      </c>
      <c r="AA43" s="181">
        <v>0</v>
      </c>
      <c r="AB43" s="181">
        <v>0</v>
      </c>
      <c r="AC43" s="181">
        <v>0</v>
      </c>
      <c r="AD43" s="182">
        <v>0</v>
      </c>
      <c r="AE43" s="183">
        <v>0</v>
      </c>
      <c r="AF43" s="128" t="s">
        <v>42</v>
      </c>
      <c r="AG43" s="127"/>
      <c r="AH43" s="135"/>
      <c r="AI43" s="139" t="s">
        <v>42</v>
      </c>
      <c r="AJ43" s="184">
        <v>0</v>
      </c>
      <c r="AK43" s="182">
        <v>0</v>
      </c>
      <c r="AL43" s="182">
        <v>0</v>
      </c>
      <c r="AM43" s="182">
        <v>0</v>
      </c>
      <c r="AN43" s="182">
        <v>0</v>
      </c>
      <c r="AO43" s="181">
        <v>0</v>
      </c>
      <c r="AP43" s="181">
        <v>0</v>
      </c>
      <c r="AQ43" s="181">
        <v>0</v>
      </c>
      <c r="AR43" s="181">
        <v>0</v>
      </c>
      <c r="AS43" s="181">
        <v>0</v>
      </c>
      <c r="AT43" s="181">
        <v>0</v>
      </c>
      <c r="AU43" s="181">
        <v>0</v>
      </c>
      <c r="AV43" s="181">
        <v>0</v>
      </c>
      <c r="AW43" s="181">
        <v>0</v>
      </c>
    </row>
    <row r="44" spans="1:49" s="112" customFormat="1" ht="18" customHeight="1">
      <c r="A44" s="344" t="s">
        <v>254</v>
      </c>
      <c r="B44" s="403"/>
      <c r="C44" s="297">
        <f>SUM(C45:C47)</f>
        <v>112</v>
      </c>
      <c r="D44" s="298">
        <f aca="true" t="shared" si="17" ref="D44:AE44">SUM(D45:D47)</f>
        <v>36</v>
      </c>
      <c r="E44" s="298">
        <f t="shared" si="17"/>
        <v>76</v>
      </c>
      <c r="F44" s="298">
        <f t="shared" si="17"/>
        <v>0</v>
      </c>
      <c r="G44" s="298">
        <f t="shared" si="17"/>
        <v>0</v>
      </c>
      <c r="H44" s="298">
        <f t="shared" si="17"/>
        <v>0</v>
      </c>
      <c r="I44" s="298">
        <f t="shared" si="17"/>
        <v>0</v>
      </c>
      <c r="J44" s="298">
        <f t="shared" si="17"/>
        <v>0</v>
      </c>
      <c r="K44" s="298">
        <f t="shared" si="17"/>
        <v>0</v>
      </c>
      <c r="L44" s="298">
        <f t="shared" si="17"/>
        <v>0</v>
      </c>
      <c r="M44" s="298">
        <f t="shared" si="17"/>
        <v>1</v>
      </c>
      <c r="N44" s="298">
        <f t="shared" si="17"/>
        <v>7</v>
      </c>
      <c r="O44" s="298">
        <f t="shared" si="17"/>
        <v>18</v>
      </c>
      <c r="P44" s="298">
        <f t="shared" si="17"/>
        <v>0</v>
      </c>
      <c r="Q44" s="298">
        <f t="shared" si="17"/>
        <v>0</v>
      </c>
      <c r="R44" s="298">
        <f t="shared" si="17"/>
        <v>0</v>
      </c>
      <c r="S44" s="298">
        <f>SUM(S45:S47)</f>
        <v>0</v>
      </c>
      <c r="T44" s="298">
        <f t="shared" si="17"/>
        <v>5</v>
      </c>
      <c r="U44" s="298">
        <f t="shared" si="17"/>
        <v>4</v>
      </c>
      <c r="V44" s="298">
        <f t="shared" si="17"/>
        <v>5</v>
      </c>
      <c r="W44" s="298">
        <f t="shared" si="17"/>
        <v>16</v>
      </c>
      <c r="X44" s="298">
        <f t="shared" si="17"/>
        <v>0</v>
      </c>
      <c r="Y44" s="298">
        <f t="shared" si="17"/>
        <v>1</v>
      </c>
      <c r="Z44" s="298">
        <f t="shared" si="17"/>
        <v>1</v>
      </c>
      <c r="AA44" s="298">
        <f t="shared" si="17"/>
        <v>0</v>
      </c>
      <c r="AB44" s="298">
        <f t="shared" si="17"/>
        <v>0</v>
      </c>
      <c r="AC44" s="298">
        <f t="shared" si="17"/>
        <v>0</v>
      </c>
      <c r="AD44" s="298">
        <f t="shared" si="17"/>
        <v>0</v>
      </c>
      <c r="AE44" s="299">
        <f t="shared" si="17"/>
        <v>7</v>
      </c>
      <c r="AF44" s="345" t="s">
        <v>254</v>
      </c>
      <c r="AG44" s="346"/>
      <c r="AH44" s="344" t="s">
        <v>254</v>
      </c>
      <c r="AI44" s="403"/>
      <c r="AJ44" s="298">
        <f aca="true" t="shared" si="18" ref="AJ44:AV44">SUM(AJ45:AJ47)</f>
        <v>0</v>
      </c>
      <c r="AK44" s="298">
        <f t="shared" si="18"/>
        <v>3</v>
      </c>
      <c r="AL44" s="298">
        <f t="shared" si="18"/>
        <v>0</v>
      </c>
      <c r="AM44" s="298">
        <f>SUM(AM45:AM47)</f>
        <v>0</v>
      </c>
      <c r="AN44" s="298">
        <f t="shared" si="18"/>
        <v>4</v>
      </c>
      <c r="AO44" s="298">
        <f t="shared" si="18"/>
        <v>3</v>
      </c>
      <c r="AP44" s="298">
        <f t="shared" si="18"/>
        <v>0</v>
      </c>
      <c r="AQ44" s="298">
        <f t="shared" si="18"/>
        <v>3</v>
      </c>
      <c r="AR44" s="298">
        <f t="shared" si="18"/>
        <v>1</v>
      </c>
      <c r="AS44" s="298">
        <f t="shared" si="18"/>
        <v>10</v>
      </c>
      <c r="AT44" s="298">
        <f t="shared" si="18"/>
        <v>11</v>
      </c>
      <c r="AU44" s="298">
        <f t="shared" si="18"/>
        <v>4</v>
      </c>
      <c r="AV44" s="298">
        <f t="shared" si="18"/>
        <v>2</v>
      </c>
      <c r="AW44" s="298">
        <f>SUM(AW45:AW47)</f>
        <v>6</v>
      </c>
    </row>
    <row r="45" spans="1:49" s="114" customFormat="1" ht="18" customHeight="1">
      <c r="A45" s="135"/>
      <c r="B45" s="139" t="s">
        <v>43</v>
      </c>
      <c r="C45" s="184">
        <f>SUM(D45:E45)</f>
        <v>80</v>
      </c>
      <c r="D45" s="182">
        <f aca="true" t="shared" si="19" ref="D45:E47">F45+H45+J45+L45+N45+P45+R45+T45+V45+X45+Z45+AB45+AD45+AJ45+AL45+AN45+AP45+AR45+AT45+AV45</f>
        <v>19</v>
      </c>
      <c r="E45" s="182">
        <f t="shared" si="19"/>
        <v>61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  <c r="K45" s="181">
        <v>0</v>
      </c>
      <c r="L45" s="181">
        <v>0</v>
      </c>
      <c r="M45" s="181">
        <v>1</v>
      </c>
      <c r="N45" s="181">
        <v>4</v>
      </c>
      <c r="O45" s="181">
        <v>17</v>
      </c>
      <c r="P45" s="181">
        <v>0</v>
      </c>
      <c r="Q45" s="181">
        <v>0</v>
      </c>
      <c r="R45" s="181">
        <v>0</v>
      </c>
      <c r="S45" s="181">
        <v>0</v>
      </c>
      <c r="T45" s="181">
        <v>3</v>
      </c>
      <c r="U45" s="181">
        <v>3</v>
      </c>
      <c r="V45" s="181">
        <v>4</v>
      </c>
      <c r="W45" s="181">
        <v>12</v>
      </c>
      <c r="X45" s="181">
        <v>0</v>
      </c>
      <c r="Y45" s="181">
        <v>0</v>
      </c>
      <c r="Z45" s="181">
        <v>0</v>
      </c>
      <c r="AA45" s="181">
        <v>0</v>
      </c>
      <c r="AB45" s="181">
        <v>0</v>
      </c>
      <c r="AC45" s="181">
        <v>0</v>
      </c>
      <c r="AD45" s="182">
        <v>0</v>
      </c>
      <c r="AE45" s="183">
        <v>7</v>
      </c>
      <c r="AF45" s="128" t="s">
        <v>43</v>
      </c>
      <c r="AG45" s="127"/>
      <c r="AH45" s="135"/>
      <c r="AI45" s="139" t="s">
        <v>43</v>
      </c>
      <c r="AJ45" s="184">
        <v>0</v>
      </c>
      <c r="AK45" s="182">
        <v>2</v>
      </c>
      <c r="AL45" s="182">
        <v>0</v>
      </c>
      <c r="AM45" s="182">
        <v>0</v>
      </c>
      <c r="AN45" s="182">
        <v>1</v>
      </c>
      <c r="AO45" s="181">
        <v>1</v>
      </c>
      <c r="AP45" s="181">
        <v>0</v>
      </c>
      <c r="AQ45" s="181">
        <v>3</v>
      </c>
      <c r="AR45" s="181">
        <v>1</v>
      </c>
      <c r="AS45" s="181">
        <v>8</v>
      </c>
      <c r="AT45" s="181">
        <v>4</v>
      </c>
      <c r="AU45" s="181">
        <v>1</v>
      </c>
      <c r="AV45" s="181">
        <v>2</v>
      </c>
      <c r="AW45" s="181">
        <v>6</v>
      </c>
    </row>
    <row r="46" spans="1:49" s="114" customFormat="1" ht="18" customHeight="1">
      <c r="A46" s="135"/>
      <c r="B46" s="139" t="s">
        <v>44</v>
      </c>
      <c r="C46" s="184">
        <f>SUM(D46:E46)</f>
        <v>0</v>
      </c>
      <c r="D46" s="182">
        <f t="shared" si="19"/>
        <v>0</v>
      </c>
      <c r="E46" s="182">
        <f t="shared" si="19"/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  <c r="P46" s="181">
        <v>0</v>
      </c>
      <c r="Q46" s="181">
        <v>0</v>
      </c>
      <c r="R46" s="181">
        <v>0</v>
      </c>
      <c r="S46" s="181">
        <v>0</v>
      </c>
      <c r="T46" s="181">
        <v>0</v>
      </c>
      <c r="U46" s="181">
        <v>0</v>
      </c>
      <c r="V46" s="181">
        <v>0</v>
      </c>
      <c r="W46" s="181">
        <v>0</v>
      </c>
      <c r="X46" s="181">
        <v>0</v>
      </c>
      <c r="Y46" s="181">
        <v>0</v>
      </c>
      <c r="Z46" s="181">
        <v>0</v>
      </c>
      <c r="AA46" s="181">
        <v>0</v>
      </c>
      <c r="AB46" s="181">
        <v>0</v>
      </c>
      <c r="AC46" s="181">
        <v>0</v>
      </c>
      <c r="AD46" s="182">
        <v>0</v>
      </c>
      <c r="AE46" s="183">
        <v>0</v>
      </c>
      <c r="AF46" s="128" t="s">
        <v>44</v>
      </c>
      <c r="AG46" s="127"/>
      <c r="AH46" s="135"/>
      <c r="AI46" s="139" t="s">
        <v>44</v>
      </c>
      <c r="AJ46" s="184">
        <v>0</v>
      </c>
      <c r="AK46" s="182">
        <v>0</v>
      </c>
      <c r="AL46" s="182">
        <v>0</v>
      </c>
      <c r="AM46" s="182">
        <v>0</v>
      </c>
      <c r="AN46" s="182">
        <v>0</v>
      </c>
      <c r="AO46" s="181">
        <v>0</v>
      </c>
      <c r="AP46" s="181">
        <v>0</v>
      </c>
      <c r="AQ46" s="181">
        <v>0</v>
      </c>
      <c r="AR46" s="181">
        <v>0</v>
      </c>
      <c r="AS46" s="181">
        <v>0</v>
      </c>
      <c r="AT46" s="181">
        <v>0</v>
      </c>
      <c r="AU46" s="181">
        <v>0</v>
      </c>
      <c r="AV46" s="181">
        <v>0</v>
      </c>
      <c r="AW46" s="181">
        <v>0</v>
      </c>
    </row>
    <row r="47" spans="1:49" s="114" customFormat="1" ht="18" customHeight="1">
      <c r="A47" s="135"/>
      <c r="B47" s="139" t="s">
        <v>45</v>
      </c>
      <c r="C47" s="184">
        <f>SUM(D47:E47)</f>
        <v>32</v>
      </c>
      <c r="D47" s="182">
        <f t="shared" si="19"/>
        <v>17</v>
      </c>
      <c r="E47" s="182">
        <f t="shared" si="19"/>
        <v>15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3</v>
      </c>
      <c r="O47" s="181">
        <v>1</v>
      </c>
      <c r="P47" s="181">
        <v>0</v>
      </c>
      <c r="Q47" s="181">
        <v>0</v>
      </c>
      <c r="R47" s="181">
        <v>0</v>
      </c>
      <c r="S47" s="181">
        <v>0</v>
      </c>
      <c r="T47" s="181">
        <v>2</v>
      </c>
      <c r="U47" s="181">
        <v>1</v>
      </c>
      <c r="V47" s="181">
        <v>1</v>
      </c>
      <c r="W47" s="181">
        <v>4</v>
      </c>
      <c r="X47" s="181">
        <v>0</v>
      </c>
      <c r="Y47" s="181">
        <v>1</v>
      </c>
      <c r="Z47" s="181">
        <v>1</v>
      </c>
      <c r="AA47" s="181">
        <v>0</v>
      </c>
      <c r="AB47" s="181">
        <v>0</v>
      </c>
      <c r="AC47" s="181">
        <v>0</v>
      </c>
      <c r="AD47" s="182">
        <v>0</v>
      </c>
      <c r="AE47" s="183">
        <v>0</v>
      </c>
      <c r="AF47" s="128" t="s">
        <v>45</v>
      </c>
      <c r="AG47" s="127"/>
      <c r="AH47" s="135"/>
      <c r="AI47" s="139" t="s">
        <v>45</v>
      </c>
      <c r="AJ47" s="184">
        <v>0</v>
      </c>
      <c r="AK47" s="182">
        <v>1</v>
      </c>
      <c r="AL47" s="182">
        <v>0</v>
      </c>
      <c r="AM47" s="182">
        <v>0</v>
      </c>
      <c r="AN47" s="182">
        <v>3</v>
      </c>
      <c r="AO47" s="181">
        <v>2</v>
      </c>
      <c r="AP47" s="181">
        <v>0</v>
      </c>
      <c r="AQ47" s="181">
        <v>0</v>
      </c>
      <c r="AR47" s="181">
        <v>0</v>
      </c>
      <c r="AS47" s="181">
        <v>2</v>
      </c>
      <c r="AT47" s="181">
        <v>7</v>
      </c>
      <c r="AU47" s="181">
        <v>3</v>
      </c>
      <c r="AV47" s="181">
        <v>0</v>
      </c>
      <c r="AW47" s="181">
        <v>0</v>
      </c>
    </row>
    <row r="48" spans="1:49" s="112" customFormat="1" ht="18" customHeight="1">
      <c r="A48" s="344" t="s">
        <v>255</v>
      </c>
      <c r="B48" s="403"/>
      <c r="C48" s="297">
        <f aca="true" t="shared" si="20" ref="C48:AE48">SUM(C49:C51)</f>
        <v>146</v>
      </c>
      <c r="D48" s="298">
        <f t="shared" si="20"/>
        <v>100</v>
      </c>
      <c r="E48" s="298">
        <f t="shared" si="20"/>
        <v>46</v>
      </c>
      <c r="F48" s="298">
        <f t="shared" si="20"/>
        <v>0</v>
      </c>
      <c r="G48" s="298">
        <f t="shared" si="20"/>
        <v>0</v>
      </c>
      <c r="H48" s="298">
        <f t="shared" si="20"/>
        <v>0</v>
      </c>
      <c r="I48" s="298">
        <f t="shared" si="20"/>
        <v>0</v>
      </c>
      <c r="J48" s="298">
        <f t="shared" si="20"/>
        <v>0</v>
      </c>
      <c r="K48" s="298">
        <f t="shared" si="20"/>
        <v>0</v>
      </c>
      <c r="L48" s="298">
        <f t="shared" si="20"/>
        <v>11</v>
      </c>
      <c r="M48" s="298">
        <f t="shared" si="20"/>
        <v>2</v>
      </c>
      <c r="N48" s="298">
        <f t="shared" si="20"/>
        <v>46</v>
      </c>
      <c r="O48" s="298">
        <f t="shared" si="20"/>
        <v>17</v>
      </c>
      <c r="P48" s="298">
        <f t="shared" si="20"/>
        <v>1</v>
      </c>
      <c r="Q48" s="298">
        <f t="shared" si="20"/>
        <v>1</v>
      </c>
      <c r="R48" s="298">
        <f t="shared" si="20"/>
        <v>0</v>
      </c>
      <c r="S48" s="298">
        <f>SUM(S49:S51)</f>
        <v>0</v>
      </c>
      <c r="T48" s="298">
        <f t="shared" si="20"/>
        <v>8</v>
      </c>
      <c r="U48" s="298">
        <f t="shared" si="20"/>
        <v>2</v>
      </c>
      <c r="V48" s="298">
        <f t="shared" si="20"/>
        <v>12</v>
      </c>
      <c r="W48" s="298">
        <f t="shared" si="20"/>
        <v>4</v>
      </c>
      <c r="X48" s="298">
        <f t="shared" si="20"/>
        <v>0</v>
      </c>
      <c r="Y48" s="298">
        <f t="shared" si="20"/>
        <v>3</v>
      </c>
      <c r="Z48" s="298">
        <f t="shared" si="20"/>
        <v>0</v>
      </c>
      <c r="AA48" s="298">
        <f t="shared" si="20"/>
        <v>1</v>
      </c>
      <c r="AB48" s="298">
        <f t="shared" si="20"/>
        <v>5</v>
      </c>
      <c r="AC48" s="298">
        <f t="shared" si="20"/>
        <v>3</v>
      </c>
      <c r="AD48" s="298">
        <f t="shared" si="20"/>
        <v>1</v>
      </c>
      <c r="AE48" s="299">
        <f t="shared" si="20"/>
        <v>1</v>
      </c>
      <c r="AF48" s="345" t="s">
        <v>255</v>
      </c>
      <c r="AG48" s="346"/>
      <c r="AH48" s="344" t="s">
        <v>255</v>
      </c>
      <c r="AI48" s="403"/>
      <c r="AJ48" s="298">
        <f aca="true" t="shared" si="21" ref="AJ48:AV48">SUM(AJ49:AJ51)</f>
        <v>0</v>
      </c>
      <c r="AK48" s="298">
        <f t="shared" si="21"/>
        <v>1</v>
      </c>
      <c r="AL48" s="298">
        <f t="shared" si="21"/>
        <v>0</v>
      </c>
      <c r="AM48" s="298">
        <f>SUM(AM49:AM51)</f>
        <v>0</v>
      </c>
      <c r="AN48" s="298">
        <f t="shared" si="21"/>
        <v>1</v>
      </c>
      <c r="AO48" s="298">
        <f t="shared" si="21"/>
        <v>4</v>
      </c>
      <c r="AP48" s="298">
        <f t="shared" si="21"/>
        <v>0</v>
      </c>
      <c r="AQ48" s="298">
        <f t="shared" si="21"/>
        <v>3</v>
      </c>
      <c r="AR48" s="298">
        <f t="shared" si="21"/>
        <v>6</v>
      </c>
      <c r="AS48" s="298">
        <f t="shared" si="21"/>
        <v>0</v>
      </c>
      <c r="AT48" s="298">
        <f t="shared" si="21"/>
        <v>9</v>
      </c>
      <c r="AU48" s="298">
        <f t="shared" si="21"/>
        <v>4</v>
      </c>
      <c r="AV48" s="298">
        <f t="shared" si="21"/>
        <v>0</v>
      </c>
      <c r="AW48" s="298">
        <f>SUM(AW49:AW51)</f>
        <v>0</v>
      </c>
    </row>
    <row r="49" spans="1:49" s="114" customFormat="1" ht="18" customHeight="1">
      <c r="A49" s="135"/>
      <c r="B49" s="139" t="s">
        <v>46</v>
      </c>
      <c r="C49" s="184">
        <f>SUM(D49:E49)</f>
        <v>146</v>
      </c>
      <c r="D49" s="182">
        <f aca="true" t="shared" si="22" ref="D49:E51">F49+H49+J49+L49+N49+P49+R49+T49+V49+X49+Z49+AB49+AD49+AJ49+AL49+AN49+AP49+AR49+AT49+AV49</f>
        <v>100</v>
      </c>
      <c r="E49" s="182">
        <f t="shared" si="22"/>
        <v>46</v>
      </c>
      <c r="F49" s="181">
        <v>0</v>
      </c>
      <c r="G49" s="181">
        <v>0</v>
      </c>
      <c r="H49" s="181">
        <v>0</v>
      </c>
      <c r="I49" s="181">
        <v>0</v>
      </c>
      <c r="J49" s="181">
        <v>0</v>
      </c>
      <c r="K49" s="181">
        <v>0</v>
      </c>
      <c r="L49" s="181">
        <v>11</v>
      </c>
      <c r="M49" s="181">
        <v>2</v>
      </c>
      <c r="N49" s="181">
        <v>46</v>
      </c>
      <c r="O49" s="181">
        <v>17</v>
      </c>
      <c r="P49" s="181">
        <v>1</v>
      </c>
      <c r="Q49" s="181">
        <v>1</v>
      </c>
      <c r="R49" s="181">
        <v>0</v>
      </c>
      <c r="S49" s="181">
        <v>0</v>
      </c>
      <c r="T49" s="181">
        <v>8</v>
      </c>
      <c r="U49" s="181">
        <v>2</v>
      </c>
      <c r="V49" s="181">
        <v>12</v>
      </c>
      <c r="W49" s="181">
        <v>4</v>
      </c>
      <c r="X49" s="181">
        <v>0</v>
      </c>
      <c r="Y49" s="181">
        <v>3</v>
      </c>
      <c r="Z49" s="181">
        <v>0</v>
      </c>
      <c r="AA49" s="181">
        <v>1</v>
      </c>
      <c r="AB49" s="181">
        <v>5</v>
      </c>
      <c r="AC49" s="181">
        <v>3</v>
      </c>
      <c r="AD49" s="182">
        <v>1</v>
      </c>
      <c r="AE49" s="183">
        <v>1</v>
      </c>
      <c r="AF49" s="128" t="s">
        <v>46</v>
      </c>
      <c r="AG49" s="127"/>
      <c r="AH49" s="135"/>
      <c r="AI49" s="139" t="s">
        <v>46</v>
      </c>
      <c r="AJ49" s="184">
        <v>0</v>
      </c>
      <c r="AK49" s="182">
        <v>1</v>
      </c>
      <c r="AL49" s="182">
        <v>0</v>
      </c>
      <c r="AM49" s="182">
        <v>0</v>
      </c>
      <c r="AN49" s="182">
        <v>1</v>
      </c>
      <c r="AO49" s="181">
        <v>4</v>
      </c>
      <c r="AP49" s="181">
        <v>0</v>
      </c>
      <c r="AQ49" s="181">
        <v>3</v>
      </c>
      <c r="AR49" s="181">
        <v>6</v>
      </c>
      <c r="AS49" s="181">
        <v>0</v>
      </c>
      <c r="AT49" s="181">
        <v>9</v>
      </c>
      <c r="AU49" s="181">
        <v>4</v>
      </c>
      <c r="AV49" s="181">
        <v>0</v>
      </c>
      <c r="AW49" s="181">
        <v>0</v>
      </c>
    </row>
    <row r="50" spans="1:49" s="114" customFormat="1" ht="18" customHeight="1">
      <c r="A50" s="135"/>
      <c r="B50" s="139" t="s">
        <v>47</v>
      </c>
      <c r="C50" s="184">
        <f>SUM(D50:E50)</f>
        <v>0</v>
      </c>
      <c r="D50" s="182">
        <f t="shared" si="22"/>
        <v>0</v>
      </c>
      <c r="E50" s="182">
        <f t="shared" si="22"/>
        <v>0</v>
      </c>
      <c r="F50" s="181">
        <v>0</v>
      </c>
      <c r="G50" s="181">
        <v>0</v>
      </c>
      <c r="H50" s="181">
        <v>0</v>
      </c>
      <c r="I50" s="181">
        <v>0</v>
      </c>
      <c r="J50" s="181">
        <v>0</v>
      </c>
      <c r="K50" s="181">
        <v>0</v>
      </c>
      <c r="L50" s="181">
        <v>0</v>
      </c>
      <c r="M50" s="181">
        <v>0</v>
      </c>
      <c r="N50" s="181">
        <v>0</v>
      </c>
      <c r="O50" s="181">
        <v>0</v>
      </c>
      <c r="P50" s="181">
        <v>0</v>
      </c>
      <c r="Q50" s="181">
        <v>0</v>
      </c>
      <c r="R50" s="181">
        <v>0</v>
      </c>
      <c r="S50" s="181">
        <v>0</v>
      </c>
      <c r="T50" s="181">
        <v>0</v>
      </c>
      <c r="U50" s="181">
        <v>0</v>
      </c>
      <c r="V50" s="181">
        <v>0</v>
      </c>
      <c r="W50" s="181">
        <v>0</v>
      </c>
      <c r="X50" s="181">
        <v>0</v>
      </c>
      <c r="Y50" s="181">
        <v>0</v>
      </c>
      <c r="Z50" s="181">
        <v>0</v>
      </c>
      <c r="AA50" s="181">
        <v>0</v>
      </c>
      <c r="AB50" s="181">
        <v>0</v>
      </c>
      <c r="AC50" s="181">
        <v>0</v>
      </c>
      <c r="AD50" s="182">
        <v>0</v>
      </c>
      <c r="AE50" s="183">
        <v>0</v>
      </c>
      <c r="AF50" s="128" t="s">
        <v>47</v>
      </c>
      <c r="AG50" s="127"/>
      <c r="AH50" s="135"/>
      <c r="AI50" s="139" t="s">
        <v>47</v>
      </c>
      <c r="AJ50" s="184">
        <v>0</v>
      </c>
      <c r="AK50" s="182">
        <v>0</v>
      </c>
      <c r="AL50" s="182">
        <v>0</v>
      </c>
      <c r="AM50" s="182">
        <v>0</v>
      </c>
      <c r="AN50" s="182">
        <v>0</v>
      </c>
      <c r="AO50" s="181">
        <v>0</v>
      </c>
      <c r="AP50" s="181">
        <v>0</v>
      </c>
      <c r="AQ50" s="181">
        <v>0</v>
      </c>
      <c r="AR50" s="181">
        <v>0</v>
      </c>
      <c r="AS50" s="181">
        <v>0</v>
      </c>
      <c r="AT50" s="181">
        <v>0</v>
      </c>
      <c r="AU50" s="181">
        <v>0</v>
      </c>
      <c r="AV50" s="181">
        <v>0</v>
      </c>
      <c r="AW50" s="181">
        <v>0</v>
      </c>
    </row>
    <row r="51" spans="1:49" s="114" customFormat="1" ht="18" customHeight="1">
      <c r="A51" s="135"/>
      <c r="B51" s="139" t="s">
        <v>48</v>
      </c>
      <c r="C51" s="184">
        <f>SUM(D51:E51)</f>
        <v>0</v>
      </c>
      <c r="D51" s="182">
        <f t="shared" si="22"/>
        <v>0</v>
      </c>
      <c r="E51" s="182">
        <f t="shared" si="22"/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1">
        <v>0</v>
      </c>
      <c r="P51" s="181">
        <v>0</v>
      </c>
      <c r="Q51" s="181">
        <v>0</v>
      </c>
      <c r="R51" s="181">
        <v>0</v>
      </c>
      <c r="S51" s="181">
        <v>0</v>
      </c>
      <c r="T51" s="181">
        <v>0</v>
      </c>
      <c r="U51" s="181">
        <v>0</v>
      </c>
      <c r="V51" s="181">
        <v>0</v>
      </c>
      <c r="W51" s="181">
        <v>0</v>
      </c>
      <c r="X51" s="181">
        <v>0</v>
      </c>
      <c r="Y51" s="181">
        <v>0</v>
      </c>
      <c r="Z51" s="181">
        <v>0</v>
      </c>
      <c r="AA51" s="181">
        <v>0</v>
      </c>
      <c r="AB51" s="181">
        <v>0</v>
      </c>
      <c r="AC51" s="181">
        <v>0</v>
      </c>
      <c r="AD51" s="182">
        <v>0</v>
      </c>
      <c r="AE51" s="183">
        <v>0</v>
      </c>
      <c r="AF51" s="128" t="s">
        <v>48</v>
      </c>
      <c r="AG51" s="127"/>
      <c r="AH51" s="135"/>
      <c r="AI51" s="139" t="s">
        <v>48</v>
      </c>
      <c r="AJ51" s="184">
        <v>0</v>
      </c>
      <c r="AK51" s="182">
        <v>0</v>
      </c>
      <c r="AL51" s="182">
        <v>0</v>
      </c>
      <c r="AM51" s="182">
        <v>0</v>
      </c>
      <c r="AN51" s="182">
        <v>0</v>
      </c>
      <c r="AO51" s="181">
        <v>0</v>
      </c>
      <c r="AP51" s="181">
        <v>0</v>
      </c>
      <c r="AQ51" s="181">
        <v>0</v>
      </c>
      <c r="AR51" s="181">
        <v>0</v>
      </c>
      <c r="AS51" s="181">
        <v>0</v>
      </c>
      <c r="AT51" s="181">
        <v>0</v>
      </c>
      <c r="AU51" s="181">
        <v>0</v>
      </c>
      <c r="AV51" s="181">
        <v>0</v>
      </c>
      <c r="AW51" s="181">
        <v>0</v>
      </c>
    </row>
    <row r="52" spans="1:49" s="116" customFormat="1" ht="18" customHeight="1">
      <c r="A52" s="344" t="s">
        <v>256</v>
      </c>
      <c r="B52" s="403"/>
      <c r="C52" s="297">
        <f>SUM(C53:C54)</f>
        <v>119</v>
      </c>
      <c r="D52" s="298">
        <f aca="true" t="shared" si="23" ref="D52:AE52">SUM(D53:D54)</f>
        <v>70</v>
      </c>
      <c r="E52" s="298">
        <f t="shared" si="23"/>
        <v>49</v>
      </c>
      <c r="F52" s="298">
        <f t="shared" si="23"/>
        <v>1</v>
      </c>
      <c r="G52" s="298">
        <f t="shared" si="23"/>
        <v>1</v>
      </c>
      <c r="H52" s="298">
        <f t="shared" si="23"/>
        <v>0</v>
      </c>
      <c r="I52" s="298">
        <f t="shared" si="23"/>
        <v>0</v>
      </c>
      <c r="J52" s="298">
        <f t="shared" si="23"/>
        <v>0</v>
      </c>
      <c r="K52" s="298">
        <f t="shared" si="23"/>
        <v>0</v>
      </c>
      <c r="L52" s="298">
        <f t="shared" si="23"/>
        <v>5</v>
      </c>
      <c r="M52" s="298">
        <f t="shared" si="23"/>
        <v>0</v>
      </c>
      <c r="N52" s="298">
        <f t="shared" si="23"/>
        <v>47</v>
      </c>
      <c r="O52" s="298">
        <f t="shared" si="23"/>
        <v>20</v>
      </c>
      <c r="P52" s="298">
        <f t="shared" si="23"/>
        <v>0</v>
      </c>
      <c r="Q52" s="298">
        <f t="shared" si="23"/>
        <v>0</v>
      </c>
      <c r="R52" s="298">
        <f t="shared" si="23"/>
        <v>0</v>
      </c>
      <c r="S52" s="298">
        <f>SUM(S53:S54)</f>
        <v>1</v>
      </c>
      <c r="T52" s="298">
        <f t="shared" si="23"/>
        <v>2</v>
      </c>
      <c r="U52" s="298">
        <f t="shared" si="23"/>
        <v>0</v>
      </c>
      <c r="V52" s="298">
        <f t="shared" si="23"/>
        <v>5</v>
      </c>
      <c r="W52" s="298">
        <f t="shared" si="23"/>
        <v>3</v>
      </c>
      <c r="X52" s="298">
        <f t="shared" si="23"/>
        <v>0</v>
      </c>
      <c r="Y52" s="298">
        <f t="shared" si="23"/>
        <v>0</v>
      </c>
      <c r="Z52" s="298">
        <f t="shared" si="23"/>
        <v>0</v>
      </c>
      <c r="AA52" s="298">
        <f t="shared" si="23"/>
        <v>0</v>
      </c>
      <c r="AB52" s="298">
        <f t="shared" si="23"/>
        <v>0</v>
      </c>
      <c r="AC52" s="298">
        <f t="shared" si="23"/>
        <v>2</v>
      </c>
      <c r="AD52" s="298">
        <f t="shared" si="23"/>
        <v>2</v>
      </c>
      <c r="AE52" s="299">
        <f t="shared" si="23"/>
        <v>3</v>
      </c>
      <c r="AF52" s="345" t="s">
        <v>256</v>
      </c>
      <c r="AG52" s="346"/>
      <c r="AH52" s="344" t="s">
        <v>256</v>
      </c>
      <c r="AI52" s="403"/>
      <c r="AJ52" s="298">
        <f aca="true" t="shared" si="24" ref="AJ52:AV52">SUM(AJ53:AJ54)</f>
        <v>0</v>
      </c>
      <c r="AK52" s="298">
        <f t="shared" si="24"/>
        <v>5</v>
      </c>
      <c r="AL52" s="298">
        <f t="shared" si="24"/>
        <v>0</v>
      </c>
      <c r="AM52" s="298">
        <f>SUM(AM53:AM54)</f>
        <v>1</v>
      </c>
      <c r="AN52" s="298">
        <f t="shared" si="24"/>
        <v>3</v>
      </c>
      <c r="AO52" s="298">
        <f t="shared" si="24"/>
        <v>7</v>
      </c>
      <c r="AP52" s="298">
        <f t="shared" si="24"/>
        <v>1</v>
      </c>
      <c r="AQ52" s="298">
        <f t="shared" si="24"/>
        <v>4</v>
      </c>
      <c r="AR52" s="298">
        <f t="shared" si="24"/>
        <v>0</v>
      </c>
      <c r="AS52" s="298">
        <f t="shared" si="24"/>
        <v>1</v>
      </c>
      <c r="AT52" s="298">
        <f t="shared" si="24"/>
        <v>4</v>
      </c>
      <c r="AU52" s="298">
        <f t="shared" si="24"/>
        <v>1</v>
      </c>
      <c r="AV52" s="298">
        <f t="shared" si="24"/>
        <v>0</v>
      </c>
      <c r="AW52" s="298">
        <f>SUM(AW53:AW54)</f>
        <v>0</v>
      </c>
    </row>
    <row r="53" spans="1:49" s="114" customFormat="1" ht="18" customHeight="1">
      <c r="A53" s="135"/>
      <c r="B53" s="139" t="s">
        <v>49</v>
      </c>
      <c r="C53" s="184">
        <f>SUM(D53:E53)</f>
        <v>57</v>
      </c>
      <c r="D53" s="182">
        <f>F53+H53+J53+L53+N53+P53+R53+T53+V53+X53+Z53+AB53+AD53+AJ53+AL53+AN53+AP53+AR53+AT53+AV53</f>
        <v>40</v>
      </c>
      <c r="E53" s="182">
        <f>G53+I53+K53+M53+O53+Q53+S53+U53+W53+Y53+AA53+AC53+AE53+AK53+AM53+AO53+AQ53+AS53+AU53+AW53</f>
        <v>17</v>
      </c>
      <c r="F53" s="181">
        <v>1</v>
      </c>
      <c r="G53" s="181">
        <v>1</v>
      </c>
      <c r="H53" s="181">
        <v>0</v>
      </c>
      <c r="I53" s="181">
        <v>0</v>
      </c>
      <c r="J53" s="181">
        <v>0</v>
      </c>
      <c r="K53" s="181">
        <v>0</v>
      </c>
      <c r="L53" s="181">
        <v>4</v>
      </c>
      <c r="M53" s="181">
        <v>0</v>
      </c>
      <c r="N53" s="181">
        <v>24</v>
      </c>
      <c r="O53" s="181">
        <v>6</v>
      </c>
      <c r="P53" s="181">
        <v>0</v>
      </c>
      <c r="Q53" s="181">
        <v>0</v>
      </c>
      <c r="R53" s="181">
        <v>0</v>
      </c>
      <c r="S53" s="181">
        <v>1</v>
      </c>
      <c r="T53" s="181">
        <v>1</v>
      </c>
      <c r="U53" s="181">
        <v>0</v>
      </c>
      <c r="V53" s="181">
        <v>3</v>
      </c>
      <c r="W53" s="181">
        <v>0</v>
      </c>
      <c r="X53" s="181">
        <v>0</v>
      </c>
      <c r="Y53" s="181">
        <v>0</v>
      </c>
      <c r="Z53" s="181">
        <v>0</v>
      </c>
      <c r="AA53" s="181">
        <v>0</v>
      </c>
      <c r="AB53" s="181">
        <v>0</v>
      </c>
      <c r="AC53" s="181">
        <v>2</v>
      </c>
      <c r="AD53" s="182">
        <v>2</v>
      </c>
      <c r="AE53" s="183">
        <v>1</v>
      </c>
      <c r="AF53" s="128" t="s">
        <v>49</v>
      </c>
      <c r="AG53" s="127"/>
      <c r="AH53" s="135"/>
      <c r="AI53" s="139" t="s">
        <v>49</v>
      </c>
      <c r="AJ53" s="184">
        <v>0</v>
      </c>
      <c r="AK53" s="182">
        <v>1</v>
      </c>
      <c r="AL53" s="182">
        <v>0</v>
      </c>
      <c r="AM53" s="182">
        <v>1</v>
      </c>
      <c r="AN53" s="182">
        <v>1</v>
      </c>
      <c r="AO53" s="181">
        <v>2</v>
      </c>
      <c r="AP53" s="181">
        <v>1</v>
      </c>
      <c r="AQ53" s="181">
        <v>2</v>
      </c>
      <c r="AR53" s="181">
        <v>0</v>
      </c>
      <c r="AS53" s="181">
        <v>0</v>
      </c>
      <c r="AT53" s="181">
        <v>3</v>
      </c>
      <c r="AU53" s="181">
        <v>0</v>
      </c>
      <c r="AV53" s="181">
        <v>0</v>
      </c>
      <c r="AW53" s="181">
        <v>0</v>
      </c>
    </row>
    <row r="54" spans="1:49" s="113" customFormat="1" ht="18" customHeight="1">
      <c r="A54" s="135"/>
      <c r="B54" s="139" t="s">
        <v>64</v>
      </c>
      <c r="C54" s="184">
        <f>SUM(D54:E54)</f>
        <v>62</v>
      </c>
      <c r="D54" s="182">
        <f>F54+H54+J54+L54+N54+P54+R54+T54+V54+X54+Z54+AB54+AD54+AJ54+AL54+AN54+AP54+AR54+AT54+AV54</f>
        <v>30</v>
      </c>
      <c r="E54" s="182">
        <f>G54+I54+K54+M54+O54+Q54+S54+U54+W54+Y54+AA54+AC54+AE54+AK54+AM54+AO54+AQ54+AS54+AU54+AW54</f>
        <v>32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1</v>
      </c>
      <c r="M54" s="181">
        <v>0</v>
      </c>
      <c r="N54" s="181">
        <v>23</v>
      </c>
      <c r="O54" s="181">
        <v>14</v>
      </c>
      <c r="P54" s="181">
        <v>0</v>
      </c>
      <c r="Q54" s="181">
        <v>0</v>
      </c>
      <c r="R54" s="181">
        <v>0</v>
      </c>
      <c r="S54" s="181">
        <v>0</v>
      </c>
      <c r="T54" s="181">
        <v>1</v>
      </c>
      <c r="U54" s="181">
        <v>0</v>
      </c>
      <c r="V54" s="181">
        <v>2</v>
      </c>
      <c r="W54" s="181">
        <v>3</v>
      </c>
      <c r="X54" s="181">
        <v>0</v>
      </c>
      <c r="Y54" s="181">
        <v>0</v>
      </c>
      <c r="Z54" s="181">
        <v>0</v>
      </c>
      <c r="AA54" s="181">
        <v>0</v>
      </c>
      <c r="AB54" s="181">
        <v>0</v>
      </c>
      <c r="AC54" s="181">
        <v>0</v>
      </c>
      <c r="AD54" s="182">
        <v>0</v>
      </c>
      <c r="AE54" s="183">
        <v>2</v>
      </c>
      <c r="AF54" s="128" t="s">
        <v>64</v>
      </c>
      <c r="AG54" s="127"/>
      <c r="AH54" s="135"/>
      <c r="AI54" s="139" t="s">
        <v>64</v>
      </c>
      <c r="AJ54" s="184">
        <v>0</v>
      </c>
      <c r="AK54" s="182">
        <v>4</v>
      </c>
      <c r="AL54" s="182">
        <v>0</v>
      </c>
      <c r="AM54" s="182">
        <v>0</v>
      </c>
      <c r="AN54" s="182">
        <v>2</v>
      </c>
      <c r="AO54" s="181">
        <v>5</v>
      </c>
      <c r="AP54" s="181">
        <v>0</v>
      </c>
      <c r="AQ54" s="181">
        <v>2</v>
      </c>
      <c r="AR54" s="181">
        <v>0</v>
      </c>
      <c r="AS54" s="181">
        <v>1</v>
      </c>
      <c r="AT54" s="181">
        <v>1</v>
      </c>
      <c r="AU54" s="181">
        <v>1</v>
      </c>
      <c r="AV54" s="181">
        <v>0</v>
      </c>
      <c r="AW54" s="181">
        <v>0</v>
      </c>
    </row>
    <row r="55" spans="1:49" s="112" customFormat="1" ht="18" customHeight="1">
      <c r="A55" s="344" t="s">
        <v>257</v>
      </c>
      <c r="B55" s="347"/>
      <c r="C55" s="297">
        <f>SUM(C56:C57)</f>
        <v>189</v>
      </c>
      <c r="D55" s="298">
        <f aca="true" t="shared" si="25" ref="D55:AE55">SUM(D56:D57)</f>
        <v>105</v>
      </c>
      <c r="E55" s="298">
        <f t="shared" si="25"/>
        <v>84</v>
      </c>
      <c r="F55" s="298">
        <f t="shared" si="25"/>
        <v>2</v>
      </c>
      <c r="G55" s="298">
        <f t="shared" si="25"/>
        <v>0</v>
      </c>
      <c r="H55" s="298">
        <f t="shared" si="25"/>
        <v>0</v>
      </c>
      <c r="I55" s="298">
        <f t="shared" si="25"/>
        <v>0</v>
      </c>
      <c r="J55" s="298">
        <f t="shared" si="25"/>
        <v>0</v>
      </c>
      <c r="K55" s="298">
        <f t="shared" si="25"/>
        <v>0</v>
      </c>
      <c r="L55" s="298">
        <f t="shared" si="25"/>
        <v>9</v>
      </c>
      <c r="M55" s="298">
        <f t="shared" si="25"/>
        <v>0</v>
      </c>
      <c r="N55" s="298">
        <f t="shared" si="25"/>
        <v>58</v>
      </c>
      <c r="O55" s="298">
        <f t="shared" si="25"/>
        <v>36</v>
      </c>
      <c r="P55" s="298">
        <f t="shared" si="25"/>
        <v>0</v>
      </c>
      <c r="Q55" s="298">
        <f t="shared" si="25"/>
        <v>0</v>
      </c>
      <c r="R55" s="298">
        <f t="shared" si="25"/>
        <v>0</v>
      </c>
      <c r="S55" s="298">
        <f>SUM(S56:S57)</f>
        <v>0</v>
      </c>
      <c r="T55" s="298">
        <f t="shared" si="25"/>
        <v>1</v>
      </c>
      <c r="U55" s="298">
        <f t="shared" si="25"/>
        <v>2</v>
      </c>
      <c r="V55" s="298">
        <f t="shared" si="25"/>
        <v>8</v>
      </c>
      <c r="W55" s="298">
        <f t="shared" si="25"/>
        <v>15</v>
      </c>
      <c r="X55" s="298">
        <f t="shared" si="25"/>
        <v>0</v>
      </c>
      <c r="Y55" s="298">
        <f t="shared" si="25"/>
        <v>0</v>
      </c>
      <c r="Z55" s="298">
        <f t="shared" si="25"/>
        <v>1</v>
      </c>
      <c r="AA55" s="298">
        <f t="shared" si="25"/>
        <v>0</v>
      </c>
      <c r="AB55" s="298">
        <f t="shared" si="25"/>
        <v>0</v>
      </c>
      <c r="AC55" s="298">
        <f t="shared" si="25"/>
        <v>3</v>
      </c>
      <c r="AD55" s="298">
        <f t="shared" si="25"/>
        <v>3</v>
      </c>
      <c r="AE55" s="299">
        <f t="shared" si="25"/>
        <v>7</v>
      </c>
      <c r="AF55" s="345" t="s">
        <v>257</v>
      </c>
      <c r="AG55" s="348"/>
      <c r="AH55" s="344" t="s">
        <v>257</v>
      </c>
      <c r="AI55" s="403"/>
      <c r="AJ55" s="298">
        <f aca="true" t="shared" si="26" ref="AJ55:AV55">SUM(AJ56:AJ57)</f>
        <v>1</v>
      </c>
      <c r="AK55" s="298">
        <f t="shared" si="26"/>
        <v>2</v>
      </c>
      <c r="AL55" s="298">
        <f t="shared" si="26"/>
        <v>0</v>
      </c>
      <c r="AM55" s="298">
        <f>SUM(AM56:AM57)</f>
        <v>0</v>
      </c>
      <c r="AN55" s="298">
        <f t="shared" si="26"/>
        <v>1</v>
      </c>
      <c r="AO55" s="298">
        <f t="shared" si="26"/>
        <v>9</v>
      </c>
      <c r="AP55" s="298">
        <f t="shared" si="26"/>
        <v>5</v>
      </c>
      <c r="AQ55" s="298">
        <f t="shared" si="26"/>
        <v>5</v>
      </c>
      <c r="AR55" s="298">
        <f t="shared" si="26"/>
        <v>1</v>
      </c>
      <c r="AS55" s="298">
        <f t="shared" si="26"/>
        <v>1</v>
      </c>
      <c r="AT55" s="298">
        <f t="shared" si="26"/>
        <v>14</v>
      </c>
      <c r="AU55" s="298">
        <f t="shared" si="26"/>
        <v>4</v>
      </c>
      <c r="AV55" s="298">
        <f t="shared" si="26"/>
        <v>1</v>
      </c>
      <c r="AW55" s="298">
        <f>SUM(AW56:AW57)</f>
        <v>0</v>
      </c>
    </row>
    <row r="56" spans="1:49" s="114" customFormat="1" ht="18" customHeight="1">
      <c r="A56" s="138"/>
      <c r="B56" s="139" t="s">
        <v>50</v>
      </c>
      <c r="C56" s="184">
        <f>SUM(D56:E56)</f>
        <v>72</v>
      </c>
      <c r="D56" s="182">
        <f>F56+H56+J56+L56+N56+P56+R56+T56+V56+X56+Z56+AB56+AD56+AJ56+AL56+AN56+AP56+AR56+AT56+AV56</f>
        <v>39</v>
      </c>
      <c r="E56" s="182">
        <f>G56+I56+K56+M56+O56+Q56+S56+U56+W56+Y56+AA56+AC56+AE56+AK56+AM56+AO56+AQ56+AS56+AU56+AW56</f>
        <v>33</v>
      </c>
      <c r="F56" s="181">
        <v>0</v>
      </c>
      <c r="G56" s="181">
        <v>0</v>
      </c>
      <c r="H56" s="181">
        <v>0</v>
      </c>
      <c r="I56" s="181">
        <v>0</v>
      </c>
      <c r="J56" s="181">
        <v>0</v>
      </c>
      <c r="K56" s="181">
        <v>0</v>
      </c>
      <c r="L56" s="181">
        <v>1</v>
      </c>
      <c r="M56" s="181">
        <v>0</v>
      </c>
      <c r="N56" s="181">
        <v>24</v>
      </c>
      <c r="O56" s="181">
        <v>20</v>
      </c>
      <c r="P56" s="181">
        <v>0</v>
      </c>
      <c r="Q56" s="181">
        <v>0</v>
      </c>
      <c r="R56" s="181">
        <v>0</v>
      </c>
      <c r="S56" s="181">
        <v>0</v>
      </c>
      <c r="T56" s="181">
        <v>1</v>
      </c>
      <c r="U56" s="181">
        <v>1</v>
      </c>
      <c r="V56" s="181">
        <v>6</v>
      </c>
      <c r="W56" s="181">
        <v>3</v>
      </c>
      <c r="X56" s="181">
        <v>0</v>
      </c>
      <c r="Y56" s="181">
        <v>0</v>
      </c>
      <c r="Z56" s="181">
        <v>0</v>
      </c>
      <c r="AA56" s="181">
        <v>0</v>
      </c>
      <c r="AB56" s="181">
        <v>0</v>
      </c>
      <c r="AC56" s="181">
        <v>0</v>
      </c>
      <c r="AD56" s="182">
        <v>2</v>
      </c>
      <c r="AE56" s="183">
        <v>2</v>
      </c>
      <c r="AF56" s="128" t="s">
        <v>50</v>
      </c>
      <c r="AG56" s="127"/>
      <c r="AH56" s="138"/>
      <c r="AI56" s="139" t="s">
        <v>50</v>
      </c>
      <c r="AJ56" s="184">
        <v>1</v>
      </c>
      <c r="AK56" s="182">
        <v>1</v>
      </c>
      <c r="AL56" s="182">
        <v>0</v>
      </c>
      <c r="AM56" s="182">
        <v>0</v>
      </c>
      <c r="AN56" s="182">
        <v>0</v>
      </c>
      <c r="AO56" s="181">
        <v>3</v>
      </c>
      <c r="AP56" s="181">
        <v>1</v>
      </c>
      <c r="AQ56" s="181">
        <v>1</v>
      </c>
      <c r="AR56" s="181">
        <v>0</v>
      </c>
      <c r="AS56" s="181">
        <v>1</v>
      </c>
      <c r="AT56" s="181">
        <v>2</v>
      </c>
      <c r="AU56" s="181">
        <v>1</v>
      </c>
      <c r="AV56" s="181">
        <v>1</v>
      </c>
      <c r="AW56" s="181">
        <v>0</v>
      </c>
    </row>
    <row r="57" spans="1:49" s="114" customFormat="1" ht="18" customHeight="1">
      <c r="A57" s="138"/>
      <c r="B57" s="139" t="s">
        <v>171</v>
      </c>
      <c r="C57" s="184">
        <f>SUM(D57:E57)</f>
        <v>117</v>
      </c>
      <c r="D57" s="182">
        <f>F57+H57+J57+L57+N57+P57+R57+T57+V57+X57+Z57+AB57+AD57+AJ57+AL57+AN57+AP57+AR57+AT57+AV57</f>
        <v>66</v>
      </c>
      <c r="E57" s="182">
        <f>G57+I57+K57+M57+O57+Q57+S57+U57+W57+Y57+AA57+AC57+AE57+AK57+AM57+AO57+AQ57+AS57+AU57+AW57</f>
        <v>51</v>
      </c>
      <c r="F57" s="181">
        <v>2</v>
      </c>
      <c r="G57" s="181">
        <v>0</v>
      </c>
      <c r="H57" s="181">
        <v>0</v>
      </c>
      <c r="I57" s="181">
        <v>0</v>
      </c>
      <c r="J57" s="181">
        <v>0</v>
      </c>
      <c r="K57" s="181">
        <v>0</v>
      </c>
      <c r="L57" s="181">
        <v>8</v>
      </c>
      <c r="M57" s="181">
        <v>0</v>
      </c>
      <c r="N57" s="181">
        <v>34</v>
      </c>
      <c r="O57" s="181">
        <v>16</v>
      </c>
      <c r="P57" s="181">
        <v>0</v>
      </c>
      <c r="Q57" s="181">
        <v>0</v>
      </c>
      <c r="R57" s="181">
        <v>0</v>
      </c>
      <c r="S57" s="181">
        <v>0</v>
      </c>
      <c r="T57" s="181">
        <v>0</v>
      </c>
      <c r="U57" s="181">
        <v>1</v>
      </c>
      <c r="V57" s="181">
        <v>2</v>
      </c>
      <c r="W57" s="181">
        <v>12</v>
      </c>
      <c r="X57" s="181">
        <v>0</v>
      </c>
      <c r="Y57" s="181">
        <v>0</v>
      </c>
      <c r="Z57" s="181">
        <v>1</v>
      </c>
      <c r="AA57" s="181">
        <v>0</v>
      </c>
      <c r="AB57" s="181">
        <v>0</v>
      </c>
      <c r="AC57" s="181">
        <v>3</v>
      </c>
      <c r="AD57" s="182">
        <v>1</v>
      </c>
      <c r="AE57" s="183">
        <v>5</v>
      </c>
      <c r="AF57" s="128" t="s">
        <v>171</v>
      </c>
      <c r="AG57" s="127"/>
      <c r="AH57" s="138"/>
      <c r="AI57" s="139" t="s">
        <v>173</v>
      </c>
      <c r="AJ57" s="184">
        <v>0</v>
      </c>
      <c r="AK57" s="182">
        <v>1</v>
      </c>
      <c r="AL57" s="182">
        <v>0</v>
      </c>
      <c r="AM57" s="182">
        <v>0</v>
      </c>
      <c r="AN57" s="182">
        <v>1</v>
      </c>
      <c r="AO57" s="181">
        <v>6</v>
      </c>
      <c r="AP57" s="181">
        <v>4</v>
      </c>
      <c r="AQ57" s="181">
        <v>4</v>
      </c>
      <c r="AR57" s="181">
        <v>1</v>
      </c>
      <c r="AS57" s="181">
        <v>0</v>
      </c>
      <c r="AT57" s="181">
        <v>12</v>
      </c>
      <c r="AU57" s="181">
        <v>3</v>
      </c>
      <c r="AV57" s="181">
        <v>0</v>
      </c>
      <c r="AW57" s="181">
        <v>0</v>
      </c>
    </row>
    <row r="58" spans="1:49" s="112" customFormat="1" ht="18" customHeight="1">
      <c r="A58" s="344" t="s">
        <v>258</v>
      </c>
      <c r="B58" s="403"/>
      <c r="C58" s="297">
        <f>C59</f>
        <v>0</v>
      </c>
      <c r="D58" s="298">
        <f aca="true" t="shared" si="27" ref="D58:AE58">D59</f>
        <v>0</v>
      </c>
      <c r="E58" s="298">
        <f t="shared" si="27"/>
        <v>0</v>
      </c>
      <c r="F58" s="298">
        <f t="shared" si="27"/>
        <v>0</v>
      </c>
      <c r="G58" s="298">
        <f t="shared" si="27"/>
        <v>0</v>
      </c>
      <c r="H58" s="298">
        <f t="shared" si="27"/>
        <v>0</v>
      </c>
      <c r="I58" s="298">
        <f t="shared" si="27"/>
        <v>0</v>
      </c>
      <c r="J58" s="298">
        <f t="shared" si="27"/>
        <v>0</v>
      </c>
      <c r="K58" s="298">
        <f t="shared" si="27"/>
        <v>0</v>
      </c>
      <c r="L58" s="298">
        <f t="shared" si="27"/>
        <v>0</v>
      </c>
      <c r="M58" s="298">
        <f t="shared" si="27"/>
        <v>0</v>
      </c>
      <c r="N58" s="298">
        <f t="shared" si="27"/>
        <v>0</v>
      </c>
      <c r="O58" s="298">
        <f t="shared" si="27"/>
        <v>0</v>
      </c>
      <c r="P58" s="298">
        <f t="shared" si="27"/>
        <v>0</v>
      </c>
      <c r="Q58" s="298">
        <f t="shared" si="27"/>
        <v>0</v>
      </c>
      <c r="R58" s="298">
        <f t="shared" si="27"/>
        <v>0</v>
      </c>
      <c r="S58" s="298">
        <f t="shared" si="27"/>
        <v>0</v>
      </c>
      <c r="T58" s="298">
        <f t="shared" si="27"/>
        <v>0</v>
      </c>
      <c r="U58" s="298">
        <f t="shared" si="27"/>
        <v>0</v>
      </c>
      <c r="V58" s="298">
        <f t="shared" si="27"/>
        <v>0</v>
      </c>
      <c r="W58" s="298">
        <f t="shared" si="27"/>
        <v>0</v>
      </c>
      <c r="X58" s="298">
        <f t="shared" si="27"/>
        <v>0</v>
      </c>
      <c r="Y58" s="298">
        <f t="shared" si="27"/>
        <v>0</v>
      </c>
      <c r="Z58" s="298">
        <f t="shared" si="27"/>
        <v>0</v>
      </c>
      <c r="AA58" s="298">
        <f t="shared" si="27"/>
        <v>0</v>
      </c>
      <c r="AB58" s="298">
        <f t="shared" si="27"/>
        <v>0</v>
      </c>
      <c r="AC58" s="298">
        <f t="shared" si="27"/>
        <v>0</v>
      </c>
      <c r="AD58" s="298">
        <f t="shared" si="27"/>
        <v>0</v>
      </c>
      <c r="AE58" s="299">
        <f t="shared" si="27"/>
        <v>0</v>
      </c>
      <c r="AF58" s="345" t="s">
        <v>185</v>
      </c>
      <c r="AG58" s="346"/>
      <c r="AH58" s="344" t="s">
        <v>185</v>
      </c>
      <c r="AI58" s="403"/>
      <c r="AJ58" s="298">
        <f aca="true" t="shared" si="28" ref="AJ58:AW58">AJ59</f>
        <v>0</v>
      </c>
      <c r="AK58" s="298">
        <f t="shared" si="28"/>
        <v>0</v>
      </c>
      <c r="AL58" s="298">
        <f t="shared" si="28"/>
        <v>0</v>
      </c>
      <c r="AM58" s="298">
        <f t="shared" si="28"/>
        <v>0</v>
      </c>
      <c r="AN58" s="298">
        <f t="shared" si="28"/>
        <v>0</v>
      </c>
      <c r="AO58" s="298">
        <f t="shared" si="28"/>
        <v>0</v>
      </c>
      <c r="AP58" s="298">
        <f t="shared" si="28"/>
        <v>0</v>
      </c>
      <c r="AQ58" s="298">
        <f t="shared" si="28"/>
        <v>0</v>
      </c>
      <c r="AR58" s="298">
        <f t="shared" si="28"/>
        <v>0</v>
      </c>
      <c r="AS58" s="298">
        <f t="shared" si="28"/>
        <v>0</v>
      </c>
      <c r="AT58" s="298">
        <f t="shared" si="28"/>
        <v>0</v>
      </c>
      <c r="AU58" s="298">
        <f t="shared" si="28"/>
        <v>0</v>
      </c>
      <c r="AV58" s="298">
        <f t="shared" si="28"/>
        <v>0</v>
      </c>
      <c r="AW58" s="298">
        <f t="shared" si="28"/>
        <v>0</v>
      </c>
    </row>
    <row r="59" spans="1:49" s="114" customFormat="1" ht="18" customHeight="1">
      <c r="A59" s="138"/>
      <c r="B59" s="139" t="s">
        <v>51</v>
      </c>
      <c r="C59" s="184">
        <f>SUM(D59:E59)</f>
        <v>0</v>
      </c>
      <c r="D59" s="182">
        <f>F59+H59+J59+L59+N59+P59+R59+T59+V59+X59+Z59+AB59+AD59+AJ59+AL59+AN59+AP59+AR59+AT59+AV59</f>
        <v>0</v>
      </c>
      <c r="E59" s="182">
        <f>G59+I59+K59+M59+O59+Q59+S59+U59+W59+Y59+AA59+AC59+AE59+AK59+AM59+AO59+AQ59+AS59+AU59+AW59</f>
        <v>0</v>
      </c>
      <c r="F59" s="181">
        <v>0</v>
      </c>
      <c r="G59" s="181">
        <v>0</v>
      </c>
      <c r="H59" s="181">
        <v>0</v>
      </c>
      <c r="I59" s="181">
        <v>0</v>
      </c>
      <c r="J59" s="181">
        <v>0</v>
      </c>
      <c r="K59" s="181">
        <v>0</v>
      </c>
      <c r="L59" s="181">
        <v>0</v>
      </c>
      <c r="M59" s="181">
        <v>0</v>
      </c>
      <c r="N59" s="181">
        <v>0</v>
      </c>
      <c r="O59" s="181">
        <v>0</v>
      </c>
      <c r="P59" s="181">
        <v>0</v>
      </c>
      <c r="Q59" s="181">
        <v>0</v>
      </c>
      <c r="R59" s="181">
        <v>0</v>
      </c>
      <c r="S59" s="181">
        <v>0</v>
      </c>
      <c r="T59" s="181">
        <v>0</v>
      </c>
      <c r="U59" s="181">
        <v>0</v>
      </c>
      <c r="V59" s="181">
        <v>0</v>
      </c>
      <c r="W59" s="181">
        <v>0</v>
      </c>
      <c r="X59" s="181">
        <v>0</v>
      </c>
      <c r="Y59" s="181">
        <v>0</v>
      </c>
      <c r="Z59" s="181">
        <v>0</v>
      </c>
      <c r="AA59" s="181">
        <v>0</v>
      </c>
      <c r="AB59" s="181">
        <v>0</v>
      </c>
      <c r="AC59" s="181">
        <v>0</v>
      </c>
      <c r="AD59" s="182">
        <v>0</v>
      </c>
      <c r="AE59" s="183">
        <v>0</v>
      </c>
      <c r="AF59" s="128" t="s">
        <v>51</v>
      </c>
      <c r="AG59" s="127"/>
      <c r="AH59" s="138"/>
      <c r="AI59" s="139" t="s">
        <v>51</v>
      </c>
      <c r="AJ59" s="184">
        <v>0</v>
      </c>
      <c r="AK59" s="182">
        <v>0</v>
      </c>
      <c r="AL59" s="182">
        <v>0</v>
      </c>
      <c r="AM59" s="182">
        <v>0</v>
      </c>
      <c r="AN59" s="182">
        <v>0</v>
      </c>
      <c r="AO59" s="181">
        <v>0</v>
      </c>
      <c r="AP59" s="181">
        <v>0</v>
      </c>
      <c r="AQ59" s="181">
        <v>0</v>
      </c>
      <c r="AR59" s="181">
        <v>0</v>
      </c>
      <c r="AS59" s="181">
        <v>0</v>
      </c>
      <c r="AT59" s="181">
        <v>0</v>
      </c>
      <c r="AU59" s="181">
        <v>0</v>
      </c>
      <c r="AV59" s="181">
        <v>0</v>
      </c>
      <c r="AW59" s="181">
        <v>0</v>
      </c>
    </row>
    <row r="60" spans="1:49" s="116" customFormat="1" ht="18" customHeight="1">
      <c r="A60" s="344" t="s">
        <v>186</v>
      </c>
      <c r="B60" s="347"/>
      <c r="C60" s="297">
        <f>C61</f>
        <v>35</v>
      </c>
      <c r="D60" s="298">
        <f aca="true" t="shared" si="29" ref="D60:AE60">D61</f>
        <v>25</v>
      </c>
      <c r="E60" s="298">
        <f t="shared" si="29"/>
        <v>10</v>
      </c>
      <c r="F60" s="298">
        <f t="shared" si="29"/>
        <v>0</v>
      </c>
      <c r="G60" s="298">
        <f t="shared" si="29"/>
        <v>0</v>
      </c>
      <c r="H60" s="298">
        <f t="shared" si="29"/>
        <v>2</v>
      </c>
      <c r="I60" s="298">
        <f t="shared" si="29"/>
        <v>0</v>
      </c>
      <c r="J60" s="298">
        <f t="shared" si="29"/>
        <v>0</v>
      </c>
      <c r="K60" s="298">
        <f t="shared" si="29"/>
        <v>0</v>
      </c>
      <c r="L60" s="298">
        <f t="shared" si="29"/>
        <v>1</v>
      </c>
      <c r="M60" s="298">
        <f t="shared" si="29"/>
        <v>0</v>
      </c>
      <c r="N60" s="298">
        <f t="shared" si="29"/>
        <v>10</v>
      </c>
      <c r="O60" s="298">
        <f t="shared" si="29"/>
        <v>1</v>
      </c>
      <c r="P60" s="298">
        <f t="shared" si="29"/>
        <v>0</v>
      </c>
      <c r="Q60" s="298">
        <f t="shared" si="29"/>
        <v>0</v>
      </c>
      <c r="R60" s="298">
        <f t="shared" si="29"/>
        <v>0</v>
      </c>
      <c r="S60" s="298">
        <f t="shared" si="29"/>
        <v>0</v>
      </c>
      <c r="T60" s="298">
        <f t="shared" si="29"/>
        <v>2</v>
      </c>
      <c r="U60" s="298">
        <f t="shared" si="29"/>
        <v>0</v>
      </c>
      <c r="V60" s="298">
        <f t="shared" si="29"/>
        <v>0</v>
      </c>
      <c r="W60" s="298">
        <f t="shared" si="29"/>
        <v>1</v>
      </c>
      <c r="X60" s="298">
        <f t="shared" si="29"/>
        <v>0</v>
      </c>
      <c r="Y60" s="298">
        <f t="shared" si="29"/>
        <v>1</v>
      </c>
      <c r="Z60" s="298">
        <f t="shared" si="29"/>
        <v>1</v>
      </c>
      <c r="AA60" s="298">
        <f t="shared" si="29"/>
        <v>0</v>
      </c>
      <c r="AB60" s="298">
        <f t="shared" si="29"/>
        <v>0</v>
      </c>
      <c r="AC60" s="298">
        <f t="shared" si="29"/>
        <v>0</v>
      </c>
      <c r="AD60" s="298">
        <f t="shared" si="29"/>
        <v>1</v>
      </c>
      <c r="AE60" s="299">
        <f t="shared" si="29"/>
        <v>0</v>
      </c>
      <c r="AF60" s="345" t="s">
        <v>186</v>
      </c>
      <c r="AG60" s="348"/>
      <c r="AH60" s="344" t="s">
        <v>186</v>
      </c>
      <c r="AI60" s="403"/>
      <c r="AJ60" s="298">
        <f aca="true" t="shared" si="30" ref="AJ60:AW60">AJ61</f>
        <v>0</v>
      </c>
      <c r="AK60" s="298">
        <f t="shared" si="30"/>
        <v>0</v>
      </c>
      <c r="AL60" s="298">
        <f t="shared" si="30"/>
        <v>0</v>
      </c>
      <c r="AM60" s="298">
        <f t="shared" si="30"/>
        <v>0</v>
      </c>
      <c r="AN60" s="298">
        <f t="shared" si="30"/>
        <v>2</v>
      </c>
      <c r="AO60" s="298">
        <f t="shared" si="30"/>
        <v>5</v>
      </c>
      <c r="AP60" s="298">
        <f t="shared" si="30"/>
        <v>3</v>
      </c>
      <c r="AQ60" s="298">
        <f t="shared" si="30"/>
        <v>1</v>
      </c>
      <c r="AR60" s="298">
        <f t="shared" si="30"/>
        <v>1</v>
      </c>
      <c r="AS60" s="298">
        <f t="shared" si="30"/>
        <v>0</v>
      </c>
      <c r="AT60" s="298">
        <f t="shared" si="30"/>
        <v>2</v>
      </c>
      <c r="AU60" s="298">
        <f t="shared" si="30"/>
        <v>1</v>
      </c>
      <c r="AV60" s="298">
        <f t="shared" si="30"/>
        <v>0</v>
      </c>
      <c r="AW60" s="298">
        <f t="shared" si="30"/>
        <v>0</v>
      </c>
    </row>
    <row r="61" spans="1:49" s="113" customFormat="1" ht="18" customHeight="1">
      <c r="A61" s="138"/>
      <c r="B61" s="139" t="s">
        <v>172</v>
      </c>
      <c r="C61" s="184">
        <f>SUM(D61:E61)</f>
        <v>35</v>
      </c>
      <c r="D61" s="182">
        <f>F61+H61+J61+L61+N61+P61+R61+T61+V61+X61+Z61+AB61+AD61+AJ61+AL61+AN61+AP61+AR61+AT61+AV61</f>
        <v>25</v>
      </c>
      <c r="E61" s="182">
        <f>G61+I61+K61+M61+O61+Q61+S61+U61+W61+Y61+AA61+AC61+AE61+AK61+AM61+AO61+AQ61+AS61+AU61+AW61</f>
        <v>10</v>
      </c>
      <c r="F61" s="181">
        <v>0</v>
      </c>
      <c r="G61" s="181">
        <v>0</v>
      </c>
      <c r="H61" s="181">
        <v>2</v>
      </c>
      <c r="I61" s="181">
        <v>0</v>
      </c>
      <c r="J61" s="181">
        <v>0</v>
      </c>
      <c r="K61" s="181">
        <v>0</v>
      </c>
      <c r="L61" s="181">
        <v>1</v>
      </c>
      <c r="M61" s="181">
        <v>0</v>
      </c>
      <c r="N61" s="181">
        <v>10</v>
      </c>
      <c r="O61" s="181">
        <v>1</v>
      </c>
      <c r="P61" s="181">
        <v>0</v>
      </c>
      <c r="Q61" s="181">
        <v>0</v>
      </c>
      <c r="R61" s="181">
        <v>0</v>
      </c>
      <c r="S61" s="181">
        <v>0</v>
      </c>
      <c r="T61" s="181">
        <v>2</v>
      </c>
      <c r="U61" s="181">
        <v>0</v>
      </c>
      <c r="V61" s="181">
        <v>0</v>
      </c>
      <c r="W61" s="181">
        <v>1</v>
      </c>
      <c r="X61" s="181">
        <v>0</v>
      </c>
      <c r="Y61" s="181">
        <v>1</v>
      </c>
      <c r="Z61" s="181">
        <v>1</v>
      </c>
      <c r="AA61" s="181">
        <v>0</v>
      </c>
      <c r="AB61" s="181">
        <v>0</v>
      </c>
      <c r="AC61" s="181">
        <v>0</v>
      </c>
      <c r="AD61" s="182">
        <v>1</v>
      </c>
      <c r="AE61" s="183">
        <v>0</v>
      </c>
      <c r="AF61" s="128" t="s">
        <v>172</v>
      </c>
      <c r="AG61" s="127"/>
      <c r="AH61" s="138"/>
      <c r="AI61" s="139" t="s">
        <v>172</v>
      </c>
      <c r="AJ61" s="182">
        <v>0</v>
      </c>
      <c r="AK61" s="182">
        <v>0</v>
      </c>
      <c r="AL61" s="182">
        <v>0</v>
      </c>
      <c r="AM61" s="182">
        <v>0</v>
      </c>
      <c r="AN61" s="182">
        <v>2</v>
      </c>
      <c r="AO61" s="181">
        <v>5</v>
      </c>
      <c r="AP61" s="181">
        <v>3</v>
      </c>
      <c r="AQ61" s="181">
        <v>1</v>
      </c>
      <c r="AR61" s="181">
        <v>1</v>
      </c>
      <c r="AS61" s="181">
        <v>0</v>
      </c>
      <c r="AT61" s="181">
        <v>2</v>
      </c>
      <c r="AU61" s="181">
        <v>1</v>
      </c>
      <c r="AV61" s="181">
        <v>0</v>
      </c>
      <c r="AW61" s="181">
        <v>0</v>
      </c>
    </row>
    <row r="62" spans="1:49" s="45" customFormat="1" ht="18" customHeight="1">
      <c r="A62" s="2"/>
      <c r="B62" s="5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61"/>
      <c r="AF62" s="6"/>
      <c r="AG62" s="2"/>
      <c r="AH62" s="2"/>
      <c r="AI62" s="5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</row>
    <row r="63" spans="2:29" ht="13.5" customHeight="1">
      <c r="B63" s="49"/>
      <c r="C63" s="49"/>
      <c r="D63" s="49"/>
      <c r="E63" s="49"/>
      <c r="F63" s="49"/>
      <c r="G63" s="49"/>
      <c r="H63" s="49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</row>
    <row r="64" spans="2:29" ht="13.5" customHeight="1">
      <c r="B64" s="186"/>
      <c r="C64" s="103"/>
      <c r="D64" s="103"/>
      <c r="E64" s="103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</row>
    <row r="65" spans="2:5" ht="13.5" customHeight="1">
      <c r="B65" s="185"/>
      <c r="C65" s="185"/>
      <c r="D65" s="185"/>
      <c r="E65" s="185"/>
    </row>
    <row r="66" spans="2:5" ht="13.5" customHeight="1">
      <c r="B66" s="185"/>
      <c r="C66" s="185"/>
      <c r="D66" s="185"/>
      <c r="E66" s="185"/>
    </row>
    <row r="68" ht="13.5" customHeight="1">
      <c r="Q68" s="45"/>
    </row>
    <row r="69" ht="13.5" customHeight="1">
      <c r="Q69" s="45"/>
    </row>
    <row r="70" ht="13.5" customHeight="1">
      <c r="Q70" s="45"/>
    </row>
  </sheetData>
  <sheetProtection/>
  <mergeCells count="59">
    <mergeCell ref="A1:Q1"/>
    <mergeCell ref="AH1:AW1"/>
    <mergeCell ref="A4:B6"/>
    <mergeCell ref="C4:E5"/>
    <mergeCell ref="F4:G5"/>
    <mergeCell ref="H4:I5"/>
    <mergeCell ref="J4:K5"/>
    <mergeCell ref="L4:M5"/>
    <mergeCell ref="N4:O5"/>
    <mergeCell ref="P4:Q5"/>
    <mergeCell ref="AJ4:AK5"/>
    <mergeCell ref="AL4:AM5"/>
    <mergeCell ref="AN4:AO5"/>
    <mergeCell ref="R4:S5"/>
    <mergeCell ref="T4:U5"/>
    <mergeCell ref="V4:W5"/>
    <mergeCell ref="X4:Y5"/>
    <mergeCell ref="Z4:AA5"/>
    <mergeCell ref="AB4:AC5"/>
    <mergeCell ref="AP4:AQ5"/>
    <mergeCell ref="AR4:AS5"/>
    <mergeCell ref="AT4:AU5"/>
    <mergeCell ref="AV4:AW5"/>
    <mergeCell ref="A11:B11"/>
    <mergeCell ref="AF11:AG11"/>
    <mergeCell ref="AH11:AI11"/>
    <mergeCell ref="AD4:AE5"/>
    <mergeCell ref="AF4:AG6"/>
    <mergeCell ref="AH4:AI6"/>
    <mergeCell ref="A31:B31"/>
    <mergeCell ref="AF31:AG31"/>
    <mergeCell ref="AH31:AI31"/>
    <mergeCell ref="A34:B34"/>
    <mergeCell ref="AF34:AG34"/>
    <mergeCell ref="AH34:AI34"/>
    <mergeCell ref="A39:B39"/>
    <mergeCell ref="AF39:AG39"/>
    <mergeCell ref="AH39:AI39"/>
    <mergeCell ref="A41:B41"/>
    <mergeCell ref="AF41:AG41"/>
    <mergeCell ref="AH41:AI41"/>
    <mergeCell ref="A44:B44"/>
    <mergeCell ref="AF44:AG44"/>
    <mergeCell ref="AH44:AI44"/>
    <mergeCell ref="A48:B48"/>
    <mergeCell ref="AF48:AG48"/>
    <mergeCell ref="AH48:AI48"/>
    <mergeCell ref="A52:B52"/>
    <mergeCell ref="AF52:AG52"/>
    <mergeCell ref="AH52:AI52"/>
    <mergeCell ref="A55:B55"/>
    <mergeCell ref="AF55:AG55"/>
    <mergeCell ref="AH55:AI55"/>
    <mergeCell ref="A58:B58"/>
    <mergeCell ref="AF58:AG58"/>
    <mergeCell ref="AH58:AI58"/>
    <mergeCell ref="A60:B60"/>
    <mergeCell ref="AF60:AG60"/>
    <mergeCell ref="AH60:AI60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0" horizontalDpi="600" verticalDpi="600" orientation="portrait" paperSize="9" scale="63" r:id="rId1"/>
  <colBreaks count="2" manualBreakCount="2">
    <brk id="17" max="65535" man="1"/>
    <brk id="3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I64"/>
  <sheetViews>
    <sheetView showGridLines="0" zoomScalePageLayoutView="0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7" sqref="C7"/>
    </sheetView>
  </sheetViews>
  <sheetFormatPr defaultColWidth="8.75" defaultRowHeight="13.5" customHeight="1"/>
  <cols>
    <col min="1" max="1" width="1.328125" style="48" customWidth="1"/>
    <col min="2" max="2" width="10.58203125" style="48" customWidth="1"/>
    <col min="3" max="5" width="12.58203125" style="48" customWidth="1"/>
    <col min="6" max="6" width="1.328125" style="48" customWidth="1"/>
    <col min="7" max="16384" width="8.75" style="48" customWidth="1"/>
  </cols>
  <sheetData>
    <row r="1" spans="1:6" ht="14.25" customHeight="1">
      <c r="A1" s="513" t="s">
        <v>314</v>
      </c>
      <c r="B1" s="513"/>
      <c r="C1" s="513"/>
      <c r="D1" s="513"/>
      <c r="E1" s="513"/>
      <c r="F1" s="513"/>
    </row>
    <row r="2" spans="1:6" ht="14.25" customHeight="1">
      <c r="A2" s="1"/>
      <c r="B2" s="201"/>
      <c r="C2" s="201"/>
      <c r="D2" s="201"/>
      <c r="E2" s="201"/>
      <c r="F2" s="1"/>
    </row>
    <row r="3" spans="1:6" ht="14.25" customHeight="1">
      <c r="A3" s="1" t="s">
        <v>306</v>
      </c>
      <c r="B3" s="202"/>
      <c r="C3" s="3"/>
      <c r="D3" s="3"/>
      <c r="E3" s="3"/>
      <c r="F3" s="203" t="s">
        <v>302</v>
      </c>
    </row>
    <row r="4" spans="1:6" ht="14.25" customHeight="1">
      <c r="A4" s="79"/>
      <c r="B4" s="408" t="s">
        <v>211</v>
      </c>
      <c r="C4" s="504" t="s">
        <v>75</v>
      </c>
      <c r="D4" s="507" t="s">
        <v>66</v>
      </c>
      <c r="E4" s="510" t="s">
        <v>67</v>
      </c>
      <c r="F4" s="79"/>
    </row>
    <row r="5" spans="1:6" ht="14.25" customHeight="1">
      <c r="A5" s="3"/>
      <c r="B5" s="503"/>
      <c r="C5" s="505"/>
      <c r="D5" s="508"/>
      <c r="E5" s="511"/>
      <c r="F5" s="3"/>
    </row>
    <row r="6" spans="1:6" ht="14.25" customHeight="1">
      <c r="A6" s="2"/>
      <c r="B6" s="410"/>
      <c r="C6" s="506"/>
      <c r="D6" s="509"/>
      <c r="E6" s="512"/>
      <c r="F6" s="2"/>
    </row>
    <row r="7" spans="1:6" ht="14.25" customHeight="1">
      <c r="A7" s="1"/>
      <c r="B7" s="3"/>
      <c r="C7" s="285"/>
      <c r="D7" s="44"/>
      <c r="E7" s="44"/>
      <c r="F7" s="1"/>
    </row>
    <row r="8" spans="1:7" ht="14.25" customHeight="1">
      <c r="A8" s="1"/>
      <c r="B8" s="42" t="s">
        <v>218</v>
      </c>
      <c r="C8" s="286">
        <f>SUM(D8:E8)</f>
        <v>839</v>
      </c>
      <c r="D8" s="42">
        <v>570</v>
      </c>
      <c r="E8" s="42">
        <v>269</v>
      </c>
      <c r="F8" s="1"/>
      <c r="G8" s="86"/>
    </row>
    <row r="9" spans="1:7" s="196" customFormat="1" ht="14.25" customHeight="1">
      <c r="A9" s="287"/>
      <c r="B9" s="248" t="s">
        <v>300</v>
      </c>
      <c r="C9" s="288">
        <f>SUM(C11:C58)</f>
        <v>861</v>
      </c>
      <c r="D9" s="289">
        <f>SUM(D11:D58)</f>
        <v>563</v>
      </c>
      <c r="E9" s="289">
        <f>SUM(E11:E58)</f>
        <v>298</v>
      </c>
      <c r="F9" s="287"/>
      <c r="G9" s="197"/>
    </row>
    <row r="10" spans="1:7" s="111" customFormat="1" ht="14.25" customHeight="1">
      <c r="A10" s="204"/>
      <c r="B10" s="76"/>
      <c r="C10" s="290" t="s">
        <v>204</v>
      </c>
      <c r="D10" s="75"/>
      <c r="E10" s="75"/>
      <c r="F10" s="204"/>
      <c r="G10" s="198"/>
    </row>
    <row r="11" spans="1:7" ht="14.25" customHeight="1">
      <c r="A11" s="1"/>
      <c r="B11" s="205" t="s">
        <v>96</v>
      </c>
      <c r="C11" s="286">
        <f>SUM(D11:E11)</f>
        <v>22</v>
      </c>
      <c r="D11" s="42">
        <v>10</v>
      </c>
      <c r="E11" s="42">
        <v>12</v>
      </c>
      <c r="F11" s="1"/>
      <c r="G11" s="86"/>
    </row>
    <row r="12" spans="1:9" ht="14.25" customHeight="1">
      <c r="A12" s="1"/>
      <c r="B12" s="205" t="s">
        <v>97</v>
      </c>
      <c r="C12" s="286">
        <f aca="true" t="shared" si="0" ref="C12:C58">SUM(D12:E12)</f>
        <v>2</v>
      </c>
      <c r="D12" s="42">
        <v>1</v>
      </c>
      <c r="E12" s="42">
        <v>1</v>
      </c>
      <c r="F12" s="1"/>
      <c r="G12" s="86"/>
      <c r="H12" s="86"/>
      <c r="I12" s="86"/>
    </row>
    <row r="13" spans="1:9" ht="14.25" customHeight="1">
      <c r="A13" s="1"/>
      <c r="B13" s="205" t="s">
        <v>98</v>
      </c>
      <c r="C13" s="286">
        <f t="shared" si="0"/>
        <v>48</v>
      </c>
      <c r="D13" s="42">
        <v>36</v>
      </c>
      <c r="E13" s="42">
        <v>12</v>
      </c>
      <c r="F13" s="1"/>
      <c r="G13" s="86"/>
      <c r="H13" s="86"/>
      <c r="I13" s="86"/>
    </row>
    <row r="14" spans="1:9" ht="14.25" customHeight="1">
      <c r="A14" s="1"/>
      <c r="B14" s="205" t="s">
        <v>99</v>
      </c>
      <c r="C14" s="286" t="s">
        <v>142</v>
      </c>
      <c r="D14" s="42" t="s">
        <v>259</v>
      </c>
      <c r="E14" s="42" t="s">
        <v>259</v>
      </c>
      <c r="F14" s="1"/>
      <c r="G14" s="86"/>
      <c r="H14" s="86"/>
      <c r="I14" s="86"/>
    </row>
    <row r="15" spans="1:9" ht="14.25" customHeight="1">
      <c r="A15" s="1"/>
      <c r="B15" s="205" t="s">
        <v>100</v>
      </c>
      <c r="C15" s="286">
        <f t="shared" si="0"/>
        <v>1</v>
      </c>
      <c r="D15" s="42">
        <v>1</v>
      </c>
      <c r="E15" s="42">
        <v>0</v>
      </c>
      <c r="F15" s="1"/>
      <c r="G15" s="86"/>
      <c r="H15" s="86"/>
      <c r="I15" s="86"/>
    </row>
    <row r="16" spans="1:9" ht="14.25" customHeight="1">
      <c r="A16" s="1"/>
      <c r="B16" s="205" t="s">
        <v>101</v>
      </c>
      <c r="C16" s="286">
        <f t="shared" si="0"/>
        <v>17</v>
      </c>
      <c r="D16" s="42">
        <v>9</v>
      </c>
      <c r="E16" s="42">
        <v>8</v>
      </c>
      <c r="F16" s="1"/>
      <c r="G16" s="86"/>
      <c r="H16" s="86"/>
      <c r="I16" s="86"/>
    </row>
    <row r="17" spans="1:9" ht="14.25" customHeight="1">
      <c r="A17" s="1"/>
      <c r="B17" s="205" t="s">
        <v>102</v>
      </c>
      <c r="C17" s="286">
        <f t="shared" si="0"/>
        <v>72</v>
      </c>
      <c r="D17" s="42">
        <v>37</v>
      </c>
      <c r="E17" s="42">
        <v>35</v>
      </c>
      <c r="F17" s="1"/>
      <c r="G17" s="86"/>
      <c r="H17" s="86"/>
      <c r="I17" s="86"/>
    </row>
    <row r="18" spans="1:9" ht="14.25" customHeight="1">
      <c r="A18" s="1"/>
      <c r="B18" s="205" t="s">
        <v>103</v>
      </c>
      <c r="C18" s="286">
        <f t="shared" si="0"/>
        <v>28</v>
      </c>
      <c r="D18" s="42">
        <v>21</v>
      </c>
      <c r="E18" s="42">
        <v>7</v>
      </c>
      <c r="F18" s="1"/>
      <c r="G18" s="86"/>
      <c r="H18" s="86"/>
      <c r="I18" s="86"/>
    </row>
    <row r="19" spans="1:9" ht="14.25" customHeight="1">
      <c r="A19" s="1"/>
      <c r="B19" s="205" t="s">
        <v>104</v>
      </c>
      <c r="C19" s="286">
        <f t="shared" si="0"/>
        <v>14</v>
      </c>
      <c r="D19" s="42">
        <v>12</v>
      </c>
      <c r="E19" s="42">
        <v>2</v>
      </c>
      <c r="F19" s="1"/>
      <c r="G19" s="86"/>
      <c r="H19" s="86"/>
      <c r="I19" s="86"/>
    </row>
    <row r="20" spans="1:9" ht="14.25" customHeight="1">
      <c r="A20" s="1"/>
      <c r="B20" s="205" t="s">
        <v>105</v>
      </c>
      <c r="C20" s="286">
        <f t="shared" si="0"/>
        <v>10</v>
      </c>
      <c r="D20" s="42">
        <v>5</v>
      </c>
      <c r="E20" s="42">
        <v>5</v>
      </c>
      <c r="F20" s="1"/>
      <c r="G20" s="86"/>
      <c r="H20" s="86"/>
      <c r="I20" s="86"/>
    </row>
    <row r="21" spans="1:9" ht="14.25" customHeight="1">
      <c r="A21" s="1"/>
      <c r="B21" s="205" t="s">
        <v>106</v>
      </c>
      <c r="C21" s="286">
        <f t="shared" si="0"/>
        <v>43</v>
      </c>
      <c r="D21" s="42">
        <v>31</v>
      </c>
      <c r="E21" s="42">
        <v>12</v>
      </c>
      <c r="F21" s="1"/>
      <c r="G21" s="86"/>
      <c r="H21" s="86"/>
      <c r="I21" s="86"/>
    </row>
    <row r="22" spans="1:9" ht="14.25" customHeight="1">
      <c r="A22" s="1"/>
      <c r="B22" s="205" t="s">
        <v>260</v>
      </c>
      <c r="C22" s="286">
        <f t="shared" si="0"/>
        <v>30</v>
      </c>
      <c r="D22" s="206">
        <v>25</v>
      </c>
      <c r="E22" s="206">
        <v>5</v>
      </c>
      <c r="F22" s="1"/>
      <c r="G22" s="86"/>
      <c r="H22" s="86"/>
      <c r="I22" s="86"/>
    </row>
    <row r="23" spans="1:9" ht="14.25" customHeight="1">
      <c r="A23" s="1"/>
      <c r="B23" s="205" t="s">
        <v>107</v>
      </c>
      <c r="C23" s="286">
        <f t="shared" si="0"/>
        <v>391</v>
      </c>
      <c r="D23" s="42">
        <v>258</v>
      </c>
      <c r="E23" s="42">
        <v>133</v>
      </c>
      <c r="F23" s="1"/>
      <c r="G23" s="86"/>
      <c r="H23" s="86"/>
      <c r="I23" s="86"/>
    </row>
    <row r="24" spans="1:9" ht="14.25" customHeight="1">
      <c r="A24" s="1"/>
      <c r="B24" s="205" t="s">
        <v>108</v>
      </c>
      <c r="C24" s="286">
        <f t="shared" si="0"/>
        <v>72</v>
      </c>
      <c r="D24" s="42">
        <v>50</v>
      </c>
      <c r="E24" s="42">
        <v>22</v>
      </c>
      <c r="F24" s="1"/>
      <c r="G24" s="86"/>
      <c r="H24" s="86"/>
      <c r="I24" s="86"/>
    </row>
    <row r="25" spans="1:9" ht="14.25" customHeight="1">
      <c r="A25" s="1"/>
      <c r="B25" s="205" t="s">
        <v>109</v>
      </c>
      <c r="C25" s="286">
        <f t="shared" si="0"/>
        <v>19</v>
      </c>
      <c r="D25" s="206">
        <v>13</v>
      </c>
      <c r="E25" s="206">
        <v>6</v>
      </c>
      <c r="F25" s="1"/>
      <c r="G25" s="86"/>
      <c r="H25" s="86"/>
      <c r="I25" s="86"/>
    </row>
    <row r="26" spans="1:9" ht="14.25" customHeight="1">
      <c r="A26" s="1"/>
      <c r="B26" s="205" t="s">
        <v>110</v>
      </c>
      <c r="C26" s="286">
        <f t="shared" si="0"/>
        <v>0</v>
      </c>
      <c r="D26" s="42">
        <v>0</v>
      </c>
      <c r="E26" s="42">
        <v>0</v>
      </c>
      <c r="F26" s="1"/>
      <c r="G26" s="86"/>
      <c r="H26" s="86"/>
      <c r="I26" s="86"/>
    </row>
    <row r="27" spans="1:9" ht="14.25" customHeight="1">
      <c r="A27" s="1"/>
      <c r="B27" s="205" t="s">
        <v>111</v>
      </c>
      <c r="C27" s="286">
        <f t="shared" si="0"/>
        <v>0</v>
      </c>
      <c r="D27" s="42">
        <v>0</v>
      </c>
      <c r="E27" s="42">
        <v>0</v>
      </c>
      <c r="F27" s="1"/>
      <c r="G27" s="86"/>
      <c r="H27" s="86"/>
      <c r="I27" s="86"/>
    </row>
    <row r="28" spans="1:9" ht="14.25" customHeight="1">
      <c r="A28" s="1"/>
      <c r="B28" s="205" t="s">
        <v>112</v>
      </c>
      <c r="C28" s="286">
        <f t="shared" si="0"/>
        <v>0</v>
      </c>
      <c r="D28" s="42">
        <v>0</v>
      </c>
      <c r="E28" s="42">
        <v>0</v>
      </c>
      <c r="F28" s="1"/>
      <c r="G28" s="86"/>
      <c r="H28" s="86"/>
      <c r="I28" s="86"/>
    </row>
    <row r="29" spans="1:9" ht="14.25" customHeight="1">
      <c r="A29" s="1"/>
      <c r="B29" s="205" t="s">
        <v>113</v>
      </c>
      <c r="C29" s="286">
        <f t="shared" si="0"/>
        <v>0</v>
      </c>
      <c r="D29" s="206">
        <v>0</v>
      </c>
      <c r="E29" s="206">
        <v>0</v>
      </c>
      <c r="F29" s="1"/>
      <c r="G29" s="86"/>
      <c r="H29" s="86"/>
      <c r="I29" s="86"/>
    </row>
    <row r="30" spans="1:9" ht="14.25" customHeight="1">
      <c r="A30" s="1"/>
      <c r="B30" s="205" t="s">
        <v>114</v>
      </c>
      <c r="C30" s="286">
        <f t="shared" si="0"/>
        <v>2</v>
      </c>
      <c r="D30" s="42">
        <v>0</v>
      </c>
      <c r="E30" s="42">
        <v>2</v>
      </c>
      <c r="F30" s="1"/>
      <c r="G30" s="86"/>
      <c r="H30" s="86"/>
      <c r="I30" s="86"/>
    </row>
    <row r="31" spans="1:9" ht="14.25" customHeight="1">
      <c r="A31" s="1"/>
      <c r="B31" s="205" t="s">
        <v>115</v>
      </c>
      <c r="C31" s="286">
        <f t="shared" si="0"/>
        <v>1</v>
      </c>
      <c r="D31" s="206">
        <v>0</v>
      </c>
      <c r="E31" s="206">
        <v>1</v>
      </c>
      <c r="F31" s="1"/>
      <c r="G31" s="86"/>
      <c r="H31" s="86"/>
      <c r="I31" s="86"/>
    </row>
    <row r="32" spans="1:9" ht="14.25" customHeight="1">
      <c r="A32" s="1"/>
      <c r="B32" s="205" t="s">
        <v>116</v>
      </c>
      <c r="C32" s="286">
        <f t="shared" si="0"/>
        <v>10</v>
      </c>
      <c r="D32" s="42">
        <v>5</v>
      </c>
      <c r="E32" s="42">
        <v>5</v>
      </c>
      <c r="F32" s="1"/>
      <c r="G32" s="86"/>
      <c r="H32" s="86"/>
      <c r="I32" s="86"/>
    </row>
    <row r="33" spans="1:9" ht="14.25" customHeight="1">
      <c r="A33" s="1"/>
      <c r="B33" s="205" t="s">
        <v>117</v>
      </c>
      <c r="C33" s="286">
        <f t="shared" si="0"/>
        <v>29</v>
      </c>
      <c r="D33" s="42">
        <v>19</v>
      </c>
      <c r="E33" s="42">
        <v>10</v>
      </c>
      <c r="F33" s="1"/>
      <c r="G33" s="86"/>
      <c r="H33" s="86"/>
      <c r="I33" s="86"/>
    </row>
    <row r="34" spans="1:9" ht="14.25" customHeight="1">
      <c r="A34" s="1"/>
      <c r="B34" s="205" t="s">
        <v>118</v>
      </c>
      <c r="C34" s="286">
        <f t="shared" si="0"/>
        <v>0</v>
      </c>
      <c r="D34" s="206">
        <v>0</v>
      </c>
      <c r="E34" s="206">
        <v>0</v>
      </c>
      <c r="F34" s="1"/>
      <c r="G34" s="86"/>
      <c r="H34" s="86"/>
      <c r="I34" s="86"/>
    </row>
    <row r="35" spans="1:9" ht="14.25" customHeight="1">
      <c r="A35" s="1"/>
      <c r="B35" s="205" t="s">
        <v>119</v>
      </c>
      <c r="C35" s="286">
        <f t="shared" si="0"/>
        <v>2</v>
      </c>
      <c r="D35" s="42">
        <v>2</v>
      </c>
      <c r="E35" s="42">
        <v>0</v>
      </c>
      <c r="F35" s="1"/>
      <c r="G35" s="86"/>
      <c r="H35" s="86"/>
      <c r="I35" s="86"/>
    </row>
    <row r="36" spans="1:9" ht="14.25" customHeight="1">
      <c r="A36" s="1"/>
      <c r="B36" s="205" t="s">
        <v>120</v>
      </c>
      <c r="C36" s="286">
        <f t="shared" si="0"/>
        <v>7</v>
      </c>
      <c r="D36" s="42">
        <v>5</v>
      </c>
      <c r="E36" s="42">
        <v>2</v>
      </c>
      <c r="F36" s="1"/>
      <c r="G36" s="86"/>
      <c r="H36" s="86"/>
      <c r="I36" s="86"/>
    </row>
    <row r="37" spans="1:9" ht="14.25" customHeight="1">
      <c r="A37" s="1"/>
      <c r="B37" s="205" t="s">
        <v>121</v>
      </c>
      <c r="C37" s="286">
        <f t="shared" si="0"/>
        <v>18</v>
      </c>
      <c r="D37" s="42">
        <v>9</v>
      </c>
      <c r="E37" s="42">
        <v>9</v>
      </c>
      <c r="F37" s="1"/>
      <c r="G37" s="86"/>
      <c r="H37" s="86"/>
      <c r="I37" s="86"/>
    </row>
    <row r="38" spans="1:9" ht="14.25" customHeight="1">
      <c r="A38" s="1"/>
      <c r="B38" s="205" t="s">
        <v>122</v>
      </c>
      <c r="C38" s="286">
        <f t="shared" si="0"/>
        <v>6</v>
      </c>
      <c r="D38" s="206">
        <v>3</v>
      </c>
      <c r="E38" s="206">
        <v>3</v>
      </c>
      <c r="F38" s="1"/>
      <c r="G38" s="86"/>
      <c r="H38" s="86"/>
      <c r="I38" s="86"/>
    </row>
    <row r="39" spans="1:9" ht="14.25" customHeight="1">
      <c r="A39" s="1"/>
      <c r="B39" s="205" t="s">
        <v>123</v>
      </c>
      <c r="C39" s="286">
        <f t="shared" si="0"/>
        <v>0</v>
      </c>
      <c r="D39" s="42">
        <v>0</v>
      </c>
      <c r="E39" s="42">
        <v>0</v>
      </c>
      <c r="F39" s="1"/>
      <c r="G39" s="86"/>
      <c r="H39" s="86"/>
      <c r="I39" s="86"/>
    </row>
    <row r="40" spans="1:9" ht="14.25" customHeight="1">
      <c r="A40" s="1"/>
      <c r="B40" s="205" t="s">
        <v>124</v>
      </c>
      <c r="C40" s="286">
        <f t="shared" si="0"/>
        <v>1</v>
      </c>
      <c r="D40" s="42">
        <v>1</v>
      </c>
      <c r="E40" s="42">
        <v>0</v>
      </c>
      <c r="F40" s="1"/>
      <c r="G40" s="86"/>
      <c r="H40" s="86"/>
      <c r="I40" s="86"/>
    </row>
    <row r="41" spans="1:9" ht="14.25" customHeight="1">
      <c r="A41" s="1"/>
      <c r="B41" s="205" t="s">
        <v>125</v>
      </c>
      <c r="C41" s="286">
        <f t="shared" si="0"/>
        <v>0</v>
      </c>
      <c r="D41" s="42">
        <v>0</v>
      </c>
      <c r="E41" s="42">
        <v>0</v>
      </c>
      <c r="F41" s="1"/>
      <c r="G41" s="86"/>
      <c r="H41" s="86"/>
      <c r="I41" s="86"/>
    </row>
    <row r="42" spans="1:9" ht="14.25" customHeight="1">
      <c r="A42" s="1"/>
      <c r="B42" s="205" t="s">
        <v>126</v>
      </c>
      <c r="C42" s="286">
        <f t="shared" si="0"/>
        <v>0</v>
      </c>
      <c r="D42" s="42">
        <v>0</v>
      </c>
      <c r="E42" s="42">
        <v>0</v>
      </c>
      <c r="F42" s="1"/>
      <c r="G42" s="86"/>
      <c r="H42" s="86"/>
      <c r="I42" s="86"/>
    </row>
    <row r="43" spans="1:9" s="45" customFormat="1" ht="14.25" customHeight="1">
      <c r="A43" s="3"/>
      <c r="B43" s="205" t="s">
        <v>127</v>
      </c>
      <c r="C43" s="286">
        <f t="shared" si="0"/>
        <v>0</v>
      </c>
      <c r="D43" s="206">
        <v>0</v>
      </c>
      <c r="E43" s="206">
        <v>0</v>
      </c>
      <c r="F43" s="3"/>
      <c r="G43" s="86"/>
      <c r="H43" s="86"/>
      <c r="I43" s="86"/>
    </row>
    <row r="44" spans="1:9" ht="14.25" customHeight="1">
      <c r="A44" s="1"/>
      <c r="B44" s="205" t="s">
        <v>128</v>
      </c>
      <c r="C44" s="286">
        <f t="shared" si="0"/>
        <v>4</v>
      </c>
      <c r="D44" s="42">
        <v>3</v>
      </c>
      <c r="E44" s="42">
        <v>1</v>
      </c>
      <c r="F44" s="1"/>
      <c r="G44" s="86"/>
      <c r="H44" s="86"/>
      <c r="I44" s="86"/>
    </row>
    <row r="45" spans="1:9" s="45" customFormat="1" ht="14.25" customHeight="1">
      <c r="A45" s="3"/>
      <c r="B45" s="205" t="s">
        <v>129</v>
      </c>
      <c r="C45" s="286">
        <f t="shared" si="0"/>
        <v>1</v>
      </c>
      <c r="D45" s="42">
        <v>0</v>
      </c>
      <c r="E45" s="42">
        <v>1</v>
      </c>
      <c r="F45" s="3"/>
      <c r="G45" s="86"/>
      <c r="H45" s="86"/>
      <c r="I45" s="86"/>
    </row>
    <row r="46" spans="1:9" ht="14.25" customHeight="1">
      <c r="A46" s="1"/>
      <c r="B46" s="205" t="s">
        <v>130</v>
      </c>
      <c r="C46" s="286">
        <f t="shared" si="0"/>
        <v>0</v>
      </c>
      <c r="D46" s="206">
        <v>0</v>
      </c>
      <c r="E46" s="206">
        <v>0</v>
      </c>
      <c r="F46" s="1"/>
      <c r="G46" s="86"/>
      <c r="H46" s="86"/>
      <c r="I46" s="86"/>
    </row>
    <row r="47" spans="1:9" ht="14.25" customHeight="1">
      <c r="A47" s="1"/>
      <c r="B47" s="205" t="s">
        <v>131</v>
      </c>
      <c r="C47" s="286">
        <f t="shared" si="0"/>
        <v>0</v>
      </c>
      <c r="D47" s="42">
        <v>0</v>
      </c>
      <c r="E47" s="42">
        <v>0</v>
      </c>
      <c r="F47" s="1"/>
      <c r="G47" s="86"/>
      <c r="H47" s="86"/>
      <c r="I47" s="86"/>
    </row>
    <row r="48" spans="1:9" ht="14.25" customHeight="1">
      <c r="A48" s="1"/>
      <c r="B48" s="205" t="s">
        <v>132</v>
      </c>
      <c r="C48" s="286">
        <f t="shared" si="0"/>
        <v>4</v>
      </c>
      <c r="D48" s="42">
        <v>2</v>
      </c>
      <c r="E48" s="42">
        <v>2</v>
      </c>
      <c r="F48" s="1"/>
      <c r="G48" s="86"/>
      <c r="H48" s="86"/>
      <c r="I48" s="86"/>
    </row>
    <row r="49" spans="1:9" ht="14.25" customHeight="1">
      <c r="A49" s="1"/>
      <c r="B49" s="205" t="s">
        <v>133</v>
      </c>
      <c r="C49" s="286">
        <f t="shared" si="0"/>
        <v>0</v>
      </c>
      <c r="D49" s="42">
        <v>0</v>
      </c>
      <c r="E49" s="42">
        <v>0</v>
      </c>
      <c r="F49" s="1"/>
      <c r="G49" s="86"/>
      <c r="H49" s="86"/>
      <c r="I49" s="86"/>
    </row>
    <row r="50" spans="1:9" ht="14.25" customHeight="1">
      <c r="A50" s="1"/>
      <c r="B50" s="205" t="s">
        <v>134</v>
      </c>
      <c r="C50" s="286">
        <f t="shared" si="0"/>
        <v>5</v>
      </c>
      <c r="D50" s="206">
        <v>3</v>
      </c>
      <c r="E50" s="206">
        <v>2</v>
      </c>
      <c r="F50" s="1"/>
      <c r="G50" s="86"/>
      <c r="H50" s="86"/>
      <c r="I50" s="86"/>
    </row>
    <row r="51" spans="1:9" ht="14.25" customHeight="1">
      <c r="A51" s="1"/>
      <c r="B51" s="205" t="s">
        <v>135</v>
      </c>
      <c r="C51" s="286">
        <f t="shared" si="0"/>
        <v>0</v>
      </c>
      <c r="D51" s="42">
        <v>0</v>
      </c>
      <c r="E51" s="42">
        <v>0</v>
      </c>
      <c r="F51" s="1"/>
      <c r="G51" s="86"/>
      <c r="H51" s="86"/>
      <c r="I51" s="86"/>
    </row>
    <row r="52" spans="1:9" ht="14.25" customHeight="1">
      <c r="A52" s="1"/>
      <c r="B52" s="205" t="s">
        <v>136</v>
      </c>
      <c r="C52" s="286">
        <f t="shared" si="0"/>
        <v>0</v>
      </c>
      <c r="D52" s="42">
        <v>0</v>
      </c>
      <c r="E52" s="42">
        <v>0</v>
      </c>
      <c r="F52" s="1"/>
      <c r="G52" s="86"/>
      <c r="H52" s="86"/>
      <c r="I52" s="86"/>
    </row>
    <row r="53" spans="1:9" ht="14.25" customHeight="1">
      <c r="A53" s="1"/>
      <c r="B53" s="205" t="s">
        <v>137</v>
      </c>
      <c r="C53" s="286">
        <f t="shared" si="0"/>
        <v>0</v>
      </c>
      <c r="D53" s="206">
        <v>0</v>
      </c>
      <c r="E53" s="206">
        <v>0</v>
      </c>
      <c r="F53" s="1"/>
      <c r="G53" s="86"/>
      <c r="H53" s="86"/>
      <c r="I53" s="86"/>
    </row>
    <row r="54" spans="1:9" ht="14.25" customHeight="1">
      <c r="A54" s="1"/>
      <c r="B54" s="205" t="s">
        <v>138</v>
      </c>
      <c r="C54" s="286">
        <f t="shared" si="0"/>
        <v>0</v>
      </c>
      <c r="D54" s="42">
        <v>0</v>
      </c>
      <c r="E54" s="42">
        <v>0</v>
      </c>
      <c r="F54" s="1"/>
      <c r="G54" s="86"/>
      <c r="H54" s="86"/>
      <c r="I54" s="86"/>
    </row>
    <row r="55" spans="1:9" ht="14.25" customHeight="1">
      <c r="A55" s="1"/>
      <c r="B55" s="205" t="s">
        <v>139</v>
      </c>
      <c r="C55" s="286">
        <f t="shared" si="0"/>
        <v>0</v>
      </c>
      <c r="D55" s="42">
        <v>0</v>
      </c>
      <c r="E55" s="42">
        <v>0</v>
      </c>
      <c r="F55" s="1"/>
      <c r="G55" s="86"/>
      <c r="H55" s="86"/>
      <c r="I55" s="86"/>
    </row>
    <row r="56" spans="1:9" ht="14.25" customHeight="1">
      <c r="A56" s="1"/>
      <c r="B56" s="205" t="s">
        <v>140</v>
      </c>
      <c r="C56" s="286">
        <f t="shared" si="0"/>
        <v>0</v>
      </c>
      <c r="D56" s="42">
        <v>0</v>
      </c>
      <c r="E56" s="42">
        <v>0</v>
      </c>
      <c r="F56" s="1"/>
      <c r="G56" s="86"/>
      <c r="H56" s="86"/>
      <c r="I56" s="86"/>
    </row>
    <row r="57" spans="1:9" ht="14.25" customHeight="1">
      <c r="A57" s="1"/>
      <c r="B57" s="205" t="s">
        <v>141</v>
      </c>
      <c r="C57" s="286">
        <f t="shared" si="0"/>
        <v>0</v>
      </c>
      <c r="D57" s="42">
        <v>0</v>
      </c>
      <c r="E57" s="42">
        <v>0</v>
      </c>
      <c r="F57" s="1"/>
      <c r="G57" s="86"/>
      <c r="H57" s="86"/>
      <c r="I57" s="86"/>
    </row>
    <row r="58" spans="1:9" ht="14.25" customHeight="1">
      <c r="A58" s="1"/>
      <c r="B58" s="205" t="s">
        <v>21</v>
      </c>
      <c r="C58" s="286">
        <f t="shared" si="0"/>
        <v>2</v>
      </c>
      <c r="D58" s="206">
        <v>2</v>
      </c>
      <c r="E58" s="206">
        <v>0</v>
      </c>
      <c r="F58" s="1"/>
      <c r="G58" s="86"/>
      <c r="H58" s="86"/>
      <c r="I58" s="86"/>
    </row>
    <row r="59" spans="1:9" s="45" customFormat="1" ht="14.25" customHeight="1">
      <c r="A59" s="2"/>
      <c r="B59" s="2"/>
      <c r="C59" s="6"/>
      <c r="D59" s="2"/>
      <c r="E59" s="2"/>
      <c r="F59" s="2"/>
      <c r="H59" s="86"/>
      <c r="I59" s="86"/>
    </row>
    <row r="60" spans="2:5" ht="13.5" customHeight="1">
      <c r="B60" s="49"/>
      <c r="C60" s="49"/>
      <c r="D60" s="49"/>
      <c r="E60" s="49"/>
    </row>
    <row r="61" spans="2:5" ht="13.5" customHeight="1">
      <c r="B61" s="186"/>
      <c r="C61" s="49"/>
      <c r="D61" s="49"/>
      <c r="E61" s="49"/>
    </row>
    <row r="62" spans="2:5" ht="13.5" customHeight="1">
      <c r="B62" s="186"/>
      <c r="C62" s="49"/>
      <c r="D62" s="49"/>
      <c r="E62" s="49"/>
    </row>
    <row r="63" ht="13.5" customHeight="1">
      <c r="B63" s="185"/>
    </row>
    <row r="64" ht="13.5" customHeight="1">
      <c r="B64" s="185"/>
    </row>
  </sheetData>
  <sheetProtection/>
  <mergeCells count="5">
    <mergeCell ref="B4:B6"/>
    <mergeCell ref="C4:C6"/>
    <mergeCell ref="D4:D6"/>
    <mergeCell ref="E4:E6"/>
    <mergeCell ref="A1:F1"/>
  </mergeCells>
  <printOptions horizontalCentered="1"/>
  <pageMargins left="0.5905511811023623" right="0.5905511811023623" top="0.7874015748031497" bottom="0.3937007874015748" header="0.31496062992125984" footer="0.31496062992125984"/>
  <pageSetup fitToWidth="0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T57"/>
  <sheetViews>
    <sheetView showGridLines="0" zoomScalePageLayoutView="0" workbookViewId="0" topLeftCell="A1">
      <selection activeCell="A1" sqref="A1:J1"/>
    </sheetView>
  </sheetViews>
  <sheetFormatPr defaultColWidth="8.75" defaultRowHeight="13.5" customHeight="1"/>
  <cols>
    <col min="1" max="1" width="22.58203125" style="207" customWidth="1"/>
    <col min="2" max="19" width="6.83203125" style="207" customWidth="1"/>
    <col min="20" max="16384" width="8.75" style="207" customWidth="1"/>
  </cols>
  <sheetData>
    <row r="1" spans="1:19" ht="14.25" customHeight="1">
      <c r="A1" s="518" t="s">
        <v>317</v>
      </c>
      <c r="B1" s="518"/>
      <c r="C1" s="518"/>
      <c r="D1" s="518"/>
      <c r="E1" s="518"/>
      <c r="F1" s="518"/>
      <c r="G1" s="518"/>
      <c r="H1" s="518"/>
      <c r="I1" s="518"/>
      <c r="J1" s="518"/>
      <c r="K1" s="63"/>
      <c r="L1" s="63"/>
      <c r="M1" s="63"/>
      <c r="N1" s="9"/>
      <c r="O1" s="9"/>
      <c r="P1" s="9"/>
      <c r="Q1" s="9"/>
      <c r="R1" s="10"/>
      <c r="S1" s="9"/>
    </row>
    <row r="2" spans="1:19" ht="14.25" customHeight="1">
      <c r="A2" s="94"/>
      <c r="B2" s="94"/>
      <c r="C2" s="94"/>
      <c r="D2" s="94"/>
      <c r="E2" s="94"/>
      <c r="F2" s="94"/>
      <c r="G2" s="94"/>
      <c r="H2" s="94"/>
      <c r="I2" s="94"/>
      <c r="J2" s="63"/>
      <c r="K2" s="63"/>
      <c r="L2" s="63"/>
      <c r="M2" s="63"/>
      <c r="N2" s="9"/>
      <c r="O2" s="9"/>
      <c r="P2" s="9"/>
      <c r="Q2" s="9"/>
      <c r="R2" s="10"/>
      <c r="S2" s="9"/>
    </row>
    <row r="3" spans="1:19" ht="14.25" customHeight="1">
      <c r="A3" s="11" t="s">
        <v>7</v>
      </c>
      <c r="B3" s="12"/>
      <c r="C3" s="12"/>
      <c r="D3" s="12"/>
      <c r="E3" s="12"/>
      <c r="F3" s="12"/>
      <c r="G3" s="12"/>
      <c r="H3" s="12"/>
      <c r="I3" s="12"/>
      <c r="J3" s="12"/>
      <c r="K3" s="12" t="s">
        <v>164</v>
      </c>
      <c r="L3" s="12"/>
      <c r="M3" s="12"/>
      <c r="N3" s="12"/>
      <c r="O3" s="12"/>
      <c r="P3" s="12"/>
      <c r="Q3" s="12"/>
      <c r="R3" s="13"/>
      <c r="S3" s="14" t="s">
        <v>315</v>
      </c>
    </row>
    <row r="4" spans="1:20" ht="14.25" customHeight="1">
      <c r="A4" s="514" t="s">
        <v>196</v>
      </c>
      <c r="B4" s="266" t="s">
        <v>0</v>
      </c>
      <c r="C4" s="15"/>
      <c r="D4" s="16"/>
      <c r="E4" s="17" t="s">
        <v>3</v>
      </c>
      <c r="F4" s="16"/>
      <c r="G4" s="18"/>
      <c r="H4" s="15" t="s">
        <v>4</v>
      </c>
      <c r="I4" s="16"/>
      <c r="J4" s="16"/>
      <c r="K4" s="17" t="s">
        <v>0</v>
      </c>
      <c r="L4" s="15"/>
      <c r="M4" s="18"/>
      <c r="N4" s="15" t="s">
        <v>3</v>
      </c>
      <c r="O4" s="16"/>
      <c r="P4" s="16"/>
      <c r="Q4" s="17" t="s">
        <v>4</v>
      </c>
      <c r="R4" s="16"/>
      <c r="S4" s="16"/>
      <c r="T4" s="208"/>
    </row>
    <row r="5" spans="1:20" ht="14.25" customHeight="1">
      <c r="A5" s="515"/>
      <c r="B5" s="69" t="s">
        <v>0</v>
      </c>
      <c r="C5" s="20" t="s">
        <v>5</v>
      </c>
      <c r="D5" s="21" t="s">
        <v>1</v>
      </c>
      <c r="E5" s="69" t="s">
        <v>0</v>
      </c>
      <c r="F5" s="20" t="s">
        <v>5</v>
      </c>
      <c r="G5" s="19" t="s">
        <v>1</v>
      </c>
      <c r="H5" s="21" t="s">
        <v>0</v>
      </c>
      <c r="I5" s="20" t="s">
        <v>5</v>
      </c>
      <c r="J5" s="21" t="s">
        <v>1</v>
      </c>
      <c r="K5" s="69" t="s">
        <v>0</v>
      </c>
      <c r="L5" s="20" t="s">
        <v>5</v>
      </c>
      <c r="M5" s="19" t="s">
        <v>1</v>
      </c>
      <c r="N5" s="21" t="s">
        <v>0</v>
      </c>
      <c r="O5" s="20" t="s">
        <v>5</v>
      </c>
      <c r="P5" s="21" t="s">
        <v>1</v>
      </c>
      <c r="Q5" s="69" t="s">
        <v>0</v>
      </c>
      <c r="R5" s="20" t="s">
        <v>5</v>
      </c>
      <c r="S5" s="21" t="s">
        <v>1</v>
      </c>
      <c r="T5" s="208"/>
    </row>
    <row r="6" spans="1:19" ht="14.25" customHeight="1">
      <c r="A6" s="12"/>
      <c r="B6" s="267"/>
      <c r="C6" s="64"/>
      <c r="D6" s="64"/>
      <c r="E6" s="12"/>
      <c r="F6" s="64"/>
      <c r="G6" s="64"/>
      <c r="H6" s="12"/>
      <c r="I6" s="64"/>
      <c r="J6" s="64"/>
      <c r="K6" s="12"/>
      <c r="L6" s="12"/>
      <c r="M6" s="12"/>
      <c r="N6" s="12"/>
      <c r="O6" s="12"/>
      <c r="P6" s="12"/>
      <c r="Q6" s="12"/>
      <c r="R6" s="12"/>
      <c r="S6" s="12"/>
    </row>
    <row r="7" spans="1:19" ht="14.25" customHeight="1">
      <c r="A7" s="42" t="s">
        <v>218</v>
      </c>
      <c r="B7" s="268">
        <f>SUM(C7:D7)</f>
        <v>4554</v>
      </c>
      <c r="C7" s="66">
        <f>SUM(F7,I7)</f>
        <v>2691</v>
      </c>
      <c r="D7" s="66">
        <f>SUM(G7,J7)</f>
        <v>1863</v>
      </c>
      <c r="E7" s="66">
        <f>SUM(F7:G7)</f>
        <v>4361</v>
      </c>
      <c r="F7" s="66">
        <v>2569</v>
      </c>
      <c r="G7" s="66">
        <v>1792</v>
      </c>
      <c r="H7" s="66">
        <f>SUM(I7:J7)</f>
        <v>193</v>
      </c>
      <c r="I7" s="66">
        <v>122</v>
      </c>
      <c r="J7" s="66">
        <v>71</v>
      </c>
      <c r="K7" s="269">
        <v>100</v>
      </c>
      <c r="L7" s="269">
        <v>100</v>
      </c>
      <c r="M7" s="269">
        <v>100</v>
      </c>
      <c r="N7" s="269">
        <v>100</v>
      </c>
      <c r="O7" s="269">
        <v>100</v>
      </c>
      <c r="P7" s="269">
        <v>100</v>
      </c>
      <c r="Q7" s="269">
        <v>100</v>
      </c>
      <c r="R7" s="269">
        <v>100</v>
      </c>
      <c r="S7" s="269">
        <v>100</v>
      </c>
    </row>
    <row r="8" spans="1:19" s="209" customFormat="1" ht="14.25" customHeight="1">
      <c r="A8" s="248" t="s">
        <v>300</v>
      </c>
      <c r="B8" s="270">
        <f>SUM(B10:B29)</f>
        <v>4458</v>
      </c>
      <c r="C8" s="271">
        <f aca="true" t="shared" si="0" ref="C8:J8">SUM(C10:C29)</f>
        <v>2603</v>
      </c>
      <c r="D8" s="271">
        <f t="shared" si="0"/>
        <v>1855</v>
      </c>
      <c r="E8" s="271">
        <f t="shared" si="0"/>
        <v>4269</v>
      </c>
      <c r="F8" s="271">
        <f t="shared" si="0"/>
        <v>2470</v>
      </c>
      <c r="G8" s="271">
        <f t="shared" si="0"/>
        <v>1799</v>
      </c>
      <c r="H8" s="271">
        <f t="shared" si="0"/>
        <v>189</v>
      </c>
      <c r="I8" s="271">
        <f t="shared" si="0"/>
        <v>133</v>
      </c>
      <c r="J8" s="271">
        <f t="shared" si="0"/>
        <v>56</v>
      </c>
      <c r="K8" s="272">
        <f>SUM(K10:K29)</f>
        <v>100.00000000000001</v>
      </c>
      <c r="L8" s="272">
        <f aca="true" t="shared" si="1" ref="L8:S8">SUM(L10:L29)</f>
        <v>100</v>
      </c>
      <c r="M8" s="272">
        <f t="shared" si="1"/>
        <v>100.00000000000001</v>
      </c>
      <c r="N8" s="272">
        <f t="shared" si="1"/>
        <v>99.99999999999999</v>
      </c>
      <c r="O8" s="272">
        <f t="shared" si="1"/>
        <v>99.99999999999999</v>
      </c>
      <c r="P8" s="272">
        <f t="shared" si="1"/>
        <v>99.99999999999999</v>
      </c>
      <c r="Q8" s="272">
        <f t="shared" si="1"/>
        <v>100.00000000000001</v>
      </c>
      <c r="R8" s="272">
        <f t="shared" si="1"/>
        <v>100.00000000000001</v>
      </c>
      <c r="S8" s="272">
        <f t="shared" si="1"/>
        <v>100</v>
      </c>
    </row>
    <row r="9" spans="1:19" s="211" customFormat="1" ht="14.25" customHeight="1">
      <c r="A9" s="80"/>
      <c r="B9" s="273"/>
      <c r="C9" s="80"/>
      <c r="D9" s="80"/>
      <c r="E9" s="80"/>
      <c r="F9" s="81"/>
      <c r="G9" s="81"/>
      <c r="H9" s="80"/>
      <c r="I9" s="81"/>
      <c r="J9" s="81"/>
      <c r="K9" s="274"/>
      <c r="L9" s="274"/>
      <c r="M9" s="274"/>
      <c r="N9" s="274"/>
      <c r="O9" s="274"/>
      <c r="P9" s="274"/>
      <c r="Q9" s="274"/>
      <c r="R9" s="274"/>
      <c r="S9" s="274"/>
    </row>
    <row r="10" spans="1:19" ht="14.25" customHeight="1">
      <c r="A10" s="22" t="s">
        <v>278</v>
      </c>
      <c r="B10" s="268">
        <f>SUM(C10:D10)</f>
        <v>28</v>
      </c>
      <c r="C10" s="66">
        <f>F10+I10</f>
        <v>15</v>
      </c>
      <c r="D10" s="66">
        <f>G10+J10</f>
        <v>13</v>
      </c>
      <c r="E10" s="66">
        <f>SUM(F10:G10)</f>
        <v>27</v>
      </c>
      <c r="F10" s="64">
        <v>14</v>
      </c>
      <c r="G10" s="64">
        <v>13</v>
      </c>
      <c r="H10" s="66">
        <f>SUM(I10:J10)</f>
        <v>1</v>
      </c>
      <c r="I10" s="64">
        <v>1</v>
      </c>
      <c r="J10" s="64">
        <v>0</v>
      </c>
      <c r="K10" s="269">
        <f>B10/B8*100</f>
        <v>0.6280843427545985</v>
      </c>
      <c r="L10" s="269">
        <f aca="true" t="shared" si="2" ref="L10:S10">C10/C8*100</f>
        <v>0.5762581636573185</v>
      </c>
      <c r="M10" s="269">
        <f t="shared" si="2"/>
        <v>0.7008086253369272</v>
      </c>
      <c r="N10" s="269">
        <f t="shared" si="2"/>
        <v>0.6324666198172875</v>
      </c>
      <c r="O10" s="269">
        <f t="shared" si="2"/>
        <v>0.5668016194331984</v>
      </c>
      <c r="P10" s="269">
        <f t="shared" si="2"/>
        <v>0.7226236798221234</v>
      </c>
      <c r="Q10" s="269">
        <f t="shared" si="2"/>
        <v>0.5291005291005291</v>
      </c>
      <c r="R10" s="269">
        <f t="shared" si="2"/>
        <v>0.7518796992481203</v>
      </c>
      <c r="S10" s="269">
        <f t="shared" si="2"/>
        <v>0</v>
      </c>
    </row>
    <row r="11" spans="1:19" ht="14.25" customHeight="1">
      <c r="A11" s="22" t="s">
        <v>58</v>
      </c>
      <c r="B11" s="268">
        <f aca="true" t="shared" si="3" ref="B11:B29">SUM(C11:D11)</f>
        <v>22</v>
      </c>
      <c r="C11" s="66">
        <f aca="true" t="shared" si="4" ref="C11:D29">F11+I11</f>
        <v>21</v>
      </c>
      <c r="D11" s="66">
        <f t="shared" si="4"/>
        <v>1</v>
      </c>
      <c r="E11" s="66">
        <f aca="true" t="shared" si="5" ref="E11:E29">SUM(F11:G11)</f>
        <v>22</v>
      </c>
      <c r="F11" s="64">
        <v>21</v>
      </c>
      <c r="G11" s="64">
        <v>1</v>
      </c>
      <c r="H11" s="66">
        <f aca="true" t="shared" si="6" ref="H11:H29">SUM(I11:J11)</f>
        <v>0</v>
      </c>
      <c r="I11" s="64">
        <v>0</v>
      </c>
      <c r="J11" s="64">
        <v>0</v>
      </c>
      <c r="K11" s="269">
        <f>B11/B8*100</f>
        <v>0.493494840735756</v>
      </c>
      <c r="L11" s="269">
        <f aca="true" t="shared" si="7" ref="L11:S11">C11/C8*100</f>
        <v>0.8067614291202458</v>
      </c>
      <c r="M11" s="269">
        <f t="shared" si="7"/>
        <v>0.05390835579514825</v>
      </c>
      <c r="N11" s="269">
        <f t="shared" si="7"/>
        <v>0.515343171702975</v>
      </c>
      <c r="O11" s="269">
        <f t="shared" si="7"/>
        <v>0.8502024291497976</v>
      </c>
      <c r="P11" s="269">
        <f t="shared" si="7"/>
        <v>0.055586436909394105</v>
      </c>
      <c r="Q11" s="269">
        <f t="shared" si="7"/>
        <v>0</v>
      </c>
      <c r="R11" s="269">
        <f t="shared" si="7"/>
        <v>0</v>
      </c>
      <c r="S11" s="269">
        <f t="shared" si="7"/>
        <v>0</v>
      </c>
    </row>
    <row r="12" spans="1:19" ht="14.25" customHeight="1">
      <c r="A12" s="22" t="s">
        <v>279</v>
      </c>
      <c r="B12" s="268">
        <f t="shared" si="3"/>
        <v>0</v>
      </c>
      <c r="C12" s="66">
        <f t="shared" si="4"/>
        <v>0</v>
      </c>
      <c r="D12" s="66">
        <f t="shared" si="4"/>
        <v>0</v>
      </c>
      <c r="E12" s="66">
        <f t="shared" si="5"/>
        <v>0</v>
      </c>
      <c r="F12" s="64">
        <v>0</v>
      </c>
      <c r="G12" s="64">
        <v>0</v>
      </c>
      <c r="H12" s="66">
        <f t="shared" si="6"/>
        <v>0</v>
      </c>
      <c r="I12" s="64">
        <v>0</v>
      </c>
      <c r="J12" s="64">
        <v>0</v>
      </c>
      <c r="K12" s="269">
        <f>B12/B8*100</f>
        <v>0</v>
      </c>
      <c r="L12" s="269">
        <f aca="true" t="shared" si="8" ref="L12:S12">C12/C8*100</f>
        <v>0</v>
      </c>
      <c r="M12" s="269">
        <f t="shared" si="8"/>
        <v>0</v>
      </c>
      <c r="N12" s="269">
        <f t="shared" si="8"/>
        <v>0</v>
      </c>
      <c r="O12" s="269">
        <f t="shared" si="8"/>
        <v>0</v>
      </c>
      <c r="P12" s="269">
        <f t="shared" si="8"/>
        <v>0</v>
      </c>
      <c r="Q12" s="269">
        <f t="shared" si="8"/>
        <v>0</v>
      </c>
      <c r="R12" s="269">
        <f t="shared" si="8"/>
        <v>0</v>
      </c>
      <c r="S12" s="269">
        <f t="shared" si="8"/>
        <v>0</v>
      </c>
    </row>
    <row r="13" spans="1:19" ht="14.25" customHeight="1">
      <c r="A13" s="22" t="s">
        <v>59</v>
      </c>
      <c r="B13" s="268">
        <f t="shared" si="3"/>
        <v>384</v>
      </c>
      <c r="C13" s="66">
        <f t="shared" si="4"/>
        <v>344</v>
      </c>
      <c r="D13" s="66">
        <f t="shared" si="4"/>
        <v>40</v>
      </c>
      <c r="E13" s="66">
        <f t="shared" si="5"/>
        <v>357</v>
      </c>
      <c r="F13" s="64">
        <v>317</v>
      </c>
      <c r="G13" s="64">
        <v>40</v>
      </c>
      <c r="H13" s="66">
        <f t="shared" si="6"/>
        <v>27</v>
      </c>
      <c r="I13" s="64">
        <v>27</v>
      </c>
      <c r="J13" s="64">
        <v>0</v>
      </c>
      <c r="K13" s="269">
        <f>B13/B8*100</f>
        <v>8.613728129205922</v>
      </c>
      <c r="L13" s="269">
        <f aca="true" t="shared" si="9" ref="L13:S13">C13/C8*100</f>
        <v>13.215520553207838</v>
      </c>
      <c r="M13" s="269">
        <f t="shared" si="9"/>
        <v>2.15633423180593</v>
      </c>
      <c r="N13" s="269">
        <f t="shared" si="9"/>
        <v>8.362614195361912</v>
      </c>
      <c r="O13" s="269">
        <f t="shared" si="9"/>
        <v>12.834008097165992</v>
      </c>
      <c r="P13" s="269">
        <f t="shared" si="9"/>
        <v>2.2234574763757644</v>
      </c>
      <c r="Q13" s="269">
        <f t="shared" si="9"/>
        <v>14.285714285714285</v>
      </c>
      <c r="R13" s="269">
        <f t="shared" si="9"/>
        <v>20.30075187969925</v>
      </c>
      <c r="S13" s="269">
        <f t="shared" si="9"/>
        <v>0</v>
      </c>
    </row>
    <row r="14" spans="1:19" ht="14.25" customHeight="1">
      <c r="A14" s="22" t="s">
        <v>60</v>
      </c>
      <c r="B14" s="268">
        <f t="shared" si="3"/>
        <v>1448</v>
      </c>
      <c r="C14" s="66">
        <f t="shared" si="4"/>
        <v>974</v>
      </c>
      <c r="D14" s="66">
        <f t="shared" si="4"/>
        <v>474</v>
      </c>
      <c r="E14" s="66">
        <f t="shared" si="5"/>
        <v>1401</v>
      </c>
      <c r="F14" s="64">
        <v>938</v>
      </c>
      <c r="G14" s="64">
        <v>463</v>
      </c>
      <c r="H14" s="66">
        <f t="shared" si="6"/>
        <v>47</v>
      </c>
      <c r="I14" s="64">
        <v>36</v>
      </c>
      <c r="J14" s="64">
        <v>11</v>
      </c>
      <c r="K14" s="269">
        <f>B14/B8*100</f>
        <v>32.48093315388066</v>
      </c>
      <c r="L14" s="269">
        <f aca="true" t="shared" si="10" ref="L14:S14">C14/C8*100</f>
        <v>37.41836342681522</v>
      </c>
      <c r="M14" s="269">
        <f t="shared" si="10"/>
        <v>25.552560646900268</v>
      </c>
      <c r="N14" s="269">
        <f t="shared" si="10"/>
        <v>32.817990161630355</v>
      </c>
      <c r="O14" s="269">
        <f t="shared" si="10"/>
        <v>37.97570850202429</v>
      </c>
      <c r="P14" s="269">
        <f t="shared" si="10"/>
        <v>25.73652028904947</v>
      </c>
      <c r="Q14" s="269">
        <f t="shared" si="10"/>
        <v>24.867724867724867</v>
      </c>
      <c r="R14" s="269">
        <f t="shared" si="10"/>
        <v>27.06766917293233</v>
      </c>
      <c r="S14" s="269">
        <f t="shared" si="10"/>
        <v>19.642857142857142</v>
      </c>
    </row>
    <row r="15" spans="1:19" ht="14.25" customHeight="1">
      <c r="A15" s="22" t="s">
        <v>8</v>
      </c>
      <c r="B15" s="268">
        <f t="shared" si="3"/>
        <v>46</v>
      </c>
      <c r="C15" s="66">
        <f t="shared" si="4"/>
        <v>38</v>
      </c>
      <c r="D15" s="66">
        <f t="shared" si="4"/>
        <v>8</v>
      </c>
      <c r="E15" s="66">
        <f t="shared" si="5"/>
        <v>46</v>
      </c>
      <c r="F15" s="64">
        <v>38</v>
      </c>
      <c r="G15" s="64">
        <v>8</v>
      </c>
      <c r="H15" s="66">
        <f t="shared" si="6"/>
        <v>0</v>
      </c>
      <c r="I15" s="64">
        <v>0</v>
      </c>
      <c r="J15" s="64">
        <v>0</v>
      </c>
      <c r="K15" s="269">
        <f>B15/B8*100</f>
        <v>1.031852848811126</v>
      </c>
      <c r="L15" s="269">
        <f aca="true" t="shared" si="11" ref="L15:S15">C15/C8*100</f>
        <v>1.4598540145985401</v>
      </c>
      <c r="M15" s="269">
        <f t="shared" si="11"/>
        <v>0.431266846361186</v>
      </c>
      <c r="N15" s="269">
        <f t="shared" si="11"/>
        <v>1.0775357226516749</v>
      </c>
      <c r="O15" s="269">
        <f t="shared" si="11"/>
        <v>1.5384615384615385</v>
      </c>
      <c r="P15" s="269">
        <f t="shared" si="11"/>
        <v>0.44469149527515284</v>
      </c>
      <c r="Q15" s="269">
        <f t="shared" si="11"/>
        <v>0</v>
      </c>
      <c r="R15" s="269">
        <f t="shared" si="11"/>
        <v>0</v>
      </c>
      <c r="S15" s="269">
        <f t="shared" si="11"/>
        <v>0</v>
      </c>
    </row>
    <row r="16" spans="1:19" ht="14.25" customHeight="1">
      <c r="A16" s="22" t="s">
        <v>57</v>
      </c>
      <c r="B16" s="268">
        <f t="shared" si="3"/>
        <v>44</v>
      </c>
      <c r="C16" s="66">
        <f t="shared" si="4"/>
        <v>25</v>
      </c>
      <c r="D16" s="66">
        <f t="shared" si="4"/>
        <v>19</v>
      </c>
      <c r="E16" s="66">
        <f t="shared" si="5"/>
        <v>44</v>
      </c>
      <c r="F16" s="64">
        <v>25</v>
      </c>
      <c r="G16" s="64">
        <v>19</v>
      </c>
      <c r="H16" s="66">
        <f t="shared" si="6"/>
        <v>0</v>
      </c>
      <c r="I16" s="64">
        <v>0</v>
      </c>
      <c r="J16" s="64">
        <v>0</v>
      </c>
      <c r="K16" s="269">
        <f>B16/B8*100</f>
        <v>0.986989681471512</v>
      </c>
      <c r="L16" s="269">
        <f aca="true" t="shared" si="12" ref="L16:S16">C16/C8*100</f>
        <v>0.9604302727621975</v>
      </c>
      <c r="M16" s="269">
        <f t="shared" si="12"/>
        <v>1.0242587601078168</v>
      </c>
      <c r="N16" s="269">
        <f t="shared" si="12"/>
        <v>1.03068634340595</v>
      </c>
      <c r="O16" s="269">
        <f t="shared" si="12"/>
        <v>1.0121457489878543</v>
      </c>
      <c r="P16" s="269">
        <f t="shared" si="12"/>
        <v>1.056142301278488</v>
      </c>
      <c r="Q16" s="269">
        <f t="shared" si="12"/>
        <v>0</v>
      </c>
      <c r="R16" s="269">
        <f t="shared" si="12"/>
        <v>0</v>
      </c>
      <c r="S16" s="269">
        <f t="shared" si="12"/>
        <v>0</v>
      </c>
    </row>
    <row r="17" spans="1:19" ht="14.25" customHeight="1">
      <c r="A17" s="22" t="s">
        <v>280</v>
      </c>
      <c r="B17" s="268">
        <f t="shared" si="3"/>
        <v>270</v>
      </c>
      <c r="C17" s="66">
        <f t="shared" si="4"/>
        <v>196</v>
      </c>
      <c r="D17" s="66">
        <f t="shared" si="4"/>
        <v>74</v>
      </c>
      <c r="E17" s="66">
        <f t="shared" si="5"/>
        <v>256</v>
      </c>
      <c r="F17" s="64">
        <v>182</v>
      </c>
      <c r="G17" s="64">
        <v>74</v>
      </c>
      <c r="H17" s="66">
        <f t="shared" si="6"/>
        <v>14</v>
      </c>
      <c r="I17" s="64">
        <v>14</v>
      </c>
      <c r="J17" s="64">
        <v>0</v>
      </c>
      <c r="K17" s="269">
        <f>B17/B8*100</f>
        <v>6.056527590847914</v>
      </c>
      <c r="L17" s="269">
        <f aca="true" t="shared" si="13" ref="L17:S17">C17/C8*100</f>
        <v>7.5297733384556285</v>
      </c>
      <c r="M17" s="269">
        <f t="shared" si="13"/>
        <v>3.98921832884097</v>
      </c>
      <c r="N17" s="269">
        <f t="shared" si="13"/>
        <v>5.996720543452799</v>
      </c>
      <c r="O17" s="269">
        <f t="shared" si="13"/>
        <v>7.368421052631578</v>
      </c>
      <c r="P17" s="269">
        <f t="shared" si="13"/>
        <v>4.113396331295164</v>
      </c>
      <c r="Q17" s="269">
        <f t="shared" si="13"/>
        <v>7.4074074074074066</v>
      </c>
      <c r="R17" s="269">
        <f t="shared" si="13"/>
        <v>10.526315789473683</v>
      </c>
      <c r="S17" s="269">
        <f t="shared" si="13"/>
        <v>0</v>
      </c>
    </row>
    <row r="18" spans="1:19" ht="14.25" customHeight="1">
      <c r="A18" s="22" t="s">
        <v>281</v>
      </c>
      <c r="B18" s="268">
        <f t="shared" si="3"/>
        <v>599</v>
      </c>
      <c r="C18" s="66">
        <f t="shared" si="4"/>
        <v>252</v>
      </c>
      <c r="D18" s="66">
        <f t="shared" si="4"/>
        <v>347</v>
      </c>
      <c r="E18" s="66">
        <f t="shared" si="5"/>
        <v>568</v>
      </c>
      <c r="F18" s="64">
        <v>235</v>
      </c>
      <c r="G18" s="64">
        <v>333</v>
      </c>
      <c r="H18" s="66">
        <f t="shared" si="6"/>
        <v>31</v>
      </c>
      <c r="I18" s="64">
        <v>17</v>
      </c>
      <c r="J18" s="64">
        <v>14</v>
      </c>
      <c r="K18" s="269">
        <f>B18/B8*100</f>
        <v>13.436518618214446</v>
      </c>
      <c r="L18" s="269">
        <f aca="true" t="shared" si="14" ref="L18:S18">C18/C8*100</f>
        <v>9.68113714944295</v>
      </c>
      <c r="M18" s="269">
        <f t="shared" si="14"/>
        <v>18.70619946091644</v>
      </c>
      <c r="N18" s="269">
        <f t="shared" si="14"/>
        <v>13.305223705785899</v>
      </c>
      <c r="O18" s="269">
        <f t="shared" si="14"/>
        <v>9.51417004048583</v>
      </c>
      <c r="P18" s="269">
        <f t="shared" si="14"/>
        <v>18.51028349082824</v>
      </c>
      <c r="Q18" s="269">
        <f t="shared" si="14"/>
        <v>16.402116402116402</v>
      </c>
      <c r="R18" s="269">
        <f t="shared" si="14"/>
        <v>12.781954887218044</v>
      </c>
      <c r="S18" s="269">
        <f t="shared" si="14"/>
        <v>25</v>
      </c>
    </row>
    <row r="19" spans="1:19" ht="14.25" customHeight="1">
      <c r="A19" s="22" t="s">
        <v>282</v>
      </c>
      <c r="B19" s="268">
        <f t="shared" si="3"/>
        <v>40</v>
      </c>
      <c r="C19" s="66">
        <f t="shared" si="4"/>
        <v>6</v>
      </c>
      <c r="D19" s="66">
        <f t="shared" si="4"/>
        <v>34</v>
      </c>
      <c r="E19" s="66">
        <f t="shared" si="5"/>
        <v>40</v>
      </c>
      <c r="F19" s="64">
        <v>6</v>
      </c>
      <c r="G19" s="64">
        <v>34</v>
      </c>
      <c r="H19" s="66">
        <f t="shared" si="6"/>
        <v>0</v>
      </c>
      <c r="I19" s="64">
        <v>0</v>
      </c>
      <c r="J19" s="64">
        <v>0</v>
      </c>
      <c r="K19" s="269">
        <f>B19/B8*100</f>
        <v>0.8972633467922835</v>
      </c>
      <c r="L19" s="269">
        <f aca="true" t="shared" si="15" ref="L19:S19">C19/C8*100</f>
        <v>0.23050326546292738</v>
      </c>
      <c r="M19" s="269">
        <f t="shared" si="15"/>
        <v>1.8328840970350404</v>
      </c>
      <c r="N19" s="269">
        <f t="shared" si="15"/>
        <v>0.9369875849144998</v>
      </c>
      <c r="O19" s="269">
        <f t="shared" si="15"/>
        <v>0.24291497975708504</v>
      </c>
      <c r="P19" s="269">
        <f t="shared" si="15"/>
        <v>1.8899388549193996</v>
      </c>
      <c r="Q19" s="269">
        <f t="shared" si="15"/>
        <v>0</v>
      </c>
      <c r="R19" s="269">
        <f t="shared" si="15"/>
        <v>0</v>
      </c>
      <c r="S19" s="269">
        <f t="shared" si="15"/>
        <v>0</v>
      </c>
    </row>
    <row r="20" spans="1:19" ht="14.25" customHeight="1">
      <c r="A20" s="22" t="s">
        <v>283</v>
      </c>
      <c r="B20" s="268">
        <f t="shared" si="3"/>
        <v>60</v>
      </c>
      <c r="C20" s="66">
        <f t="shared" si="4"/>
        <v>30</v>
      </c>
      <c r="D20" s="66">
        <f t="shared" si="4"/>
        <v>30</v>
      </c>
      <c r="E20" s="66">
        <f t="shared" si="5"/>
        <v>55</v>
      </c>
      <c r="F20" s="64">
        <v>27</v>
      </c>
      <c r="G20" s="64">
        <v>28</v>
      </c>
      <c r="H20" s="66">
        <f t="shared" si="6"/>
        <v>5</v>
      </c>
      <c r="I20" s="64">
        <v>3</v>
      </c>
      <c r="J20" s="64">
        <v>2</v>
      </c>
      <c r="K20" s="269">
        <f>B20/B8*100</f>
        <v>1.3458950201884252</v>
      </c>
      <c r="L20" s="269">
        <f aca="true" t="shared" si="16" ref="L20:S20">C20/C8*100</f>
        <v>1.152516327314637</v>
      </c>
      <c r="M20" s="269">
        <f t="shared" si="16"/>
        <v>1.6172506738544474</v>
      </c>
      <c r="N20" s="269">
        <f t="shared" si="16"/>
        <v>1.2883579292574374</v>
      </c>
      <c r="O20" s="269">
        <f t="shared" si="16"/>
        <v>1.0931174089068825</v>
      </c>
      <c r="P20" s="269">
        <f t="shared" si="16"/>
        <v>1.556420233463035</v>
      </c>
      <c r="Q20" s="269">
        <f t="shared" si="16"/>
        <v>2.6455026455026456</v>
      </c>
      <c r="R20" s="269">
        <f t="shared" si="16"/>
        <v>2.2556390977443606</v>
      </c>
      <c r="S20" s="269">
        <f t="shared" si="16"/>
        <v>3.571428571428571</v>
      </c>
    </row>
    <row r="21" spans="1:19" ht="14.25" customHeight="1">
      <c r="A21" s="22" t="s">
        <v>284</v>
      </c>
      <c r="B21" s="268">
        <f t="shared" si="3"/>
        <v>79</v>
      </c>
      <c r="C21" s="66">
        <f t="shared" si="4"/>
        <v>48</v>
      </c>
      <c r="D21" s="66">
        <f t="shared" si="4"/>
        <v>31</v>
      </c>
      <c r="E21" s="66">
        <f t="shared" si="5"/>
        <v>75</v>
      </c>
      <c r="F21" s="64">
        <v>46</v>
      </c>
      <c r="G21" s="64">
        <v>29</v>
      </c>
      <c r="H21" s="66">
        <f t="shared" si="6"/>
        <v>4</v>
      </c>
      <c r="I21" s="64">
        <v>2</v>
      </c>
      <c r="J21" s="64">
        <v>2</v>
      </c>
      <c r="K21" s="269">
        <f>B21/B8*100</f>
        <v>1.77209510991476</v>
      </c>
      <c r="L21" s="269">
        <f aca="true" t="shared" si="17" ref="L21:S21">C21/C8*100</f>
        <v>1.844026123703419</v>
      </c>
      <c r="M21" s="269">
        <f t="shared" si="17"/>
        <v>1.6711590296495957</v>
      </c>
      <c r="N21" s="269">
        <f t="shared" si="17"/>
        <v>1.7568517217146873</v>
      </c>
      <c r="O21" s="269">
        <f t="shared" si="17"/>
        <v>1.862348178137652</v>
      </c>
      <c r="P21" s="269">
        <f t="shared" si="17"/>
        <v>1.6120066703724294</v>
      </c>
      <c r="Q21" s="269">
        <f t="shared" si="17"/>
        <v>2.1164021164021163</v>
      </c>
      <c r="R21" s="269">
        <f t="shared" si="17"/>
        <v>1.5037593984962405</v>
      </c>
      <c r="S21" s="269">
        <f t="shared" si="17"/>
        <v>3.571428571428571</v>
      </c>
    </row>
    <row r="22" spans="1:19" ht="14.25" customHeight="1">
      <c r="A22" s="22" t="s">
        <v>285</v>
      </c>
      <c r="B22" s="268">
        <f t="shared" si="3"/>
        <v>238</v>
      </c>
      <c r="C22" s="66">
        <f t="shared" si="4"/>
        <v>87</v>
      </c>
      <c r="D22" s="66">
        <f t="shared" si="4"/>
        <v>151</v>
      </c>
      <c r="E22" s="66">
        <f t="shared" si="5"/>
        <v>223</v>
      </c>
      <c r="F22" s="64">
        <v>82</v>
      </c>
      <c r="G22" s="64">
        <v>141</v>
      </c>
      <c r="H22" s="66">
        <f t="shared" si="6"/>
        <v>15</v>
      </c>
      <c r="I22" s="64">
        <v>5</v>
      </c>
      <c r="J22" s="64">
        <v>10</v>
      </c>
      <c r="K22" s="269">
        <f>B22/B8*100</f>
        <v>5.338716913414087</v>
      </c>
      <c r="L22" s="269">
        <f aca="true" t="shared" si="18" ref="L22:S22">C22/C8*100</f>
        <v>3.3422973492124477</v>
      </c>
      <c r="M22" s="269">
        <f t="shared" si="18"/>
        <v>8.140161725067385</v>
      </c>
      <c r="N22" s="269">
        <f t="shared" si="18"/>
        <v>5.2237057858983365</v>
      </c>
      <c r="O22" s="269">
        <f t="shared" si="18"/>
        <v>3.3198380566801617</v>
      </c>
      <c r="P22" s="269">
        <f t="shared" si="18"/>
        <v>7.837687604224569</v>
      </c>
      <c r="Q22" s="269">
        <f t="shared" si="18"/>
        <v>7.936507936507936</v>
      </c>
      <c r="R22" s="269">
        <f t="shared" si="18"/>
        <v>3.7593984962406015</v>
      </c>
      <c r="S22" s="269">
        <f t="shared" si="18"/>
        <v>17.857142857142858</v>
      </c>
    </row>
    <row r="23" spans="1:19" ht="14.25" customHeight="1">
      <c r="A23" s="22" t="s">
        <v>276</v>
      </c>
      <c r="B23" s="268">
        <f t="shared" si="3"/>
        <v>130</v>
      </c>
      <c r="C23" s="66">
        <f t="shared" si="4"/>
        <v>38</v>
      </c>
      <c r="D23" s="66">
        <f t="shared" si="4"/>
        <v>92</v>
      </c>
      <c r="E23" s="66">
        <f t="shared" si="5"/>
        <v>120</v>
      </c>
      <c r="F23" s="64">
        <v>33</v>
      </c>
      <c r="G23" s="64">
        <v>87</v>
      </c>
      <c r="H23" s="66">
        <f t="shared" si="6"/>
        <v>10</v>
      </c>
      <c r="I23" s="64">
        <v>5</v>
      </c>
      <c r="J23" s="64">
        <v>5</v>
      </c>
      <c r="K23" s="269">
        <f>B23/B8*100</f>
        <v>2.9161058770749215</v>
      </c>
      <c r="L23" s="269">
        <f aca="true" t="shared" si="19" ref="L23:S23">C23/C8*100</f>
        <v>1.4598540145985401</v>
      </c>
      <c r="M23" s="269">
        <f t="shared" si="19"/>
        <v>4.959568733153639</v>
      </c>
      <c r="N23" s="269">
        <f t="shared" si="19"/>
        <v>2.8109627547434997</v>
      </c>
      <c r="O23" s="269">
        <f t="shared" si="19"/>
        <v>1.3360323886639678</v>
      </c>
      <c r="P23" s="269">
        <f t="shared" si="19"/>
        <v>4.836020011117288</v>
      </c>
      <c r="Q23" s="269">
        <f t="shared" si="19"/>
        <v>5.291005291005291</v>
      </c>
      <c r="R23" s="269">
        <f t="shared" si="19"/>
        <v>3.7593984962406015</v>
      </c>
      <c r="S23" s="269">
        <f t="shared" si="19"/>
        <v>8.928571428571429</v>
      </c>
    </row>
    <row r="24" spans="1:19" ht="14.25" customHeight="1">
      <c r="A24" s="22" t="s">
        <v>286</v>
      </c>
      <c r="B24" s="268">
        <f t="shared" si="3"/>
        <v>8</v>
      </c>
      <c r="C24" s="66">
        <f t="shared" si="4"/>
        <v>1</v>
      </c>
      <c r="D24" s="66">
        <f t="shared" si="4"/>
        <v>7</v>
      </c>
      <c r="E24" s="66">
        <f t="shared" si="5"/>
        <v>8</v>
      </c>
      <c r="F24" s="64">
        <v>1</v>
      </c>
      <c r="G24" s="64">
        <v>7</v>
      </c>
      <c r="H24" s="66">
        <f t="shared" si="6"/>
        <v>0</v>
      </c>
      <c r="I24" s="64">
        <v>0</v>
      </c>
      <c r="J24" s="64">
        <v>0</v>
      </c>
      <c r="K24" s="269">
        <f>B24/B8*100</f>
        <v>0.1794526693584567</v>
      </c>
      <c r="L24" s="269">
        <f aca="true" t="shared" si="20" ref="L24:S24">C24/C8*100</f>
        <v>0.0384172109104879</v>
      </c>
      <c r="M24" s="269">
        <f t="shared" si="20"/>
        <v>0.37735849056603776</v>
      </c>
      <c r="N24" s="269">
        <f t="shared" si="20"/>
        <v>0.18739751698289997</v>
      </c>
      <c r="O24" s="269">
        <f t="shared" si="20"/>
        <v>0.04048582995951417</v>
      </c>
      <c r="P24" s="269">
        <f t="shared" si="20"/>
        <v>0.38910505836575876</v>
      </c>
      <c r="Q24" s="269">
        <f t="shared" si="20"/>
        <v>0</v>
      </c>
      <c r="R24" s="269">
        <f t="shared" si="20"/>
        <v>0</v>
      </c>
      <c r="S24" s="269">
        <f t="shared" si="20"/>
        <v>0</v>
      </c>
    </row>
    <row r="25" spans="1:19" ht="14.25" customHeight="1">
      <c r="A25" s="22" t="s">
        <v>277</v>
      </c>
      <c r="B25" s="268">
        <f t="shared" si="3"/>
        <v>276</v>
      </c>
      <c r="C25" s="66">
        <f t="shared" si="4"/>
        <v>61</v>
      </c>
      <c r="D25" s="66">
        <f t="shared" si="4"/>
        <v>215</v>
      </c>
      <c r="E25" s="66">
        <f t="shared" si="5"/>
        <v>259</v>
      </c>
      <c r="F25" s="64">
        <v>53</v>
      </c>
      <c r="G25" s="64">
        <v>206</v>
      </c>
      <c r="H25" s="66">
        <f t="shared" si="6"/>
        <v>17</v>
      </c>
      <c r="I25" s="64">
        <v>8</v>
      </c>
      <c r="J25" s="64">
        <v>9</v>
      </c>
      <c r="K25" s="269">
        <f>B25/B8*100</f>
        <v>6.191117092866756</v>
      </c>
      <c r="L25" s="269">
        <f aca="true" t="shared" si="21" ref="L25:S25">C25/C8*100</f>
        <v>2.3434498655397618</v>
      </c>
      <c r="M25" s="269">
        <f t="shared" si="21"/>
        <v>11.590296495956872</v>
      </c>
      <c r="N25" s="269">
        <f t="shared" si="21"/>
        <v>6.066994612321387</v>
      </c>
      <c r="O25" s="269">
        <f t="shared" si="21"/>
        <v>2.145748987854251</v>
      </c>
      <c r="P25" s="269">
        <f t="shared" si="21"/>
        <v>11.450806003335186</v>
      </c>
      <c r="Q25" s="269">
        <f t="shared" si="21"/>
        <v>8.994708994708994</v>
      </c>
      <c r="R25" s="269">
        <f t="shared" si="21"/>
        <v>6.015037593984962</v>
      </c>
      <c r="S25" s="269">
        <f t="shared" si="21"/>
        <v>16.071428571428573</v>
      </c>
    </row>
    <row r="26" spans="1:19" ht="14.25" customHeight="1">
      <c r="A26" s="22" t="s">
        <v>65</v>
      </c>
      <c r="B26" s="268">
        <f t="shared" si="3"/>
        <v>116</v>
      </c>
      <c r="C26" s="66">
        <f t="shared" si="4"/>
        <v>33</v>
      </c>
      <c r="D26" s="66">
        <f t="shared" si="4"/>
        <v>83</v>
      </c>
      <c r="E26" s="66">
        <f t="shared" si="5"/>
        <v>115</v>
      </c>
      <c r="F26" s="64">
        <v>32</v>
      </c>
      <c r="G26" s="64">
        <v>83</v>
      </c>
      <c r="H26" s="66">
        <f t="shared" si="6"/>
        <v>1</v>
      </c>
      <c r="I26" s="64">
        <v>1</v>
      </c>
      <c r="J26" s="64">
        <v>0</v>
      </c>
      <c r="K26" s="269">
        <f>B26/B8*100</f>
        <v>2.6020637056976224</v>
      </c>
      <c r="L26" s="269">
        <f aca="true" t="shared" si="22" ref="L26:S26">C26/C8*100</f>
        <v>1.2677679600461007</v>
      </c>
      <c r="M26" s="269">
        <f t="shared" si="22"/>
        <v>4.474393530997305</v>
      </c>
      <c r="N26" s="269">
        <f t="shared" si="22"/>
        <v>2.6938393066291875</v>
      </c>
      <c r="O26" s="269">
        <f t="shared" si="22"/>
        <v>1.2955465587044535</v>
      </c>
      <c r="P26" s="269">
        <f t="shared" si="22"/>
        <v>4.613674263479711</v>
      </c>
      <c r="Q26" s="269">
        <f t="shared" si="22"/>
        <v>0.5291005291005291</v>
      </c>
      <c r="R26" s="269">
        <f t="shared" si="22"/>
        <v>0.7518796992481203</v>
      </c>
      <c r="S26" s="269">
        <f t="shared" si="22"/>
        <v>0</v>
      </c>
    </row>
    <row r="27" spans="1:19" ht="14.25" customHeight="1">
      <c r="A27" s="22" t="s">
        <v>192</v>
      </c>
      <c r="B27" s="268">
        <f t="shared" si="3"/>
        <v>213</v>
      </c>
      <c r="C27" s="66">
        <f t="shared" si="4"/>
        <v>123</v>
      </c>
      <c r="D27" s="66">
        <f t="shared" si="4"/>
        <v>90</v>
      </c>
      <c r="E27" s="66">
        <f t="shared" si="5"/>
        <v>202</v>
      </c>
      <c r="F27" s="64">
        <v>114</v>
      </c>
      <c r="G27" s="64">
        <v>88</v>
      </c>
      <c r="H27" s="66">
        <f t="shared" si="6"/>
        <v>11</v>
      </c>
      <c r="I27" s="64">
        <v>9</v>
      </c>
      <c r="J27" s="64">
        <v>2</v>
      </c>
      <c r="K27" s="269">
        <f>B27/B8*100</f>
        <v>4.77792732166891</v>
      </c>
      <c r="L27" s="269">
        <f aca="true" t="shared" si="23" ref="L27:S27">C27/C8*100</f>
        <v>4.725316941990012</v>
      </c>
      <c r="M27" s="269">
        <f t="shared" si="23"/>
        <v>4.8517520215633425</v>
      </c>
      <c r="N27" s="269">
        <f t="shared" si="23"/>
        <v>4.7317873038182245</v>
      </c>
      <c r="O27" s="269">
        <f t="shared" si="23"/>
        <v>4.615384615384616</v>
      </c>
      <c r="P27" s="269">
        <f t="shared" si="23"/>
        <v>4.891606448026682</v>
      </c>
      <c r="Q27" s="269">
        <f t="shared" si="23"/>
        <v>5.82010582010582</v>
      </c>
      <c r="R27" s="269">
        <f t="shared" si="23"/>
        <v>6.7669172932330826</v>
      </c>
      <c r="S27" s="269">
        <f t="shared" si="23"/>
        <v>3.571428571428571</v>
      </c>
    </row>
    <row r="28" spans="1:19" ht="14.25" customHeight="1">
      <c r="A28" s="22" t="s">
        <v>191</v>
      </c>
      <c r="B28" s="268">
        <f t="shared" si="3"/>
        <v>409</v>
      </c>
      <c r="C28" s="66">
        <f t="shared" si="4"/>
        <v>284</v>
      </c>
      <c r="D28" s="66">
        <f t="shared" si="4"/>
        <v>125</v>
      </c>
      <c r="E28" s="66">
        <f t="shared" si="5"/>
        <v>405</v>
      </c>
      <c r="F28" s="64">
        <v>280</v>
      </c>
      <c r="G28" s="64">
        <v>125</v>
      </c>
      <c r="H28" s="66">
        <f t="shared" si="6"/>
        <v>4</v>
      </c>
      <c r="I28" s="64">
        <v>4</v>
      </c>
      <c r="J28" s="64">
        <v>0</v>
      </c>
      <c r="K28" s="269">
        <f>B28/B8*100</f>
        <v>9.1745177209511</v>
      </c>
      <c r="L28" s="269">
        <f aca="true" t="shared" si="24" ref="L28:S28">C28/C8*100</f>
        <v>10.910487898578564</v>
      </c>
      <c r="M28" s="269">
        <f t="shared" si="24"/>
        <v>6.738544474393531</v>
      </c>
      <c r="N28" s="269">
        <f t="shared" si="24"/>
        <v>9.486999297259311</v>
      </c>
      <c r="O28" s="269">
        <f t="shared" si="24"/>
        <v>11.336032388663968</v>
      </c>
      <c r="P28" s="269">
        <f t="shared" si="24"/>
        <v>6.948304613674264</v>
      </c>
      <c r="Q28" s="269">
        <f t="shared" si="24"/>
        <v>2.1164021164021163</v>
      </c>
      <c r="R28" s="269">
        <f t="shared" si="24"/>
        <v>3.007518796992481</v>
      </c>
      <c r="S28" s="269">
        <f t="shared" si="24"/>
        <v>0</v>
      </c>
    </row>
    <row r="29" spans="1:19" ht="14.25" customHeight="1">
      <c r="A29" s="22" t="s">
        <v>195</v>
      </c>
      <c r="B29" s="268">
        <f t="shared" si="3"/>
        <v>48</v>
      </c>
      <c r="C29" s="66">
        <f t="shared" si="4"/>
        <v>27</v>
      </c>
      <c r="D29" s="66">
        <f t="shared" si="4"/>
        <v>21</v>
      </c>
      <c r="E29" s="66">
        <f t="shared" si="5"/>
        <v>46</v>
      </c>
      <c r="F29" s="64">
        <v>26</v>
      </c>
      <c r="G29" s="64">
        <v>20</v>
      </c>
      <c r="H29" s="66">
        <f t="shared" si="6"/>
        <v>2</v>
      </c>
      <c r="I29" s="64">
        <v>1</v>
      </c>
      <c r="J29" s="64">
        <v>1</v>
      </c>
      <c r="K29" s="269">
        <f>B29/B8*100</f>
        <v>1.0767160161507403</v>
      </c>
      <c r="L29" s="269">
        <f aca="true" t="shared" si="25" ref="L29:S29">C29/C8*100</f>
        <v>1.0372646945831734</v>
      </c>
      <c r="M29" s="269">
        <f t="shared" si="25"/>
        <v>1.1320754716981132</v>
      </c>
      <c r="N29" s="269">
        <f t="shared" si="25"/>
        <v>1.0775357226516749</v>
      </c>
      <c r="O29" s="269">
        <f t="shared" si="25"/>
        <v>1.0526315789473684</v>
      </c>
      <c r="P29" s="269">
        <f t="shared" si="25"/>
        <v>1.1117287381878822</v>
      </c>
      <c r="Q29" s="269">
        <f t="shared" si="25"/>
        <v>1.0582010582010581</v>
      </c>
      <c r="R29" s="269">
        <f t="shared" si="25"/>
        <v>0.7518796992481203</v>
      </c>
      <c r="S29" s="269">
        <f t="shared" si="25"/>
        <v>1.7857142857142856</v>
      </c>
    </row>
    <row r="30" spans="1:19" ht="14.25" customHeight="1">
      <c r="A30" s="23"/>
      <c r="B30" s="70" t="s">
        <v>204</v>
      </c>
      <c r="C30" s="62" t="s">
        <v>204</v>
      </c>
      <c r="D30" s="62" t="s">
        <v>204</v>
      </c>
      <c r="E30" s="62" t="s">
        <v>204</v>
      </c>
      <c r="F30" s="62" t="s">
        <v>204</v>
      </c>
      <c r="G30" s="62" t="s">
        <v>204</v>
      </c>
      <c r="H30" s="62" t="s">
        <v>204</v>
      </c>
      <c r="I30" s="62" t="s">
        <v>204</v>
      </c>
      <c r="J30" s="62"/>
      <c r="K30" s="62" t="s">
        <v>204</v>
      </c>
      <c r="L30" s="62" t="s">
        <v>204</v>
      </c>
      <c r="M30" s="62" t="s">
        <v>204</v>
      </c>
      <c r="N30" s="62" t="s">
        <v>204</v>
      </c>
      <c r="O30" s="62" t="s">
        <v>204</v>
      </c>
      <c r="P30" s="62" t="s">
        <v>204</v>
      </c>
      <c r="Q30" s="62" t="s">
        <v>204</v>
      </c>
      <c r="R30" s="62" t="s">
        <v>204</v>
      </c>
      <c r="S30" s="62" t="s">
        <v>204</v>
      </c>
    </row>
    <row r="31" spans="1:19" ht="14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4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4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4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4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20" ht="14.25" customHeight="1">
      <c r="A36" s="519" t="s">
        <v>318</v>
      </c>
      <c r="B36" s="519"/>
      <c r="C36" s="519"/>
      <c r="D36" s="519"/>
      <c r="E36" s="519"/>
      <c r="F36" s="519"/>
      <c r="G36" s="519"/>
      <c r="H36" s="519"/>
      <c r="I36" s="519"/>
      <c r="J36" s="519"/>
      <c r="K36" s="24"/>
      <c r="L36" s="24"/>
      <c r="M36" s="24"/>
      <c r="N36" s="24"/>
      <c r="O36" s="24"/>
      <c r="P36" s="24"/>
      <c r="Q36" s="24"/>
      <c r="R36" s="25"/>
      <c r="S36" s="24"/>
      <c r="T36" s="208"/>
    </row>
    <row r="37" spans="1:20" ht="14.25" customHeight="1">
      <c r="A37" s="95"/>
      <c r="B37" s="213"/>
      <c r="C37" s="213"/>
      <c r="D37" s="213"/>
      <c r="E37" s="213"/>
      <c r="F37" s="213"/>
      <c r="G37" s="213"/>
      <c r="H37" s="213"/>
      <c r="I37" s="213"/>
      <c r="J37" s="24"/>
      <c r="K37" s="24"/>
      <c r="L37" s="24"/>
      <c r="M37" s="24"/>
      <c r="N37" s="24"/>
      <c r="O37" s="24"/>
      <c r="P37" s="24"/>
      <c r="Q37" s="24"/>
      <c r="R37" s="25"/>
      <c r="S37" s="24"/>
      <c r="T37" s="208"/>
    </row>
    <row r="38" spans="1:20" ht="14.25" customHeight="1">
      <c r="A38" s="26" t="s">
        <v>316</v>
      </c>
      <c r="B38" s="27"/>
      <c r="C38" s="27"/>
      <c r="D38" s="27"/>
      <c r="E38" s="27"/>
      <c r="F38" s="27"/>
      <c r="G38" s="27"/>
      <c r="H38" s="27"/>
      <c r="I38" s="27"/>
      <c r="J38" s="27"/>
      <c r="K38" s="27" t="s">
        <v>164</v>
      </c>
      <c r="L38" s="27"/>
      <c r="M38" s="27"/>
      <c r="N38" s="27"/>
      <c r="O38" s="27"/>
      <c r="P38" s="27"/>
      <c r="Q38" s="27"/>
      <c r="R38" s="26"/>
      <c r="S38" s="28" t="s">
        <v>315</v>
      </c>
      <c r="T38" s="208"/>
    </row>
    <row r="39" spans="1:20" ht="14.25" customHeight="1">
      <c r="A39" s="516" t="s">
        <v>197</v>
      </c>
      <c r="B39" s="275" t="s">
        <v>0</v>
      </c>
      <c r="C39" s="29"/>
      <c r="D39" s="30"/>
      <c r="E39" s="71" t="s">
        <v>3</v>
      </c>
      <c r="F39" s="30"/>
      <c r="G39" s="31"/>
      <c r="H39" s="29" t="s">
        <v>4</v>
      </c>
      <c r="I39" s="30"/>
      <c r="J39" s="30"/>
      <c r="K39" s="71" t="s">
        <v>0</v>
      </c>
      <c r="L39" s="29"/>
      <c r="M39" s="31"/>
      <c r="N39" s="29" t="s">
        <v>3</v>
      </c>
      <c r="O39" s="30"/>
      <c r="P39" s="30"/>
      <c r="Q39" s="71" t="s">
        <v>4</v>
      </c>
      <c r="R39" s="30"/>
      <c r="S39" s="30"/>
      <c r="T39" s="208"/>
    </row>
    <row r="40" spans="1:20" ht="14.25" customHeight="1">
      <c r="A40" s="517"/>
      <c r="B40" s="276" t="s">
        <v>0</v>
      </c>
      <c r="C40" s="32" t="s">
        <v>5</v>
      </c>
      <c r="D40" s="33" t="s">
        <v>1</v>
      </c>
      <c r="E40" s="276" t="s">
        <v>0</v>
      </c>
      <c r="F40" s="32" t="s">
        <v>5</v>
      </c>
      <c r="G40" s="34" t="s">
        <v>1</v>
      </c>
      <c r="H40" s="33" t="s">
        <v>0</v>
      </c>
      <c r="I40" s="32" t="s">
        <v>5</v>
      </c>
      <c r="J40" s="33" t="s">
        <v>1</v>
      </c>
      <c r="K40" s="276" t="s">
        <v>0</v>
      </c>
      <c r="L40" s="32" t="s">
        <v>5</v>
      </c>
      <c r="M40" s="34" t="s">
        <v>1</v>
      </c>
      <c r="N40" s="33" t="s">
        <v>0</v>
      </c>
      <c r="O40" s="32" t="s">
        <v>5</v>
      </c>
      <c r="P40" s="33" t="s">
        <v>1</v>
      </c>
      <c r="Q40" s="276" t="s">
        <v>0</v>
      </c>
      <c r="R40" s="32" t="s">
        <v>5</v>
      </c>
      <c r="S40" s="33" t="s">
        <v>1</v>
      </c>
      <c r="T40" s="208"/>
    </row>
    <row r="41" spans="1:20" ht="14.25" customHeight="1">
      <c r="A41" s="27"/>
      <c r="B41" s="27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08"/>
    </row>
    <row r="42" spans="1:20" ht="14.25" customHeight="1">
      <c r="A42" s="42" t="s">
        <v>218</v>
      </c>
      <c r="B42" s="278">
        <f>SUM(C42:D42)</f>
        <v>4554</v>
      </c>
      <c r="C42" s="35">
        <f>SUM(F42,I42)</f>
        <v>2691</v>
      </c>
      <c r="D42" s="35">
        <f>SUM(G42,J42)</f>
        <v>1863</v>
      </c>
      <c r="E42" s="35">
        <f>SUM(F42:G42)</f>
        <v>4361</v>
      </c>
      <c r="F42" s="35">
        <v>2569</v>
      </c>
      <c r="G42" s="35">
        <v>1792</v>
      </c>
      <c r="H42" s="35">
        <f>SUM(I42:J42)</f>
        <v>193</v>
      </c>
      <c r="I42" s="35">
        <v>122</v>
      </c>
      <c r="J42" s="35">
        <v>71</v>
      </c>
      <c r="K42" s="279">
        <v>100.00000000000001</v>
      </c>
      <c r="L42" s="279">
        <v>100.00000000000001</v>
      </c>
      <c r="M42" s="279">
        <v>99.99999999999999</v>
      </c>
      <c r="N42" s="279">
        <v>100.00000000000001</v>
      </c>
      <c r="O42" s="279">
        <v>100</v>
      </c>
      <c r="P42" s="279">
        <v>100.00000000000003</v>
      </c>
      <c r="Q42" s="279">
        <v>100</v>
      </c>
      <c r="R42" s="279">
        <v>99.99999999999999</v>
      </c>
      <c r="S42" s="279">
        <v>99.99999999999999</v>
      </c>
      <c r="T42" s="208"/>
    </row>
    <row r="43" spans="1:20" s="209" customFormat="1" ht="14.25" customHeight="1">
      <c r="A43" s="248" t="s">
        <v>300</v>
      </c>
      <c r="B43" s="280">
        <f>SUM(B45:B56)</f>
        <v>4458</v>
      </c>
      <c r="C43" s="281">
        <f aca="true" t="shared" si="26" ref="C43:R43">SUM(C45:C56)</f>
        <v>2603</v>
      </c>
      <c r="D43" s="281">
        <f t="shared" si="26"/>
        <v>1855</v>
      </c>
      <c r="E43" s="281">
        <f t="shared" si="26"/>
        <v>4269</v>
      </c>
      <c r="F43" s="281">
        <f t="shared" si="26"/>
        <v>2470</v>
      </c>
      <c r="G43" s="281">
        <f t="shared" si="26"/>
        <v>1799</v>
      </c>
      <c r="H43" s="281">
        <f t="shared" si="26"/>
        <v>189</v>
      </c>
      <c r="I43" s="281">
        <f t="shared" si="26"/>
        <v>133</v>
      </c>
      <c r="J43" s="281">
        <f t="shared" si="26"/>
        <v>56</v>
      </c>
      <c r="K43" s="282">
        <f>SUM(K45:K56)</f>
        <v>99.99999999999999</v>
      </c>
      <c r="L43" s="282">
        <f t="shared" si="26"/>
        <v>99.99999999999999</v>
      </c>
      <c r="M43" s="282">
        <f t="shared" si="26"/>
        <v>100.00000000000001</v>
      </c>
      <c r="N43" s="282">
        <f t="shared" si="26"/>
        <v>100.00000000000001</v>
      </c>
      <c r="O43" s="282">
        <f t="shared" si="26"/>
        <v>100</v>
      </c>
      <c r="P43" s="282">
        <f t="shared" si="26"/>
        <v>100</v>
      </c>
      <c r="Q43" s="282">
        <f t="shared" si="26"/>
        <v>99.99999999999999</v>
      </c>
      <c r="R43" s="282">
        <f t="shared" si="26"/>
        <v>100</v>
      </c>
      <c r="S43" s="282">
        <f>SUM(S45:S56)</f>
        <v>100</v>
      </c>
      <c r="T43" s="212"/>
    </row>
    <row r="44" spans="1:20" s="211" customFormat="1" ht="14.25" customHeight="1">
      <c r="A44" s="82"/>
      <c r="B44" s="283"/>
      <c r="C44" s="83"/>
      <c r="D44" s="83"/>
      <c r="E44" s="83"/>
      <c r="F44" s="83"/>
      <c r="G44" s="83"/>
      <c r="H44" s="83"/>
      <c r="I44" s="83"/>
      <c r="J44" s="83"/>
      <c r="K44" s="284"/>
      <c r="L44" s="284"/>
      <c r="M44" s="284"/>
      <c r="N44" s="284"/>
      <c r="O44" s="284"/>
      <c r="P44" s="284"/>
      <c r="Q44" s="284"/>
      <c r="R44" s="284"/>
      <c r="S44" s="284"/>
      <c r="T44" s="210"/>
    </row>
    <row r="45" spans="1:20" ht="14.25" customHeight="1">
      <c r="A45" s="22" t="s">
        <v>6</v>
      </c>
      <c r="B45" s="278">
        <f>SUM(C45:D45)</f>
        <v>376</v>
      </c>
      <c r="C45" s="35">
        <f>F45+I45</f>
        <v>290</v>
      </c>
      <c r="D45" s="35">
        <f>G45+J45</f>
        <v>86</v>
      </c>
      <c r="E45" s="35">
        <f>SUM(F45:G45)</f>
        <v>361</v>
      </c>
      <c r="F45" s="41">
        <v>277</v>
      </c>
      <c r="G45" s="41">
        <v>84</v>
      </c>
      <c r="H45" s="35">
        <f>SUM(I45:J45)</f>
        <v>15</v>
      </c>
      <c r="I45" s="41">
        <v>13</v>
      </c>
      <c r="J45" s="41">
        <v>2</v>
      </c>
      <c r="K45" s="269">
        <f aca="true" t="shared" si="27" ref="K45:S45">B45/B43*100</f>
        <v>8.434275459847465</v>
      </c>
      <c r="L45" s="279">
        <f t="shared" si="27"/>
        <v>11.14099116404149</v>
      </c>
      <c r="M45" s="279">
        <f t="shared" si="27"/>
        <v>4.636118598382749</v>
      </c>
      <c r="N45" s="279">
        <f t="shared" si="27"/>
        <v>8.456312953853363</v>
      </c>
      <c r="O45" s="279">
        <f t="shared" si="27"/>
        <v>11.214574898785425</v>
      </c>
      <c r="P45" s="279">
        <f t="shared" si="27"/>
        <v>4.669260700389105</v>
      </c>
      <c r="Q45" s="279">
        <f t="shared" si="27"/>
        <v>7.936507936507936</v>
      </c>
      <c r="R45" s="279">
        <f t="shared" si="27"/>
        <v>9.774436090225564</v>
      </c>
      <c r="S45" s="279">
        <f t="shared" si="27"/>
        <v>3.571428571428571</v>
      </c>
      <c r="T45" s="208"/>
    </row>
    <row r="46" spans="1:20" ht="14.25" customHeight="1">
      <c r="A46" s="22" t="s">
        <v>61</v>
      </c>
      <c r="B46" s="278">
        <f aca="true" t="shared" si="28" ref="B46:B56">SUM(C46:D46)</f>
        <v>624</v>
      </c>
      <c r="C46" s="35">
        <f aca="true" t="shared" si="29" ref="C46:D56">F46+I46</f>
        <v>139</v>
      </c>
      <c r="D46" s="35">
        <f t="shared" si="29"/>
        <v>485</v>
      </c>
      <c r="E46" s="35">
        <f aca="true" t="shared" si="30" ref="E46:E56">SUM(F46:G46)</f>
        <v>618</v>
      </c>
      <c r="F46" s="41">
        <v>137</v>
      </c>
      <c r="G46" s="41">
        <v>481</v>
      </c>
      <c r="H46" s="35">
        <f aca="true" t="shared" si="31" ref="H46:H56">SUM(I46:J46)</f>
        <v>6</v>
      </c>
      <c r="I46" s="41">
        <v>2</v>
      </c>
      <c r="J46" s="41">
        <v>4</v>
      </c>
      <c r="K46" s="279">
        <f aca="true" t="shared" si="32" ref="K46:S46">B46/B43*100</f>
        <v>13.997308209959622</v>
      </c>
      <c r="L46" s="279">
        <f t="shared" si="32"/>
        <v>5.339992316557818</v>
      </c>
      <c r="M46" s="279">
        <f t="shared" si="32"/>
        <v>26.1455525606469</v>
      </c>
      <c r="N46" s="279">
        <f t="shared" si="32"/>
        <v>14.476458186929023</v>
      </c>
      <c r="O46" s="279">
        <f t="shared" si="32"/>
        <v>5.5465587044534415</v>
      </c>
      <c r="P46" s="279">
        <f t="shared" si="32"/>
        <v>26.737076153418567</v>
      </c>
      <c r="Q46" s="279">
        <f t="shared" si="32"/>
        <v>3.1746031746031744</v>
      </c>
      <c r="R46" s="279">
        <f t="shared" si="32"/>
        <v>1.5037593984962405</v>
      </c>
      <c r="S46" s="279">
        <f t="shared" si="32"/>
        <v>7.142857142857142</v>
      </c>
      <c r="T46" s="208"/>
    </row>
    <row r="47" spans="1:20" ht="14.25" customHeight="1">
      <c r="A47" s="22" t="s">
        <v>62</v>
      </c>
      <c r="B47" s="278">
        <f t="shared" si="28"/>
        <v>505</v>
      </c>
      <c r="C47" s="35">
        <f t="shared" si="29"/>
        <v>173</v>
      </c>
      <c r="D47" s="35">
        <f t="shared" si="29"/>
        <v>332</v>
      </c>
      <c r="E47" s="35">
        <f t="shared" si="30"/>
        <v>479</v>
      </c>
      <c r="F47" s="41">
        <v>161</v>
      </c>
      <c r="G47" s="41">
        <v>318</v>
      </c>
      <c r="H47" s="35">
        <f t="shared" si="31"/>
        <v>26</v>
      </c>
      <c r="I47" s="41">
        <v>12</v>
      </c>
      <c r="J47" s="41">
        <v>14</v>
      </c>
      <c r="K47" s="279">
        <f aca="true" t="shared" si="33" ref="K47:S47">B47/B43*100</f>
        <v>11.327949753252579</v>
      </c>
      <c r="L47" s="279">
        <f t="shared" si="33"/>
        <v>6.646177487514407</v>
      </c>
      <c r="M47" s="279">
        <f t="shared" si="33"/>
        <v>17.89757412398922</v>
      </c>
      <c r="N47" s="279">
        <f t="shared" si="33"/>
        <v>11.220426329351136</v>
      </c>
      <c r="O47" s="279">
        <f t="shared" si="33"/>
        <v>6.518218623481781</v>
      </c>
      <c r="P47" s="279">
        <f t="shared" si="33"/>
        <v>17.676486937187327</v>
      </c>
      <c r="Q47" s="279">
        <f t="shared" si="33"/>
        <v>13.756613756613756</v>
      </c>
      <c r="R47" s="279">
        <f t="shared" si="33"/>
        <v>9.022556390977442</v>
      </c>
      <c r="S47" s="279">
        <f t="shared" si="33"/>
        <v>25</v>
      </c>
      <c r="T47" s="208"/>
    </row>
    <row r="48" spans="1:20" ht="14.25" customHeight="1">
      <c r="A48" s="22" t="s">
        <v>188</v>
      </c>
      <c r="B48" s="278">
        <f t="shared" si="28"/>
        <v>626</v>
      </c>
      <c r="C48" s="35">
        <f t="shared" si="29"/>
        <v>203</v>
      </c>
      <c r="D48" s="35">
        <f t="shared" si="29"/>
        <v>423</v>
      </c>
      <c r="E48" s="35">
        <f t="shared" si="30"/>
        <v>582</v>
      </c>
      <c r="F48" s="41">
        <v>185</v>
      </c>
      <c r="G48" s="41">
        <v>397</v>
      </c>
      <c r="H48" s="35">
        <f t="shared" si="31"/>
        <v>44</v>
      </c>
      <c r="I48" s="41">
        <v>18</v>
      </c>
      <c r="J48" s="41">
        <v>26</v>
      </c>
      <c r="K48" s="279">
        <f aca="true" t="shared" si="34" ref="K48:S48">B48/B43*100</f>
        <v>14.042171377299237</v>
      </c>
      <c r="L48" s="279">
        <f t="shared" si="34"/>
        <v>7.798693814829043</v>
      </c>
      <c r="M48" s="279">
        <f t="shared" si="34"/>
        <v>22.803234501347706</v>
      </c>
      <c r="N48" s="279">
        <f t="shared" si="34"/>
        <v>13.633169360505972</v>
      </c>
      <c r="O48" s="279">
        <f t="shared" si="34"/>
        <v>7.489878542510121</v>
      </c>
      <c r="P48" s="279">
        <f t="shared" si="34"/>
        <v>22.06781545302946</v>
      </c>
      <c r="Q48" s="279">
        <f t="shared" si="34"/>
        <v>23.28042328042328</v>
      </c>
      <c r="R48" s="279">
        <f t="shared" si="34"/>
        <v>13.533834586466165</v>
      </c>
      <c r="S48" s="279">
        <f t="shared" si="34"/>
        <v>46.42857142857143</v>
      </c>
      <c r="T48" s="208"/>
    </row>
    <row r="49" spans="1:20" ht="14.25" customHeight="1">
      <c r="A49" s="22" t="s">
        <v>63</v>
      </c>
      <c r="B49" s="278">
        <f t="shared" si="28"/>
        <v>256</v>
      </c>
      <c r="C49" s="35">
        <f t="shared" si="29"/>
        <v>200</v>
      </c>
      <c r="D49" s="35">
        <f t="shared" si="29"/>
        <v>56</v>
      </c>
      <c r="E49" s="35">
        <f t="shared" si="30"/>
        <v>252</v>
      </c>
      <c r="F49" s="41">
        <v>196</v>
      </c>
      <c r="G49" s="41">
        <v>56</v>
      </c>
      <c r="H49" s="35">
        <f t="shared" si="31"/>
        <v>4</v>
      </c>
      <c r="I49" s="41">
        <v>4</v>
      </c>
      <c r="J49" s="41">
        <v>0</v>
      </c>
      <c r="K49" s="279">
        <f aca="true" t="shared" si="35" ref="K49:S49">B49/B43*100</f>
        <v>5.742485419470614</v>
      </c>
      <c r="L49" s="279">
        <f t="shared" si="35"/>
        <v>7.68344218209758</v>
      </c>
      <c r="M49" s="279">
        <f t="shared" si="35"/>
        <v>3.018867924528302</v>
      </c>
      <c r="N49" s="279">
        <f t="shared" si="35"/>
        <v>5.903021784961349</v>
      </c>
      <c r="O49" s="279">
        <f t="shared" si="35"/>
        <v>7.935222672064778</v>
      </c>
      <c r="P49" s="279">
        <f t="shared" si="35"/>
        <v>3.11284046692607</v>
      </c>
      <c r="Q49" s="279">
        <f t="shared" si="35"/>
        <v>2.1164021164021163</v>
      </c>
      <c r="R49" s="279">
        <f t="shared" si="35"/>
        <v>3.007518796992481</v>
      </c>
      <c r="S49" s="279">
        <f t="shared" si="35"/>
        <v>0</v>
      </c>
      <c r="T49" s="208"/>
    </row>
    <row r="50" spans="1:20" ht="14.25" customHeight="1">
      <c r="A50" s="22" t="s">
        <v>198</v>
      </c>
      <c r="B50" s="278">
        <f t="shared" si="28"/>
        <v>27</v>
      </c>
      <c r="C50" s="35">
        <f t="shared" si="29"/>
        <v>18</v>
      </c>
      <c r="D50" s="35">
        <f t="shared" si="29"/>
        <v>9</v>
      </c>
      <c r="E50" s="35">
        <f t="shared" si="30"/>
        <v>25</v>
      </c>
      <c r="F50" s="41">
        <v>16</v>
      </c>
      <c r="G50" s="41">
        <v>9</v>
      </c>
      <c r="H50" s="35">
        <f t="shared" si="31"/>
        <v>2</v>
      </c>
      <c r="I50" s="41">
        <v>2</v>
      </c>
      <c r="J50" s="41">
        <v>0</v>
      </c>
      <c r="K50" s="279">
        <f aca="true" t="shared" si="36" ref="K50:S50">B50/B43*100</f>
        <v>0.6056527590847914</v>
      </c>
      <c r="L50" s="279">
        <f t="shared" si="36"/>
        <v>0.6915097963887822</v>
      </c>
      <c r="M50" s="279">
        <f t="shared" si="36"/>
        <v>0.48517520215633425</v>
      </c>
      <c r="N50" s="279">
        <f t="shared" si="36"/>
        <v>0.5856172405715624</v>
      </c>
      <c r="O50" s="279">
        <f t="shared" si="36"/>
        <v>0.6477732793522267</v>
      </c>
      <c r="P50" s="279">
        <f t="shared" si="36"/>
        <v>0.500277932184547</v>
      </c>
      <c r="Q50" s="279">
        <f t="shared" si="36"/>
        <v>1.0582010582010581</v>
      </c>
      <c r="R50" s="279">
        <f t="shared" si="36"/>
        <v>1.5037593984962405</v>
      </c>
      <c r="S50" s="279">
        <f t="shared" si="36"/>
        <v>0</v>
      </c>
      <c r="T50" s="208"/>
    </row>
    <row r="51" spans="1:20" ht="14.25" customHeight="1">
      <c r="A51" s="22" t="s">
        <v>199</v>
      </c>
      <c r="B51" s="278">
        <f t="shared" si="28"/>
        <v>28</v>
      </c>
      <c r="C51" s="35">
        <f t="shared" si="29"/>
        <v>25</v>
      </c>
      <c r="D51" s="35">
        <f t="shared" si="29"/>
        <v>3</v>
      </c>
      <c r="E51" s="35">
        <f t="shared" si="30"/>
        <v>28</v>
      </c>
      <c r="F51" s="41">
        <v>25</v>
      </c>
      <c r="G51" s="41">
        <v>3</v>
      </c>
      <c r="H51" s="35">
        <f t="shared" si="31"/>
        <v>0</v>
      </c>
      <c r="I51" s="41">
        <v>0</v>
      </c>
      <c r="J51" s="41">
        <v>0</v>
      </c>
      <c r="K51" s="279">
        <f aca="true" t="shared" si="37" ref="K51:S51">B51/B43*100</f>
        <v>0.6280843427545985</v>
      </c>
      <c r="L51" s="279">
        <f t="shared" si="37"/>
        <v>0.9604302727621975</v>
      </c>
      <c r="M51" s="279">
        <f t="shared" si="37"/>
        <v>0.16172506738544476</v>
      </c>
      <c r="N51" s="279">
        <f t="shared" si="37"/>
        <v>0.65589130944015</v>
      </c>
      <c r="O51" s="279">
        <f t="shared" si="37"/>
        <v>1.0121457489878543</v>
      </c>
      <c r="P51" s="279">
        <f t="shared" si="37"/>
        <v>0.16675931072818231</v>
      </c>
      <c r="Q51" s="279">
        <f t="shared" si="37"/>
        <v>0</v>
      </c>
      <c r="R51" s="279">
        <f t="shared" si="37"/>
        <v>0</v>
      </c>
      <c r="S51" s="279">
        <f t="shared" si="37"/>
        <v>0</v>
      </c>
      <c r="T51" s="208"/>
    </row>
    <row r="52" spans="1:20" ht="14.25" customHeight="1">
      <c r="A52" s="22" t="s">
        <v>200</v>
      </c>
      <c r="B52" s="278">
        <f t="shared" si="28"/>
        <v>1355</v>
      </c>
      <c r="C52" s="35">
        <f t="shared" si="29"/>
        <v>1002</v>
      </c>
      <c r="D52" s="35">
        <f t="shared" si="29"/>
        <v>353</v>
      </c>
      <c r="E52" s="35">
        <f t="shared" si="30"/>
        <v>1305</v>
      </c>
      <c r="F52" s="41">
        <v>960</v>
      </c>
      <c r="G52" s="41">
        <v>345</v>
      </c>
      <c r="H52" s="35">
        <f t="shared" si="31"/>
        <v>50</v>
      </c>
      <c r="I52" s="41">
        <v>42</v>
      </c>
      <c r="J52" s="41">
        <v>8</v>
      </c>
      <c r="K52" s="279">
        <f aca="true" t="shared" si="38" ref="K52:S52">B52/B43*100</f>
        <v>30.394795872588602</v>
      </c>
      <c r="L52" s="279">
        <f t="shared" si="38"/>
        <v>38.49404533230887</v>
      </c>
      <c r="M52" s="279">
        <f t="shared" si="38"/>
        <v>19.02964959568733</v>
      </c>
      <c r="N52" s="279">
        <f t="shared" si="38"/>
        <v>30.569219957835557</v>
      </c>
      <c r="O52" s="279">
        <f t="shared" si="38"/>
        <v>38.8663967611336</v>
      </c>
      <c r="P52" s="279">
        <f t="shared" si="38"/>
        <v>19.17732073374097</v>
      </c>
      <c r="Q52" s="279">
        <f t="shared" si="38"/>
        <v>26.455026455026452</v>
      </c>
      <c r="R52" s="279">
        <f t="shared" si="38"/>
        <v>31.57894736842105</v>
      </c>
      <c r="S52" s="279">
        <f t="shared" si="38"/>
        <v>14.285714285714285</v>
      </c>
      <c r="T52" s="208"/>
    </row>
    <row r="53" spans="1:20" ht="14.25" customHeight="1">
      <c r="A53" s="22" t="s">
        <v>201</v>
      </c>
      <c r="B53" s="278">
        <f t="shared" si="28"/>
        <v>145</v>
      </c>
      <c r="C53" s="35">
        <f t="shared" si="29"/>
        <v>125</v>
      </c>
      <c r="D53" s="35">
        <f t="shared" si="29"/>
        <v>20</v>
      </c>
      <c r="E53" s="35">
        <f t="shared" si="30"/>
        <v>137</v>
      </c>
      <c r="F53" s="35">
        <v>117</v>
      </c>
      <c r="G53" s="35">
        <v>20</v>
      </c>
      <c r="H53" s="35">
        <f t="shared" si="31"/>
        <v>8</v>
      </c>
      <c r="I53" s="35">
        <v>8</v>
      </c>
      <c r="J53" s="35">
        <v>0</v>
      </c>
      <c r="K53" s="279">
        <f aca="true" t="shared" si="39" ref="K53:S53">B53/B43*100</f>
        <v>3.2525796321220275</v>
      </c>
      <c r="L53" s="279">
        <f t="shared" si="39"/>
        <v>4.802151363810987</v>
      </c>
      <c r="M53" s="279">
        <f t="shared" si="39"/>
        <v>1.078167115902965</v>
      </c>
      <c r="N53" s="279">
        <f t="shared" si="39"/>
        <v>3.209182478332162</v>
      </c>
      <c r="O53" s="279">
        <f t="shared" si="39"/>
        <v>4.736842105263158</v>
      </c>
      <c r="P53" s="279">
        <f t="shared" si="39"/>
        <v>1.1117287381878822</v>
      </c>
      <c r="Q53" s="279">
        <f t="shared" si="39"/>
        <v>4.232804232804233</v>
      </c>
      <c r="R53" s="279">
        <f t="shared" si="39"/>
        <v>6.015037593984962</v>
      </c>
      <c r="S53" s="279">
        <f t="shared" si="39"/>
        <v>0</v>
      </c>
      <c r="T53" s="208"/>
    </row>
    <row r="54" spans="1:20" ht="14.25" customHeight="1">
      <c r="A54" s="22" t="s">
        <v>202</v>
      </c>
      <c r="B54" s="278">
        <f t="shared" si="28"/>
        <v>170</v>
      </c>
      <c r="C54" s="35">
        <f t="shared" si="29"/>
        <v>166</v>
      </c>
      <c r="D54" s="35">
        <f t="shared" si="29"/>
        <v>4</v>
      </c>
      <c r="E54" s="35">
        <f t="shared" si="30"/>
        <v>155</v>
      </c>
      <c r="F54" s="41">
        <v>151</v>
      </c>
      <c r="G54" s="41">
        <v>4</v>
      </c>
      <c r="H54" s="35">
        <f t="shared" si="31"/>
        <v>15</v>
      </c>
      <c r="I54" s="41">
        <v>15</v>
      </c>
      <c r="J54" s="41">
        <v>0</v>
      </c>
      <c r="K54" s="279">
        <f aca="true" t="shared" si="40" ref="K54:S54">B54/B43*100</f>
        <v>3.813369223867205</v>
      </c>
      <c r="L54" s="279">
        <f t="shared" si="40"/>
        <v>6.3772570111409905</v>
      </c>
      <c r="M54" s="279">
        <f t="shared" si="40"/>
        <v>0.215633423180593</v>
      </c>
      <c r="N54" s="279">
        <f t="shared" si="40"/>
        <v>3.6308268915436868</v>
      </c>
      <c r="O54" s="279">
        <f t="shared" si="40"/>
        <v>6.113360323886639</v>
      </c>
      <c r="P54" s="279">
        <f t="shared" si="40"/>
        <v>0.22234574763757642</v>
      </c>
      <c r="Q54" s="279">
        <f t="shared" si="40"/>
        <v>7.936507936507936</v>
      </c>
      <c r="R54" s="279">
        <f t="shared" si="40"/>
        <v>11.278195488721805</v>
      </c>
      <c r="S54" s="279">
        <f t="shared" si="40"/>
        <v>0</v>
      </c>
      <c r="T54" s="208"/>
    </row>
    <row r="55" spans="1:20" ht="14.25" customHeight="1">
      <c r="A55" s="36" t="s">
        <v>203</v>
      </c>
      <c r="B55" s="278">
        <f t="shared" si="28"/>
        <v>213</v>
      </c>
      <c r="C55" s="35">
        <f t="shared" si="29"/>
        <v>180</v>
      </c>
      <c r="D55" s="35">
        <f t="shared" si="29"/>
        <v>33</v>
      </c>
      <c r="E55" s="35">
        <f t="shared" si="30"/>
        <v>199</v>
      </c>
      <c r="F55" s="35">
        <v>167</v>
      </c>
      <c r="G55" s="35">
        <v>32</v>
      </c>
      <c r="H55" s="35">
        <f t="shared" si="31"/>
        <v>14</v>
      </c>
      <c r="I55" s="35">
        <v>13</v>
      </c>
      <c r="J55" s="35">
        <v>1</v>
      </c>
      <c r="K55" s="279">
        <f aca="true" t="shared" si="41" ref="K55:S55">B55/B43*100</f>
        <v>4.77792732166891</v>
      </c>
      <c r="L55" s="279">
        <f t="shared" si="41"/>
        <v>6.915097963887821</v>
      </c>
      <c r="M55" s="279">
        <f t="shared" si="41"/>
        <v>1.778975741239892</v>
      </c>
      <c r="N55" s="279">
        <f t="shared" si="41"/>
        <v>4.661513234949637</v>
      </c>
      <c r="O55" s="279">
        <f t="shared" si="41"/>
        <v>6.761133603238867</v>
      </c>
      <c r="P55" s="279">
        <f t="shared" si="41"/>
        <v>1.7787659811006113</v>
      </c>
      <c r="Q55" s="279">
        <f t="shared" si="41"/>
        <v>7.4074074074074066</v>
      </c>
      <c r="R55" s="279">
        <f t="shared" si="41"/>
        <v>9.774436090225564</v>
      </c>
      <c r="S55" s="279">
        <f t="shared" si="41"/>
        <v>1.7857142857142856</v>
      </c>
      <c r="T55" s="208"/>
    </row>
    <row r="56" spans="1:19" ht="14.25" customHeight="1">
      <c r="A56" s="22" t="s">
        <v>168</v>
      </c>
      <c r="B56" s="278">
        <f t="shared" si="28"/>
        <v>133</v>
      </c>
      <c r="C56" s="35">
        <f t="shared" si="29"/>
        <v>82</v>
      </c>
      <c r="D56" s="35">
        <f t="shared" si="29"/>
        <v>51</v>
      </c>
      <c r="E56" s="35">
        <f t="shared" si="30"/>
        <v>128</v>
      </c>
      <c r="F56" s="41">
        <v>78</v>
      </c>
      <c r="G56" s="41">
        <v>50</v>
      </c>
      <c r="H56" s="35">
        <f t="shared" si="31"/>
        <v>5</v>
      </c>
      <c r="I56" s="41">
        <v>4</v>
      </c>
      <c r="J56" s="41">
        <v>1</v>
      </c>
      <c r="K56" s="279">
        <f aca="true" t="shared" si="42" ref="K56:S56">B56/B43*100</f>
        <v>2.983400628084343</v>
      </c>
      <c r="L56" s="279">
        <f t="shared" si="42"/>
        <v>3.1502112946600076</v>
      </c>
      <c r="M56" s="279">
        <f t="shared" si="42"/>
        <v>2.7493261455525606</v>
      </c>
      <c r="N56" s="279">
        <f t="shared" si="42"/>
        <v>2.9983602717263995</v>
      </c>
      <c r="O56" s="279">
        <f t="shared" si="42"/>
        <v>3.1578947368421053</v>
      </c>
      <c r="P56" s="279">
        <f t="shared" si="42"/>
        <v>2.7793218454697053</v>
      </c>
      <c r="Q56" s="279">
        <f t="shared" si="42"/>
        <v>2.6455026455026456</v>
      </c>
      <c r="R56" s="279">
        <f t="shared" si="42"/>
        <v>3.007518796992481</v>
      </c>
      <c r="S56" s="279">
        <f t="shared" si="42"/>
        <v>1.7857142857142856</v>
      </c>
    </row>
    <row r="57" spans="1:19" ht="14.25" customHeight="1">
      <c r="A57" s="37"/>
      <c r="B57" s="72"/>
      <c r="C57" s="73"/>
      <c r="D57" s="73"/>
      <c r="E57" s="73"/>
      <c r="F57" s="65"/>
      <c r="G57" s="65"/>
      <c r="H57" s="73"/>
      <c r="I57" s="65"/>
      <c r="J57" s="65"/>
      <c r="K57" s="74"/>
      <c r="L57" s="74"/>
      <c r="M57" s="74"/>
      <c r="N57" s="74"/>
      <c r="O57" s="74"/>
      <c r="P57" s="74"/>
      <c r="Q57" s="74"/>
      <c r="R57" s="74"/>
      <c r="S57" s="74"/>
    </row>
    <row r="58" ht="14.25" customHeight="1"/>
  </sheetData>
  <sheetProtection/>
  <mergeCells count="4">
    <mergeCell ref="A4:A5"/>
    <mergeCell ref="A39:A40"/>
    <mergeCell ref="A1:J1"/>
    <mergeCell ref="A36:J36"/>
  </mergeCells>
  <printOptions/>
  <pageMargins left="0.5905511811023623" right="0.5905511811023623" top="0.7874015748031497" bottom="0.3937007874015748" header="0.31496062992125984" footer="0.31496062992125984"/>
  <pageSetup horizontalDpi="600" verticalDpi="600" orientation="portrait" paperSize="9" scale="85" r:id="rId1"/>
  <colBreaks count="1" manualBreakCount="1">
    <brk id="10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29"/>
  <sheetViews>
    <sheetView showGridLines="0" view="pageBreakPreview" zoomScaleSheetLayoutView="100" workbookViewId="0" topLeftCell="A1">
      <selection activeCell="A1" sqref="A1:L1"/>
    </sheetView>
  </sheetViews>
  <sheetFormatPr defaultColWidth="12.75" defaultRowHeight="13.5" customHeight="1"/>
  <cols>
    <col min="1" max="1" width="14.33203125" style="92" customWidth="1"/>
    <col min="2" max="21" width="7.25" style="92" customWidth="1"/>
    <col min="22" max="23" width="7.25" style="215" customWidth="1"/>
    <col min="24" max="24" width="7.25" style="92" customWidth="1"/>
    <col min="25" max="16384" width="12.75" style="92" customWidth="1"/>
  </cols>
  <sheetData>
    <row r="1" spans="1:16" ht="13.5" customHeight="1">
      <c r="A1" s="544" t="s">
        <v>291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N1" s="214"/>
      <c r="O1" s="214"/>
      <c r="P1" s="214"/>
    </row>
    <row r="2" spans="1:16" ht="13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N2" s="214"/>
      <c r="O2" s="214"/>
      <c r="P2" s="214"/>
    </row>
    <row r="3" spans="1:24" ht="13.5" customHeight="1">
      <c r="A3" s="97" t="s">
        <v>147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08" t="s">
        <v>319</v>
      </c>
      <c r="N3" s="208"/>
      <c r="P3" s="200"/>
      <c r="Q3" s="200"/>
      <c r="V3" s="217"/>
      <c r="W3" s="218" t="s">
        <v>320</v>
      </c>
      <c r="X3" s="216"/>
    </row>
    <row r="4" spans="1:24" ht="13.5" customHeight="1">
      <c r="A4" s="570" t="s">
        <v>223</v>
      </c>
      <c r="B4" s="504" t="s">
        <v>0</v>
      </c>
      <c r="C4" s="545" t="s">
        <v>153</v>
      </c>
      <c r="D4" s="546"/>
      <c r="E4" s="546"/>
      <c r="F4" s="546"/>
      <c r="G4" s="546"/>
      <c r="H4" s="546"/>
      <c r="I4" s="547"/>
      <c r="J4" s="548" t="s">
        <v>154</v>
      </c>
      <c r="K4" s="538" t="s">
        <v>324</v>
      </c>
      <c r="L4" s="539"/>
      <c r="M4" s="535" t="s">
        <v>325</v>
      </c>
      <c r="N4" s="542" t="s">
        <v>150</v>
      </c>
      <c r="O4" s="542" t="s">
        <v>151</v>
      </c>
      <c r="P4" s="555" t="s">
        <v>224</v>
      </c>
      <c r="Q4" s="558" t="s">
        <v>152</v>
      </c>
      <c r="R4" s="559"/>
      <c r="S4" s="559"/>
      <c r="T4" s="559"/>
      <c r="U4" s="560"/>
      <c r="V4" s="551" t="s">
        <v>144</v>
      </c>
      <c r="W4" s="520" t="s">
        <v>322</v>
      </c>
      <c r="X4" s="216"/>
    </row>
    <row r="5" spans="1:24" ht="13.5" customHeight="1">
      <c r="A5" s="571"/>
      <c r="B5" s="505"/>
      <c r="C5" s="523" t="s">
        <v>75</v>
      </c>
      <c r="D5" s="375" t="s">
        <v>327</v>
      </c>
      <c r="E5" s="526" t="s">
        <v>326</v>
      </c>
      <c r="F5" s="528" t="s">
        <v>83</v>
      </c>
      <c r="G5" s="375" t="s">
        <v>323</v>
      </c>
      <c r="H5" s="375" t="s">
        <v>84</v>
      </c>
      <c r="I5" s="531" t="s">
        <v>189</v>
      </c>
      <c r="J5" s="549"/>
      <c r="K5" s="540"/>
      <c r="L5" s="541"/>
      <c r="M5" s="536"/>
      <c r="N5" s="554"/>
      <c r="O5" s="554"/>
      <c r="P5" s="556"/>
      <c r="Q5" s="561"/>
      <c r="R5" s="562"/>
      <c r="S5" s="562"/>
      <c r="T5" s="562"/>
      <c r="U5" s="563"/>
      <c r="V5" s="552"/>
      <c r="W5" s="521"/>
      <c r="X5" s="216"/>
    </row>
    <row r="6" spans="1:28" ht="13.5" customHeight="1">
      <c r="A6" s="571"/>
      <c r="B6" s="505"/>
      <c r="C6" s="524"/>
      <c r="D6" s="376"/>
      <c r="E6" s="526"/>
      <c r="F6" s="529"/>
      <c r="G6" s="376"/>
      <c r="H6" s="376"/>
      <c r="I6" s="531"/>
      <c r="J6" s="549"/>
      <c r="K6" s="533" t="s">
        <v>321</v>
      </c>
      <c r="L6" s="542" t="s">
        <v>78</v>
      </c>
      <c r="M6" s="536"/>
      <c r="N6" s="554"/>
      <c r="O6" s="554"/>
      <c r="P6" s="556"/>
      <c r="Q6" s="564"/>
      <c r="R6" s="565"/>
      <c r="S6" s="565"/>
      <c r="T6" s="565"/>
      <c r="U6" s="566"/>
      <c r="V6" s="552"/>
      <c r="W6" s="521"/>
      <c r="X6" s="216"/>
      <c r="Y6" s="216"/>
      <c r="Z6" s="216"/>
      <c r="AA6" s="216"/>
      <c r="AB6" s="216"/>
    </row>
    <row r="7" spans="1:28" ht="13.5" customHeight="1">
      <c r="A7" s="572"/>
      <c r="B7" s="506"/>
      <c r="C7" s="525"/>
      <c r="D7" s="377"/>
      <c r="E7" s="527"/>
      <c r="F7" s="530"/>
      <c r="G7" s="377"/>
      <c r="H7" s="377"/>
      <c r="I7" s="532"/>
      <c r="J7" s="550"/>
      <c r="K7" s="534"/>
      <c r="L7" s="543"/>
      <c r="M7" s="537"/>
      <c r="N7" s="543"/>
      <c r="O7" s="543"/>
      <c r="P7" s="557"/>
      <c r="Q7" s="240" t="s">
        <v>75</v>
      </c>
      <c r="R7" s="4" t="s">
        <v>228</v>
      </c>
      <c r="S7" s="8" t="s">
        <v>261</v>
      </c>
      <c r="T7" s="4" t="s">
        <v>262</v>
      </c>
      <c r="U7" s="199" t="s">
        <v>263</v>
      </c>
      <c r="V7" s="553"/>
      <c r="W7" s="522"/>
      <c r="X7" s="216"/>
      <c r="Y7" s="216"/>
      <c r="Z7" s="216"/>
      <c r="AA7" s="216"/>
      <c r="AB7" s="216"/>
    </row>
    <row r="8" spans="1:28" ht="13.5" customHeight="1">
      <c r="A8" s="38"/>
      <c r="B8" s="242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186"/>
      <c r="R8" s="186"/>
      <c r="S8" s="186"/>
      <c r="T8" s="186"/>
      <c r="U8" s="186"/>
      <c r="V8" s="239"/>
      <c r="W8" s="243"/>
      <c r="X8" s="216"/>
      <c r="Y8" s="216"/>
      <c r="Z8" s="216"/>
      <c r="AA8" s="216"/>
      <c r="AB8" s="216"/>
    </row>
    <row r="9" spans="1:28" ht="13.5" customHeight="1">
      <c r="A9" s="42" t="s">
        <v>218</v>
      </c>
      <c r="B9" s="245">
        <f>SUM(C9,J9,K9,L9,M9,N9,O9,P9)</f>
        <v>422</v>
      </c>
      <c r="C9" s="220">
        <f>SUM(D9:I9)</f>
        <v>66</v>
      </c>
      <c r="D9" s="221">
        <v>48</v>
      </c>
      <c r="E9" s="220">
        <v>6</v>
      </c>
      <c r="F9" s="220">
        <v>12</v>
      </c>
      <c r="G9" s="220">
        <v>0</v>
      </c>
      <c r="H9" s="220">
        <v>0</v>
      </c>
      <c r="I9" s="220">
        <v>0</v>
      </c>
      <c r="J9" s="220">
        <v>38</v>
      </c>
      <c r="K9" s="220">
        <v>1</v>
      </c>
      <c r="L9" s="220">
        <v>24</v>
      </c>
      <c r="M9" s="220">
        <v>0</v>
      </c>
      <c r="N9" s="220">
        <v>53</v>
      </c>
      <c r="O9" s="220">
        <v>240</v>
      </c>
      <c r="P9" s="220">
        <v>0</v>
      </c>
      <c r="Q9" s="220">
        <f>SUM(R9:U9)</f>
        <v>0</v>
      </c>
      <c r="R9" s="220">
        <v>0</v>
      </c>
      <c r="S9" s="220">
        <v>0</v>
      </c>
      <c r="T9" s="220">
        <v>0</v>
      </c>
      <c r="U9" s="220">
        <v>0</v>
      </c>
      <c r="V9" s="246">
        <f>C9/B9*100</f>
        <v>15.639810426540285</v>
      </c>
      <c r="W9" s="247">
        <f>(N9+Q9)/B9*100</f>
        <v>12.559241706161137</v>
      </c>
      <c r="X9" s="220"/>
      <c r="Y9" s="220"/>
      <c r="Z9" s="220"/>
      <c r="AA9" s="220"/>
      <c r="AB9" s="216"/>
    </row>
    <row r="10" spans="1:28" s="224" customFormat="1" ht="13.5" customHeight="1">
      <c r="A10" s="248" t="s">
        <v>300</v>
      </c>
      <c r="B10" s="249">
        <f>B12+B16</f>
        <v>699</v>
      </c>
      <c r="C10" s="222">
        <f>C12+C16</f>
        <v>115</v>
      </c>
      <c r="D10" s="222">
        <f>D12+D16</f>
        <v>87</v>
      </c>
      <c r="E10" s="222">
        <f aca="true" t="shared" si="0" ref="E10:U10">E12+E16</f>
        <v>16</v>
      </c>
      <c r="F10" s="222">
        <f t="shared" si="0"/>
        <v>12</v>
      </c>
      <c r="G10" s="222">
        <f t="shared" si="0"/>
        <v>0</v>
      </c>
      <c r="H10" s="222">
        <f t="shared" si="0"/>
        <v>0</v>
      </c>
      <c r="I10" s="222">
        <f t="shared" si="0"/>
        <v>0</v>
      </c>
      <c r="J10" s="222">
        <f t="shared" si="0"/>
        <v>154</v>
      </c>
      <c r="K10" s="222">
        <f t="shared" si="0"/>
        <v>0</v>
      </c>
      <c r="L10" s="222">
        <f t="shared" si="0"/>
        <v>47</v>
      </c>
      <c r="M10" s="222">
        <f t="shared" si="0"/>
        <v>1</v>
      </c>
      <c r="N10" s="222">
        <f t="shared" si="0"/>
        <v>118</v>
      </c>
      <c r="O10" s="222">
        <f>O12+O16</f>
        <v>220</v>
      </c>
      <c r="P10" s="222">
        <f t="shared" si="0"/>
        <v>44</v>
      </c>
      <c r="Q10" s="222">
        <f t="shared" si="0"/>
        <v>0</v>
      </c>
      <c r="R10" s="222">
        <f t="shared" si="0"/>
        <v>0</v>
      </c>
      <c r="S10" s="222">
        <f t="shared" si="0"/>
        <v>0</v>
      </c>
      <c r="T10" s="222">
        <f t="shared" si="0"/>
        <v>0</v>
      </c>
      <c r="U10" s="222">
        <f t="shared" si="0"/>
        <v>0</v>
      </c>
      <c r="V10" s="250">
        <f>C10/B10*100</f>
        <v>16.452074391988557</v>
      </c>
      <c r="W10" s="251">
        <f>(N10+Q10)/B10*100</f>
        <v>16.88125894134478</v>
      </c>
      <c r="X10" s="222"/>
      <c r="Y10" s="222"/>
      <c r="Z10" s="222"/>
      <c r="AA10" s="222"/>
      <c r="AB10" s="223"/>
    </row>
    <row r="11" spans="1:28" s="227" customFormat="1" ht="13.5" customHeight="1">
      <c r="A11" s="42"/>
      <c r="B11" s="252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46"/>
      <c r="W11" s="253"/>
      <c r="X11" s="225"/>
      <c r="Y11" s="225"/>
      <c r="Z11" s="225"/>
      <c r="AA11" s="225"/>
      <c r="AB11" s="226"/>
    </row>
    <row r="12" spans="1:28" ht="13.5" customHeight="1">
      <c r="A12" s="254" t="s">
        <v>328</v>
      </c>
      <c r="B12" s="255">
        <f>SUM(B13:B14)</f>
        <v>145</v>
      </c>
      <c r="C12" s="228">
        <f aca="true" t="shared" si="1" ref="C12:U12">SUM(C13:C14)</f>
        <v>21</v>
      </c>
      <c r="D12" s="228">
        <f>SUM(D13:D14)</f>
        <v>14</v>
      </c>
      <c r="E12" s="228">
        <f t="shared" si="1"/>
        <v>2</v>
      </c>
      <c r="F12" s="228">
        <f t="shared" si="1"/>
        <v>5</v>
      </c>
      <c r="G12" s="228">
        <f t="shared" si="1"/>
        <v>0</v>
      </c>
      <c r="H12" s="228">
        <f t="shared" si="1"/>
        <v>0</v>
      </c>
      <c r="I12" s="228">
        <f t="shared" si="1"/>
        <v>0</v>
      </c>
      <c r="J12" s="228">
        <f t="shared" si="1"/>
        <v>22</v>
      </c>
      <c r="K12" s="228">
        <f t="shared" si="1"/>
        <v>0</v>
      </c>
      <c r="L12" s="228">
        <f t="shared" si="1"/>
        <v>0</v>
      </c>
      <c r="M12" s="228">
        <f t="shared" si="1"/>
        <v>0</v>
      </c>
      <c r="N12" s="228">
        <f>SUM(N13:N14)</f>
        <v>19</v>
      </c>
      <c r="O12" s="228">
        <f t="shared" si="1"/>
        <v>40</v>
      </c>
      <c r="P12" s="228">
        <f t="shared" si="1"/>
        <v>43</v>
      </c>
      <c r="Q12" s="228">
        <f t="shared" si="1"/>
        <v>0</v>
      </c>
      <c r="R12" s="228">
        <f t="shared" si="1"/>
        <v>0</v>
      </c>
      <c r="S12" s="228">
        <f t="shared" si="1"/>
        <v>0</v>
      </c>
      <c r="T12" s="228">
        <f t="shared" si="1"/>
        <v>0</v>
      </c>
      <c r="U12" s="228">
        <f t="shared" si="1"/>
        <v>0</v>
      </c>
      <c r="V12" s="246">
        <f aca="true" t="shared" si="2" ref="V12:V25">C12/B12*100</f>
        <v>14.482758620689657</v>
      </c>
      <c r="W12" s="246">
        <f aca="true" t="shared" si="3" ref="W12:W23">(N12+Q12)/B12*100</f>
        <v>13.10344827586207</v>
      </c>
      <c r="X12" s="228"/>
      <c r="Y12" s="228"/>
      <c r="Z12" s="228"/>
      <c r="AA12" s="228"/>
      <c r="AB12" s="216"/>
    </row>
    <row r="13" spans="1:28" s="231" customFormat="1" ht="13.5" customHeight="1">
      <c r="A13" s="93" t="s">
        <v>213</v>
      </c>
      <c r="B13" s="256">
        <f>C13+J13+K13+L13+M13+N13+O13+P13+Q13</f>
        <v>61</v>
      </c>
      <c r="C13" s="235">
        <f>SUM(D13:I13)</f>
        <v>12</v>
      </c>
      <c r="D13" s="229">
        <v>9</v>
      </c>
      <c r="E13" s="229">
        <v>1</v>
      </c>
      <c r="F13" s="229">
        <v>2</v>
      </c>
      <c r="G13" s="229">
        <v>0</v>
      </c>
      <c r="H13" s="229">
        <v>0</v>
      </c>
      <c r="I13" s="229">
        <v>0</v>
      </c>
      <c r="J13" s="230">
        <v>7</v>
      </c>
      <c r="K13" s="230">
        <v>0</v>
      </c>
      <c r="L13" s="230">
        <v>0</v>
      </c>
      <c r="M13" s="230">
        <v>0</v>
      </c>
      <c r="N13" s="230">
        <v>7</v>
      </c>
      <c r="O13" s="230">
        <v>18</v>
      </c>
      <c r="P13" s="230">
        <v>17</v>
      </c>
      <c r="Q13" s="230">
        <f>SUM(R13:U13)</f>
        <v>0</v>
      </c>
      <c r="R13" s="230">
        <v>0</v>
      </c>
      <c r="S13" s="230">
        <v>0</v>
      </c>
      <c r="T13" s="230">
        <v>0</v>
      </c>
      <c r="U13" s="230">
        <v>0</v>
      </c>
      <c r="V13" s="257">
        <f t="shared" si="2"/>
        <v>19.672131147540984</v>
      </c>
      <c r="W13" s="257">
        <f t="shared" si="3"/>
        <v>11.475409836065573</v>
      </c>
      <c r="Y13" s="230"/>
      <c r="Z13" s="230"/>
      <c r="AA13" s="230"/>
      <c r="AB13" s="232"/>
    </row>
    <row r="14" spans="1:28" s="231" customFormat="1" ht="13.5" customHeight="1">
      <c r="A14" s="93" t="s">
        <v>214</v>
      </c>
      <c r="B14" s="256">
        <f>C14+J14+K14+L14+M14+N14+O14+P14+Q14</f>
        <v>84</v>
      </c>
      <c r="C14" s="235">
        <f>SUM(D14:I14)</f>
        <v>9</v>
      </c>
      <c r="D14" s="229">
        <v>5</v>
      </c>
      <c r="E14" s="229">
        <v>1</v>
      </c>
      <c r="F14" s="229">
        <v>3</v>
      </c>
      <c r="G14" s="229">
        <v>0</v>
      </c>
      <c r="H14" s="229">
        <v>0</v>
      </c>
      <c r="I14" s="229">
        <v>0</v>
      </c>
      <c r="J14" s="229">
        <v>15</v>
      </c>
      <c r="K14" s="229">
        <v>0</v>
      </c>
      <c r="L14" s="229">
        <v>0</v>
      </c>
      <c r="M14" s="229">
        <v>0</v>
      </c>
      <c r="N14" s="229">
        <v>12</v>
      </c>
      <c r="O14" s="229">
        <v>22</v>
      </c>
      <c r="P14" s="229">
        <v>26</v>
      </c>
      <c r="Q14" s="230">
        <f>SUM(R14:U14)</f>
        <v>0</v>
      </c>
      <c r="R14" s="229">
        <v>0</v>
      </c>
      <c r="S14" s="229">
        <v>0</v>
      </c>
      <c r="T14" s="229">
        <v>0</v>
      </c>
      <c r="U14" s="229">
        <v>0</v>
      </c>
      <c r="V14" s="257">
        <f t="shared" si="2"/>
        <v>10.714285714285714</v>
      </c>
      <c r="W14" s="257">
        <f t="shared" si="3"/>
        <v>14.285714285714285</v>
      </c>
      <c r="Y14" s="230"/>
      <c r="Z14" s="230"/>
      <c r="AA14" s="230"/>
      <c r="AB14" s="232"/>
    </row>
    <row r="15" spans="1:28" ht="13.5" customHeight="1">
      <c r="A15" s="39"/>
      <c r="B15" s="245"/>
      <c r="C15" s="228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0"/>
      <c r="R15" s="221"/>
      <c r="S15" s="221"/>
      <c r="T15" s="221"/>
      <c r="U15" s="221"/>
      <c r="V15" s="246"/>
      <c r="W15" s="246"/>
      <c r="Y15" s="220"/>
      <c r="Z15" s="220"/>
      <c r="AA15" s="220"/>
      <c r="AB15" s="216"/>
    </row>
    <row r="16" spans="1:28" ht="13.5" customHeight="1">
      <c r="A16" s="258" t="s">
        <v>212</v>
      </c>
      <c r="B16" s="245">
        <f>B20+B23+B26</f>
        <v>554</v>
      </c>
      <c r="C16" s="228">
        <f>C20+C23+C26</f>
        <v>94</v>
      </c>
      <c r="D16" s="221">
        <f>SUM(D17:D18)</f>
        <v>73</v>
      </c>
      <c r="E16" s="221">
        <f aca="true" t="shared" si="4" ref="E16:U16">SUM(E17:E18)</f>
        <v>14</v>
      </c>
      <c r="F16" s="221">
        <f t="shared" si="4"/>
        <v>7</v>
      </c>
      <c r="G16" s="221">
        <f t="shared" si="4"/>
        <v>0</v>
      </c>
      <c r="H16" s="221">
        <f t="shared" si="4"/>
        <v>0</v>
      </c>
      <c r="I16" s="221">
        <f t="shared" si="4"/>
        <v>0</v>
      </c>
      <c r="J16" s="221">
        <f t="shared" si="4"/>
        <v>132</v>
      </c>
      <c r="K16" s="221">
        <f t="shared" si="4"/>
        <v>0</v>
      </c>
      <c r="L16" s="221">
        <f t="shared" si="4"/>
        <v>47</v>
      </c>
      <c r="M16" s="221">
        <v>1</v>
      </c>
      <c r="N16" s="221">
        <f t="shared" si="4"/>
        <v>99</v>
      </c>
      <c r="O16" s="221">
        <f t="shared" si="4"/>
        <v>180</v>
      </c>
      <c r="P16" s="221">
        <f t="shared" si="4"/>
        <v>1</v>
      </c>
      <c r="Q16" s="220">
        <f t="shared" si="4"/>
        <v>0</v>
      </c>
      <c r="R16" s="221">
        <f t="shared" si="4"/>
        <v>0</v>
      </c>
      <c r="S16" s="221">
        <f t="shared" si="4"/>
        <v>0</v>
      </c>
      <c r="T16" s="221">
        <f t="shared" si="4"/>
        <v>0</v>
      </c>
      <c r="U16" s="221">
        <f t="shared" si="4"/>
        <v>0</v>
      </c>
      <c r="V16" s="246">
        <f t="shared" si="2"/>
        <v>16.967509025270758</v>
      </c>
      <c r="W16" s="246">
        <f t="shared" si="3"/>
        <v>17.870036101083034</v>
      </c>
      <c r="Y16" s="220"/>
      <c r="Z16" s="220"/>
      <c r="AA16" s="220"/>
      <c r="AB16" s="216"/>
    </row>
    <row r="17" spans="1:28" s="231" customFormat="1" ht="13.5" customHeight="1">
      <c r="A17" s="93" t="s">
        <v>213</v>
      </c>
      <c r="B17" s="256">
        <f>B21+B24+B27</f>
        <v>190</v>
      </c>
      <c r="C17" s="235">
        <f>SUM(D17:I17)</f>
        <v>25</v>
      </c>
      <c r="D17" s="229">
        <v>22</v>
      </c>
      <c r="E17" s="229">
        <v>1</v>
      </c>
      <c r="F17" s="229">
        <v>2</v>
      </c>
      <c r="G17" s="229">
        <f aca="true" t="shared" si="5" ref="G17:I18">G21+G24</f>
        <v>0</v>
      </c>
      <c r="H17" s="229">
        <f t="shared" si="5"/>
        <v>0</v>
      </c>
      <c r="I17" s="229">
        <f t="shared" si="5"/>
        <v>0</v>
      </c>
      <c r="J17" s="229">
        <f>J21+J27</f>
        <v>39</v>
      </c>
      <c r="K17" s="229">
        <v>0</v>
      </c>
      <c r="L17" s="229">
        <v>20</v>
      </c>
      <c r="M17" s="229">
        <f>M21+M27</f>
        <v>0</v>
      </c>
      <c r="N17" s="229">
        <f aca="true" t="shared" si="6" ref="N17:U17">N21+N27</f>
        <v>45</v>
      </c>
      <c r="O17" s="229">
        <f t="shared" si="6"/>
        <v>60</v>
      </c>
      <c r="P17" s="229">
        <f t="shared" si="6"/>
        <v>1</v>
      </c>
      <c r="Q17" s="230">
        <f t="shared" si="6"/>
        <v>0</v>
      </c>
      <c r="R17" s="229">
        <f t="shared" si="6"/>
        <v>0</v>
      </c>
      <c r="S17" s="229">
        <f t="shared" si="6"/>
        <v>0</v>
      </c>
      <c r="T17" s="229">
        <f t="shared" si="6"/>
        <v>0</v>
      </c>
      <c r="U17" s="229">
        <f t="shared" si="6"/>
        <v>0</v>
      </c>
      <c r="V17" s="257">
        <f t="shared" si="2"/>
        <v>13.157894736842104</v>
      </c>
      <c r="W17" s="257">
        <f t="shared" si="3"/>
        <v>23.684210526315788</v>
      </c>
      <c r="Y17" s="230"/>
      <c r="Z17" s="230"/>
      <c r="AA17" s="230"/>
      <c r="AB17" s="232"/>
    </row>
    <row r="18" spans="1:28" s="231" customFormat="1" ht="13.5" customHeight="1">
      <c r="A18" s="93" t="s">
        <v>214</v>
      </c>
      <c r="B18" s="256">
        <f>B22+B25+B28</f>
        <v>364</v>
      </c>
      <c r="C18" s="235">
        <f>SUM(D18:I18)</f>
        <v>69</v>
      </c>
      <c r="D18" s="229">
        <v>51</v>
      </c>
      <c r="E18" s="229">
        <v>13</v>
      </c>
      <c r="F18" s="229">
        <v>5</v>
      </c>
      <c r="G18" s="229">
        <f t="shared" si="5"/>
        <v>0</v>
      </c>
      <c r="H18" s="229">
        <f t="shared" si="5"/>
        <v>0</v>
      </c>
      <c r="I18" s="229">
        <f t="shared" si="5"/>
        <v>0</v>
      </c>
      <c r="J18" s="229">
        <f>J22+J25+J28</f>
        <v>93</v>
      </c>
      <c r="K18" s="229">
        <v>0</v>
      </c>
      <c r="L18" s="229">
        <v>27</v>
      </c>
      <c r="M18" s="229">
        <f>M22+M25+M28</f>
        <v>1</v>
      </c>
      <c r="N18" s="229">
        <f aca="true" t="shared" si="7" ref="N18:U18">N22+N25+N28</f>
        <v>54</v>
      </c>
      <c r="O18" s="229">
        <f t="shared" si="7"/>
        <v>120</v>
      </c>
      <c r="P18" s="229">
        <f t="shared" si="7"/>
        <v>0</v>
      </c>
      <c r="Q18" s="230">
        <f t="shared" si="7"/>
        <v>0</v>
      </c>
      <c r="R18" s="229">
        <f t="shared" si="7"/>
        <v>0</v>
      </c>
      <c r="S18" s="229">
        <f t="shared" si="7"/>
        <v>0</v>
      </c>
      <c r="T18" s="229">
        <f t="shared" si="7"/>
        <v>0</v>
      </c>
      <c r="U18" s="229">
        <f t="shared" si="7"/>
        <v>0</v>
      </c>
      <c r="V18" s="257">
        <f t="shared" si="2"/>
        <v>18.956043956043956</v>
      </c>
      <c r="W18" s="257">
        <f t="shared" si="3"/>
        <v>14.835164835164836</v>
      </c>
      <c r="Y18" s="230"/>
      <c r="Z18" s="230"/>
      <c r="AA18" s="230"/>
      <c r="AB18" s="232"/>
    </row>
    <row r="19" spans="1:28" s="231" customFormat="1" ht="13.5" customHeight="1">
      <c r="A19" s="93"/>
      <c r="B19" s="256"/>
      <c r="C19" s="235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30"/>
      <c r="R19" s="229"/>
      <c r="S19" s="229"/>
      <c r="T19" s="229"/>
      <c r="U19" s="229"/>
      <c r="V19" s="257"/>
      <c r="W19" s="257"/>
      <c r="Y19" s="230"/>
      <c r="Z19" s="230"/>
      <c r="AA19" s="230"/>
      <c r="AB19" s="232"/>
    </row>
    <row r="20" spans="1:28" ht="13.5" customHeight="1">
      <c r="A20" s="259" t="s">
        <v>221</v>
      </c>
      <c r="B20" s="245">
        <f>SUM(B21:B22)</f>
        <v>184</v>
      </c>
      <c r="C20" s="228">
        <f aca="true" t="shared" si="8" ref="C20:U20">SUM(C21:C22)</f>
        <v>20</v>
      </c>
      <c r="D20" s="233" t="s">
        <v>142</v>
      </c>
      <c r="E20" s="233" t="s">
        <v>142</v>
      </c>
      <c r="F20" s="233" t="s">
        <v>142</v>
      </c>
      <c r="G20" s="233" t="s">
        <v>142</v>
      </c>
      <c r="H20" s="233" t="s">
        <v>142</v>
      </c>
      <c r="I20" s="233" t="s">
        <v>142</v>
      </c>
      <c r="J20" s="220">
        <f t="shared" si="8"/>
        <v>0</v>
      </c>
      <c r="K20" s="573">
        <f>SUM(K21:K22)</f>
        <v>39</v>
      </c>
      <c r="L20" s="573"/>
      <c r="M20" s="220">
        <f t="shared" si="8"/>
        <v>0</v>
      </c>
      <c r="N20" s="220">
        <f t="shared" si="8"/>
        <v>29</v>
      </c>
      <c r="O20" s="220">
        <f t="shared" si="8"/>
        <v>96</v>
      </c>
      <c r="P20" s="220">
        <f t="shared" si="8"/>
        <v>0</v>
      </c>
      <c r="Q20" s="220">
        <f t="shared" si="8"/>
        <v>0</v>
      </c>
      <c r="R20" s="220">
        <f t="shared" si="8"/>
        <v>0</v>
      </c>
      <c r="S20" s="220">
        <f t="shared" si="8"/>
        <v>0</v>
      </c>
      <c r="T20" s="220">
        <f t="shared" si="8"/>
        <v>0</v>
      </c>
      <c r="U20" s="220">
        <f t="shared" si="8"/>
        <v>0</v>
      </c>
      <c r="V20" s="246">
        <f t="shared" si="2"/>
        <v>10.869565217391305</v>
      </c>
      <c r="W20" s="246">
        <f t="shared" si="3"/>
        <v>15.760869565217392</v>
      </c>
      <c r="Y20" s="220"/>
      <c r="Z20" s="220"/>
      <c r="AA20" s="220"/>
      <c r="AB20" s="216"/>
    </row>
    <row r="21" spans="1:28" s="231" customFormat="1" ht="13.5" customHeight="1">
      <c r="A21" s="93" t="s">
        <v>213</v>
      </c>
      <c r="B21" s="260">
        <f>C21+J21+K21+M21+N21+O21+P21+Q21</f>
        <v>71</v>
      </c>
      <c r="C21" s="235">
        <v>9</v>
      </c>
      <c r="D21" s="234" t="s">
        <v>142</v>
      </c>
      <c r="E21" s="234" t="s">
        <v>142</v>
      </c>
      <c r="F21" s="234" t="s">
        <v>142</v>
      </c>
      <c r="G21" s="234" t="s">
        <v>142</v>
      </c>
      <c r="H21" s="234" t="s">
        <v>142</v>
      </c>
      <c r="I21" s="234" t="s">
        <v>142</v>
      </c>
      <c r="J21" s="235">
        <v>0</v>
      </c>
      <c r="K21" s="569">
        <v>17</v>
      </c>
      <c r="L21" s="569"/>
      <c r="M21" s="235">
        <v>0</v>
      </c>
      <c r="N21" s="235">
        <v>13</v>
      </c>
      <c r="O21" s="235">
        <v>32</v>
      </c>
      <c r="P21" s="235">
        <v>0</v>
      </c>
      <c r="Q21" s="235">
        <f>SUM(R21:U21)</f>
        <v>0</v>
      </c>
      <c r="R21" s="235">
        <v>0</v>
      </c>
      <c r="S21" s="235">
        <v>0</v>
      </c>
      <c r="T21" s="235">
        <v>0</v>
      </c>
      <c r="U21" s="235">
        <v>0</v>
      </c>
      <c r="V21" s="261">
        <f t="shared" si="2"/>
        <v>12.676056338028168</v>
      </c>
      <c r="W21" s="257">
        <f t="shared" si="3"/>
        <v>18.30985915492958</v>
      </c>
      <c r="X21" s="235"/>
      <c r="Y21" s="235"/>
      <c r="Z21" s="235"/>
      <c r="AA21" s="235"/>
      <c r="AB21" s="232"/>
    </row>
    <row r="22" spans="1:28" s="231" customFormat="1" ht="13.5" customHeight="1">
      <c r="A22" s="93" t="s">
        <v>214</v>
      </c>
      <c r="B22" s="260">
        <f>C22+J22+K22+M22+N22+O22+P22+Q22</f>
        <v>113</v>
      </c>
      <c r="C22" s="235">
        <v>11</v>
      </c>
      <c r="D22" s="234" t="s">
        <v>142</v>
      </c>
      <c r="E22" s="234" t="s">
        <v>142</v>
      </c>
      <c r="F22" s="234" t="s">
        <v>142</v>
      </c>
      <c r="G22" s="234" t="s">
        <v>142</v>
      </c>
      <c r="H22" s="234" t="s">
        <v>142</v>
      </c>
      <c r="I22" s="234" t="s">
        <v>142</v>
      </c>
      <c r="J22" s="235">
        <v>0</v>
      </c>
      <c r="K22" s="569">
        <v>22</v>
      </c>
      <c r="L22" s="569"/>
      <c r="M22" s="235">
        <v>0</v>
      </c>
      <c r="N22" s="235">
        <v>16</v>
      </c>
      <c r="O22" s="235">
        <v>64</v>
      </c>
      <c r="P22" s="235">
        <v>0</v>
      </c>
      <c r="Q22" s="235">
        <f>SUM(R22:U22)</f>
        <v>0</v>
      </c>
      <c r="R22" s="235">
        <v>0</v>
      </c>
      <c r="S22" s="235">
        <v>0</v>
      </c>
      <c r="T22" s="235">
        <v>0</v>
      </c>
      <c r="U22" s="235">
        <v>0</v>
      </c>
      <c r="V22" s="262">
        <f t="shared" si="2"/>
        <v>9.734513274336283</v>
      </c>
      <c r="W22" s="257">
        <f t="shared" si="3"/>
        <v>14.15929203539823</v>
      </c>
      <c r="X22" s="235"/>
      <c r="Y22" s="235"/>
      <c r="Z22" s="235"/>
      <c r="AA22" s="235"/>
      <c r="AB22" s="232"/>
    </row>
    <row r="23" spans="1:28" ht="13.5" customHeight="1">
      <c r="A23" s="39" t="s">
        <v>222</v>
      </c>
      <c r="B23" s="263">
        <f>SUM(B24:B25)</f>
        <v>43</v>
      </c>
      <c r="C23" s="228">
        <f>SUM(C24:C25)</f>
        <v>32</v>
      </c>
      <c r="D23" s="233" t="s">
        <v>142</v>
      </c>
      <c r="E23" s="233" t="s">
        <v>142</v>
      </c>
      <c r="F23" s="233" t="s">
        <v>142</v>
      </c>
      <c r="G23" s="233" t="s">
        <v>142</v>
      </c>
      <c r="H23" s="233" t="s">
        <v>142</v>
      </c>
      <c r="I23" s="233" t="s">
        <v>142</v>
      </c>
      <c r="J23" s="228">
        <f>SUM(J24:J25)</f>
        <v>6</v>
      </c>
      <c r="K23" s="567">
        <f>SUM(K24:K25)</f>
        <v>0</v>
      </c>
      <c r="L23" s="567"/>
      <c r="M23" s="228">
        <f aca="true" t="shared" si="9" ref="M23:U23">SUM(M24:M25)</f>
        <v>0</v>
      </c>
      <c r="N23" s="228">
        <f t="shared" si="9"/>
        <v>1</v>
      </c>
      <c r="O23" s="228">
        <f t="shared" si="9"/>
        <v>4</v>
      </c>
      <c r="P23" s="228">
        <f t="shared" si="9"/>
        <v>0</v>
      </c>
      <c r="Q23" s="228">
        <f t="shared" si="9"/>
        <v>0</v>
      </c>
      <c r="R23" s="228">
        <f t="shared" si="9"/>
        <v>0</v>
      </c>
      <c r="S23" s="228">
        <f t="shared" si="9"/>
        <v>0</v>
      </c>
      <c r="T23" s="228">
        <f t="shared" si="9"/>
        <v>0</v>
      </c>
      <c r="U23" s="228">
        <f t="shared" si="9"/>
        <v>0</v>
      </c>
      <c r="V23" s="264">
        <f t="shared" si="2"/>
        <v>74.4186046511628</v>
      </c>
      <c r="W23" s="342">
        <f t="shared" si="3"/>
        <v>2.3255813953488373</v>
      </c>
      <c r="X23" s="228"/>
      <c r="Y23" s="228"/>
      <c r="Z23" s="228"/>
      <c r="AA23" s="228"/>
      <c r="AB23" s="216"/>
    </row>
    <row r="24" spans="1:28" s="231" customFormat="1" ht="13.5" customHeight="1">
      <c r="A24" s="93" t="s">
        <v>213</v>
      </c>
      <c r="B24" s="256" t="s">
        <v>142</v>
      </c>
      <c r="C24" s="234" t="s">
        <v>142</v>
      </c>
      <c r="D24" s="234" t="s">
        <v>264</v>
      </c>
      <c r="E24" s="234" t="s">
        <v>142</v>
      </c>
      <c r="F24" s="234" t="s">
        <v>142</v>
      </c>
      <c r="G24" s="234" t="s">
        <v>142</v>
      </c>
      <c r="H24" s="234" t="s">
        <v>142</v>
      </c>
      <c r="I24" s="234" t="s">
        <v>142</v>
      </c>
      <c r="J24" s="229" t="s">
        <v>142</v>
      </c>
      <c r="K24" s="568" t="s">
        <v>142</v>
      </c>
      <c r="L24" s="568"/>
      <c r="M24" s="229" t="s">
        <v>142</v>
      </c>
      <c r="N24" s="229" t="s">
        <v>142</v>
      </c>
      <c r="O24" s="229" t="s">
        <v>142</v>
      </c>
      <c r="P24" s="229" t="s">
        <v>142</v>
      </c>
      <c r="Q24" s="234" t="s">
        <v>264</v>
      </c>
      <c r="R24" s="229" t="s">
        <v>142</v>
      </c>
      <c r="S24" s="229" t="s">
        <v>142</v>
      </c>
      <c r="T24" s="229" t="s">
        <v>142</v>
      </c>
      <c r="U24" s="229" t="s">
        <v>142</v>
      </c>
      <c r="V24" s="229" t="s">
        <v>142</v>
      </c>
      <c r="W24" s="229" t="s">
        <v>142</v>
      </c>
      <c r="X24" s="230"/>
      <c r="Y24" s="230"/>
      <c r="Z24" s="230"/>
      <c r="AA24" s="230"/>
      <c r="AB24" s="232"/>
    </row>
    <row r="25" spans="1:28" s="231" customFormat="1" ht="13.5" customHeight="1">
      <c r="A25" s="93" t="s">
        <v>214</v>
      </c>
      <c r="B25" s="260">
        <f>C25+J25+K25+L25+M25+N25+O25+P25+Q25</f>
        <v>43</v>
      </c>
      <c r="C25" s="235">
        <v>32</v>
      </c>
      <c r="D25" s="234" t="s">
        <v>142</v>
      </c>
      <c r="E25" s="234" t="s">
        <v>142</v>
      </c>
      <c r="F25" s="234" t="s">
        <v>142</v>
      </c>
      <c r="G25" s="234" t="s">
        <v>142</v>
      </c>
      <c r="H25" s="234" t="s">
        <v>142</v>
      </c>
      <c r="I25" s="234" t="s">
        <v>142</v>
      </c>
      <c r="J25" s="234">
        <v>6</v>
      </c>
      <c r="K25" s="569">
        <v>0</v>
      </c>
      <c r="L25" s="569"/>
      <c r="M25" s="234">
        <v>0</v>
      </c>
      <c r="N25" s="234">
        <v>1</v>
      </c>
      <c r="O25" s="234">
        <v>4</v>
      </c>
      <c r="P25" s="234">
        <v>0</v>
      </c>
      <c r="Q25" s="230">
        <f>SUM(R25:U25)</f>
        <v>0</v>
      </c>
      <c r="R25" s="234">
        <v>0</v>
      </c>
      <c r="S25" s="234">
        <v>0</v>
      </c>
      <c r="T25" s="234">
        <v>0</v>
      </c>
      <c r="U25" s="234">
        <v>0</v>
      </c>
      <c r="V25" s="265">
        <f t="shared" si="2"/>
        <v>74.4186046511628</v>
      </c>
      <c r="W25" s="343">
        <v>0</v>
      </c>
      <c r="X25" s="235"/>
      <c r="Y25" s="235"/>
      <c r="Z25" s="235"/>
      <c r="AA25" s="235"/>
      <c r="AB25" s="232"/>
    </row>
    <row r="26" spans="1:28" ht="13.5" customHeight="1">
      <c r="A26" s="39" t="s">
        <v>219</v>
      </c>
      <c r="B26" s="263">
        <f>SUM(B27:B28)</f>
        <v>327</v>
      </c>
      <c r="C26" s="228">
        <f>SUM(C27:C28)</f>
        <v>42</v>
      </c>
      <c r="D26" s="233" t="s">
        <v>142</v>
      </c>
      <c r="E26" s="233" t="s">
        <v>142</v>
      </c>
      <c r="F26" s="233" t="s">
        <v>142</v>
      </c>
      <c r="G26" s="233" t="s">
        <v>142</v>
      </c>
      <c r="H26" s="233" t="s">
        <v>142</v>
      </c>
      <c r="I26" s="233" t="s">
        <v>142</v>
      </c>
      <c r="J26" s="228">
        <f>SUM(J27:J28)</f>
        <v>126</v>
      </c>
      <c r="K26" s="567">
        <f>SUM(K27:K28)</f>
        <v>8</v>
      </c>
      <c r="L26" s="567"/>
      <c r="M26" s="228">
        <f aca="true" t="shared" si="10" ref="M26:U26">SUM(M27:M28)</f>
        <v>1</v>
      </c>
      <c r="N26" s="228">
        <f t="shared" si="10"/>
        <v>69</v>
      </c>
      <c r="O26" s="228">
        <f t="shared" si="10"/>
        <v>80</v>
      </c>
      <c r="P26" s="228">
        <f t="shared" si="10"/>
        <v>1</v>
      </c>
      <c r="Q26" s="228">
        <f t="shared" si="10"/>
        <v>0</v>
      </c>
      <c r="R26" s="228">
        <f t="shared" si="10"/>
        <v>0</v>
      </c>
      <c r="S26" s="228">
        <f t="shared" si="10"/>
        <v>0</v>
      </c>
      <c r="T26" s="228">
        <f t="shared" si="10"/>
        <v>0</v>
      </c>
      <c r="U26" s="228">
        <f t="shared" si="10"/>
        <v>0</v>
      </c>
      <c r="V26" s="264">
        <f>C26/B26*100</f>
        <v>12.844036697247708</v>
      </c>
      <c r="W26" s="246">
        <f>(N26+Q26)/B26*100</f>
        <v>21.100917431192663</v>
      </c>
      <c r="X26" s="228"/>
      <c r="Y26" s="228"/>
      <c r="Z26" s="228"/>
      <c r="AA26" s="228"/>
      <c r="AB26" s="216"/>
    </row>
    <row r="27" spans="1:28" s="231" customFormat="1" ht="13.5" customHeight="1">
      <c r="A27" s="93" t="s">
        <v>213</v>
      </c>
      <c r="B27" s="260">
        <f>C27+J27+K27+M27+N27+O27+P27+Q27</f>
        <v>119</v>
      </c>
      <c r="C27" s="234">
        <v>16</v>
      </c>
      <c r="D27" s="234" t="s">
        <v>264</v>
      </c>
      <c r="E27" s="234" t="s">
        <v>142</v>
      </c>
      <c r="F27" s="234" t="s">
        <v>142</v>
      </c>
      <c r="G27" s="234" t="s">
        <v>142</v>
      </c>
      <c r="H27" s="234" t="s">
        <v>142</v>
      </c>
      <c r="I27" s="234" t="s">
        <v>142</v>
      </c>
      <c r="J27" s="229">
        <v>39</v>
      </c>
      <c r="K27" s="568">
        <v>3</v>
      </c>
      <c r="L27" s="568"/>
      <c r="M27" s="229">
        <v>0</v>
      </c>
      <c r="N27" s="229">
        <v>32</v>
      </c>
      <c r="O27" s="229">
        <v>28</v>
      </c>
      <c r="P27" s="229">
        <v>1</v>
      </c>
      <c r="Q27" s="230">
        <f>SUM(R27:U27)</f>
        <v>0</v>
      </c>
      <c r="R27" s="229">
        <v>0</v>
      </c>
      <c r="S27" s="229">
        <v>0</v>
      </c>
      <c r="T27" s="229">
        <v>0</v>
      </c>
      <c r="U27" s="229">
        <v>0</v>
      </c>
      <c r="V27" s="265">
        <f>C27/B27*100</f>
        <v>13.445378151260504</v>
      </c>
      <c r="W27" s="257">
        <f>(N27+Q27)/B27*100</f>
        <v>26.89075630252101</v>
      </c>
      <c r="X27" s="230"/>
      <c r="Y27" s="230"/>
      <c r="Z27" s="230"/>
      <c r="AA27" s="230"/>
      <c r="AB27" s="232"/>
    </row>
    <row r="28" spans="1:28" s="231" customFormat="1" ht="13.5" customHeight="1">
      <c r="A28" s="93" t="s">
        <v>214</v>
      </c>
      <c r="B28" s="260">
        <f>C28+J28+K28+M28+N28+O28+P28+Q28</f>
        <v>208</v>
      </c>
      <c r="C28" s="235">
        <v>26</v>
      </c>
      <c r="D28" s="234" t="s">
        <v>142</v>
      </c>
      <c r="E28" s="234" t="s">
        <v>142</v>
      </c>
      <c r="F28" s="234" t="s">
        <v>142</v>
      </c>
      <c r="G28" s="234" t="s">
        <v>142</v>
      </c>
      <c r="H28" s="234" t="s">
        <v>142</v>
      </c>
      <c r="I28" s="234" t="s">
        <v>142</v>
      </c>
      <c r="J28" s="234">
        <v>87</v>
      </c>
      <c r="K28" s="569">
        <v>5</v>
      </c>
      <c r="L28" s="569"/>
      <c r="M28" s="234">
        <v>1</v>
      </c>
      <c r="N28" s="234">
        <v>37</v>
      </c>
      <c r="O28" s="234">
        <v>52</v>
      </c>
      <c r="P28" s="234">
        <v>0</v>
      </c>
      <c r="Q28" s="230">
        <f>SUM(R28:U28)</f>
        <v>0</v>
      </c>
      <c r="R28" s="234">
        <v>0</v>
      </c>
      <c r="S28" s="234">
        <v>0</v>
      </c>
      <c r="T28" s="234">
        <v>0</v>
      </c>
      <c r="U28" s="234">
        <v>0</v>
      </c>
      <c r="V28" s="265">
        <f>C28/B28*100</f>
        <v>12.5</v>
      </c>
      <c r="W28" s="257">
        <f>(N28+Q28)/B28*100</f>
        <v>17.78846153846154</v>
      </c>
      <c r="X28" s="235"/>
      <c r="Y28" s="235"/>
      <c r="Z28" s="235"/>
      <c r="AA28" s="235"/>
      <c r="AB28" s="232"/>
    </row>
    <row r="29" spans="1:28" ht="13.5" customHeight="1">
      <c r="A29" s="40"/>
      <c r="B29" s="237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8"/>
      <c r="W29" s="238"/>
      <c r="X29" s="216"/>
      <c r="Y29" s="216"/>
      <c r="Z29" s="216"/>
      <c r="AA29" s="216"/>
      <c r="AB29" s="216"/>
    </row>
  </sheetData>
  <sheetProtection/>
  <mergeCells count="31">
    <mergeCell ref="A1:L1"/>
    <mergeCell ref="A4:A7"/>
    <mergeCell ref="B4:B7"/>
    <mergeCell ref="C4:I4"/>
    <mergeCell ref="J4:J7"/>
    <mergeCell ref="K4:L5"/>
    <mergeCell ref="M4:M7"/>
    <mergeCell ref="N4:N7"/>
    <mergeCell ref="O4:O7"/>
    <mergeCell ref="P4:P7"/>
    <mergeCell ref="Q4:U6"/>
    <mergeCell ref="V4:V7"/>
    <mergeCell ref="W4:W7"/>
    <mergeCell ref="C5:C7"/>
    <mergeCell ref="D5:D7"/>
    <mergeCell ref="E5:E7"/>
    <mergeCell ref="F5:F7"/>
    <mergeCell ref="G5:G7"/>
    <mergeCell ref="H5:H7"/>
    <mergeCell ref="I5:I7"/>
    <mergeCell ref="K6:K7"/>
    <mergeCell ref="L6:L7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</mergeCells>
  <printOptions horizontalCentered="1"/>
  <pageMargins left="0.5905511811023623" right="0.5905511811023623" top="0.7874015748031497" bottom="0.3937007874015748" header="0.5118110236220472" footer="0.5118110236220472"/>
  <pageSetup fitToWidth="0" horizontalDpi="600" verticalDpi="600" orientation="portrait" paperSize="9" scale="75" r:id="rId1"/>
  <colBreaks count="1" manualBreakCount="1">
    <brk id="12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2020-02-27T02:40:19Z</cp:lastPrinted>
  <dcterms:created xsi:type="dcterms:W3CDTF">2003-10-06T02:49:04Z</dcterms:created>
  <dcterms:modified xsi:type="dcterms:W3CDTF">2020-03-01T23:38:17Z</dcterms:modified>
  <cp:category/>
  <cp:version/>
  <cp:contentType/>
  <cp:contentStatus/>
</cp:coreProperties>
</file>