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200\団体指導検査班\02 団体指導担当\04 漁協関係\010 年報\R6年度\04統計編\作業用\掲載用\"/>
    </mc:Choice>
  </mc:AlternateContent>
  <bookViews>
    <workbookView xWindow="0" yWindow="0" windowWidth="20490" windowHeight="7530"/>
  </bookViews>
  <sheets>
    <sheet name="組織" sheetId="1" r:id="rId1"/>
    <sheet name="貸借" sheetId="3" r:id="rId2"/>
    <sheet name="損益" sheetId="2" r:id="rId3"/>
  </sheets>
  <definedNames>
    <definedName name="_Regression_Int" localSheetId="0" hidden="1">1</definedName>
    <definedName name="_Regression_Int" localSheetId="2" hidden="1">1</definedName>
    <definedName name="_Regression_Int" localSheetId="1" hidden="1">1</definedName>
    <definedName name="_xlnm.Print_Area" localSheetId="0">組織!$A$1:$X$17</definedName>
    <definedName name="_xlnm.Print_Area" localSheetId="2">損益!$A$1:$Q$19</definedName>
    <definedName name="_xlnm.Print_Area" localSheetId="1">貸借!$A$1:$BA$20</definedName>
    <definedName name="Print_Area_MI" localSheetId="0">組織!$C$1:$V$16</definedName>
    <definedName name="Print_Area_MI" localSheetId="2">損益!$C$1:$P$18</definedName>
    <definedName name="Print_Area_MI" localSheetId="1">貸借!$AQ$1:$AZ$19</definedName>
    <definedName name="Print_Titles_MI" localSheetId="1">貸借!$C:$C</definedName>
  </definedNames>
  <calcPr calcId="162913"/>
</workbook>
</file>

<file path=xl/calcChain.xml><?xml version="1.0" encoding="utf-8"?>
<calcChain xmlns="http://schemas.openxmlformats.org/spreadsheetml/2006/main">
  <c r="E11" i="2" l="1"/>
  <c r="D9" i="2"/>
  <c r="E17" i="2" l="1"/>
  <c r="D17" i="2"/>
  <c r="AY16" i="3"/>
  <c r="AY17" i="3"/>
  <c r="AF16" i="3"/>
  <c r="E16" i="3"/>
  <c r="AU14" i="3"/>
  <c r="AY14" i="3"/>
  <c r="E14" i="3"/>
  <c r="AY13" i="3"/>
  <c r="AF13" i="3"/>
  <c r="D11" i="2" l="1"/>
  <c r="AF11" i="3"/>
  <c r="I11" i="3"/>
  <c r="AV8" i="3"/>
  <c r="AY18" i="3" l="1"/>
  <c r="J18" i="3"/>
  <c r="AG16" i="3"/>
  <c r="R11" i="3" l="1"/>
  <c r="F15" i="2" l="1"/>
  <c r="F13" i="2" l="1"/>
  <c r="H13" i="2" s="1"/>
  <c r="AG11" i="3" l="1"/>
  <c r="O18" i="2" l="1"/>
  <c r="M18" i="2"/>
  <c r="L18" i="2"/>
  <c r="J18" i="2"/>
  <c r="I18" i="2"/>
  <c r="G18" i="2"/>
  <c r="E18" i="2"/>
  <c r="D18" i="2"/>
  <c r="F17" i="2"/>
  <c r="H17" i="2" s="1"/>
  <c r="K17" i="2" s="1"/>
  <c r="N17" i="2" s="1"/>
  <c r="P17" i="2" s="1"/>
  <c r="F16" i="2"/>
  <c r="H15" i="2"/>
  <c r="K15" i="2" s="1"/>
  <c r="N15" i="2" s="1"/>
  <c r="F14" i="2"/>
  <c r="H14" i="2" s="1"/>
  <c r="K14" i="2" s="1"/>
  <c r="N14" i="2" s="1"/>
  <c r="P14" i="2" s="1"/>
  <c r="K13" i="2"/>
  <c r="N13" i="2" s="1"/>
  <c r="P13" i="2" s="1"/>
  <c r="F12" i="2"/>
  <c r="F11" i="2"/>
  <c r="H11" i="2" s="1"/>
  <c r="K11" i="2" s="1"/>
  <c r="N11" i="2" s="1"/>
  <c r="P11" i="2" s="1"/>
  <c r="F10" i="2"/>
  <c r="H10" i="2" s="1"/>
  <c r="K10" i="2" s="1"/>
  <c r="F9" i="2"/>
  <c r="H9" i="2" s="1"/>
  <c r="K9" i="2" s="1"/>
  <c r="N9" i="2" s="1"/>
  <c r="P9" i="2" s="1"/>
  <c r="F8" i="2"/>
  <c r="F7" i="2"/>
  <c r="AX19" i="3"/>
  <c r="AW19" i="3"/>
  <c r="AV19" i="3"/>
  <c r="AU19" i="3"/>
  <c r="AT19" i="3"/>
  <c r="AS19" i="3"/>
  <c r="AR19" i="3"/>
  <c r="AQ19" i="3"/>
  <c r="AJ19" i="3"/>
  <c r="AI19" i="3"/>
  <c r="AH19" i="3"/>
  <c r="AF19" i="3"/>
  <c r="AE19" i="3"/>
  <c r="AD19" i="3"/>
  <c r="AC19" i="3"/>
  <c r="AB19" i="3"/>
  <c r="AA19" i="3"/>
  <c r="Z19" i="3"/>
  <c r="Y19" i="3"/>
  <c r="X19" i="3"/>
  <c r="Q19" i="3"/>
  <c r="P19" i="3"/>
  <c r="O19" i="3"/>
  <c r="N19" i="3"/>
  <c r="M19" i="3"/>
  <c r="L19" i="3"/>
  <c r="K19" i="3"/>
  <c r="I19" i="3"/>
  <c r="H19" i="3"/>
  <c r="G19" i="3"/>
  <c r="F19" i="3"/>
  <c r="E19" i="3"/>
  <c r="D19" i="3"/>
  <c r="AK18" i="3"/>
  <c r="AG18" i="3"/>
  <c r="AL18" i="3" s="1"/>
  <c r="R18" i="3"/>
  <c r="AK17" i="3"/>
  <c r="AG17" i="3"/>
  <c r="R17" i="3"/>
  <c r="J17" i="3"/>
  <c r="S17" i="3" s="1"/>
  <c r="AK16" i="3"/>
  <c r="R16" i="3"/>
  <c r="J16" i="3"/>
  <c r="AY15" i="3"/>
  <c r="AK15" i="3"/>
  <c r="AG15" i="3"/>
  <c r="R15" i="3"/>
  <c r="J15" i="3"/>
  <c r="AK14" i="3"/>
  <c r="AG14" i="3"/>
  <c r="AL14" i="3" s="1"/>
  <c r="AZ14" i="3" s="1"/>
  <c r="R14" i="3"/>
  <c r="J14" i="3"/>
  <c r="AK13" i="3"/>
  <c r="AG13" i="3"/>
  <c r="R13" i="3"/>
  <c r="J13" i="3"/>
  <c r="S13" i="3" s="1"/>
  <c r="AY12" i="3"/>
  <c r="AK12" i="3"/>
  <c r="AG12" i="3"/>
  <c r="R12" i="3"/>
  <c r="J12" i="3"/>
  <c r="AY11" i="3"/>
  <c r="AK11" i="3"/>
  <c r="J11" i="3"/>
  <c r="AY10" i="3"/>
  <c r="AK10" i="3"/>
  <c r="AG10" i="3"/>
  <c r="AL10" i="3" s="1"/>
  <c r="R10" i="3"/>
  <c r="J10" i="3"/>
  <c r="S10" i="3" s="1"/>
  <c r="AY9" i="3"/>
  <c r="AG9" i="3"/>
  <c r="AL9" i="3" s="1"/>
  <c r="J9" i="3"/>
  <c r="S9" i="3" s="1"/>
  <c r="AY8" i="3"/>
  <c r="AK8" i="3"/>
  <c r="AG8" i="3"/>
  <c r="AL8" i="3" s="1"/>
  <c r="R8" i="3"/>
  <c r="J8" i="3"/>
  <c r="U16" i="1"/>
  <c r="T16" i="1"/>
  <c r="S16" i="1"/>
  <c r="R16" i="1"/>
  <c r="Q16" i="1"/>
  <c r="P16" i="1"/>
  <c r="O16" i="1"/>
  <c r="N16" i="1"/>
  <c r="M16" i="1"/>
  <c r="L16" i="1"/>
  <c r="J16" i="1"/>
  <c r="I16" i="1"/>
  <c r="H16" i="1"/>
  <c r="F16" i="1"/>
  <c r="E16" i="1"/>
  <c r="V15" i="1"/>
  <c r="K15" i="1"/>
  <c r="G15" i="1"/>
  <c r="V14" i="1"/>
  <c r="K14" i="1"/>
  <c r="G14" i="1"/>
  <c r="V13" i="1"/>
  <c r="K13" i="1"/>
  <c r="G13" i="1"/>
  <c r="V12" i="1"/>
  <c r="K12" i="1"/>
  <c r="G12" i="1"/>
  <c r="V11" i="1"/>
  <c r="K11" i="1"/>
  <c r="G11" i="1"/>
  <c r="V10" i="1"/>
  <c r="K10" i="1"/>
  <c r="G10" i="1"/>
  <c r="V9" i="1"/>
  <c r="K9" i="1"/>
  <c r="G9" i="1"/>
  <c r="V8" i="1"/>
  <c r="K8" i="1"/>
  <c r="G8" i="1"/>
  <c r="V7" i="1"/>
  <c r="V16" i="1" s="1"/>
  <c r="K7" i="1"/>
  <c r="G7" i="1"/>
  <c r="V6" i="1"/>
  <c r="K6" i="1"/>
  <c r="G6" i="1"/>
  <c r="V5" i="1"/>
  <c r="K5" i="1"/>
  <c r="G5" i="1"/>
  <c r="K16" i="2" l="1"/>
  <c r="H16" i="2"/>
  <c r="H8" i="2"/>
  <c r="K8" i="2" s="1"/>
  <c r="N8" i="2" s="1"/>
  <c r="P8" i="2" s="1"/>
  <c r="AZ8" i="3"/>
  <c r="S8" i="3"/>
  <c r="AL13" i="3"/>
  <c r="AZ13" i="3" s="1"/>
  <c r="AL15" i="3"/>
  <c r="AZ15" i="3" s="1"/>
  <c r="AL17" i="3"/>
  <c r="AZ17" i="3" s="1"/>
  <c r="AK19" i="3"/>
  <c r="H7" i="2"/>
  <c r="K7" i="2" s="1"/>
  <c r="N7" i="2" s="1"/>
  <c r="P7" i="2" s="1"/>
  <c r="H12" i="2"/>
  <c r="H18" i="2" s="1"/>
  <c r="P15" i="2"/>
  <c r="AL16" i="3"/>
  <c r="AZ16" i="3" s="1"/>
  <c r="S14" i="3"/>
  <c r="S11" i="3"/>
  <c r="AZ10" i="3"/>
  <c r="AZ9" i="3"/>
  <c r="AZ18" i="3"/>
  <c r="AG19" i="3"/>
  <c r="S18" i="3"/>
  <c r="R19" i="3"/>
  <c r="S16" i="3"/>
  <c r="S15" i="3"/>
  <c r="J19" i="3"/>
  <c r="G16" i="1"/>
  <c r="K16" i="1"/>
  <c r="AL12" i="3"/>
  <c r="AZ12" i="3" s="1"/>
  <c r="S12" i="3"/>
  <c r="F18" i="2"/>
  <c r="AY19" i="3"/>
  <c r="AL11" i="3"/>
  <c r="N16" i="2" l="1"/>
  <c r="P16" i="2" s="1"/>
  <c r="K12" i="2"/>
  <c r="N12" i="2" s="1"/>
  <c r="P12" i="2" s="1"/>
  <c r="S19" i="3"/>
  <c r="N10" i="2"/>
  <c r="AL19" i="3"/>
  <c r="AZ11" i="3"/>
  <c r="K18" i="2" l="1"/>
  <c r="P10" i="2"/>
  <c r="N18" i="2"/>
  <c r="AZ19" i="3"/>
  <c r="P18" i="2" l="1"/>
</calcChain>
</file>

<file path=xl/sharedStrings.xml><?xml version="1.0" encoding="utf-8"?>
<sst xmlns="http://schemas.openxmlformats.org/spreadsheetml/2006/main" count="285" uniqueCount="153">
  <si>
    <t>正</t>
  </si>
  <si>
    <t>准</t>
  </si>
  <si>
    <t>計</t>
  </si>
  <si>
    <t>その他</t>
  </si>
  <si>
    <t>気仙沼大川</t>
  </si>
  <si>
    <t>本吉町淡水</t>
  </si>
  <si>
    <t>北 上 追 波</t>
  </si>
  <si>
    <t>北  上  川</t>
  </si>
  <si>
    <t>長      沼</t>
  </si>
  <si>
    <t>迫      川</t>
  </si>
  <si>
    <t>伊  豆  沼</t>
  </si>
  <si>
    <t xml:space="preserve"> </t>
  </si>
  <si>
    <t>江  合  川</t>
  </si>
  <si>
    <t>鳴瀬吉田川</t>
  </si>
  <si>
    <t xml:space="preserve">   </t>
  </si>
  <si>
    <t xml:space="preserve">  </t>
  </si>
  <si>
    <t>経常利益</t>
  </si>
  <si>
    <t>当期剰余金</t>
  </si>
  <si>
    <t>又は損益</t>
  </si>
  <si>
    <t>当期利益</t>
  </si>
  <si>
    <t>・住民税</t>
  </si>
  <si>
    <t>又は損失金</t>
  </si>
  <si>
    <t>鳴      子</t>
  </si>
  <si>
    <t xml:space="preserve">  固　  　定　  　負　  　債</t>
  </si>
  <si>
    <t>うち当期</t>
  </si>
  <si>
    <t>剰 余 金</t>
  </si>
  <si>
    <t>鳴      子</t>
    <phoneticPr fontId="1"/>
  </si>
  <si>
    <t>1.1～12.31</t>
  </si>
  <si>
    <t>4.1～ 3.31</t>
  </si>
  <si>
    <t>組　合  員  数</t>
    <phoneticPr fontId="1"/>
  </si>
  <si>
    <t>役　　員　　数</t>
    <phoneticPr fontId="1"/>
  </si>
  <si>
    <t>(1) 組織状況</t>
    <rPh sb="4" eb="6">
      <t>ソシキ</t>
    </rPh>
    <rPh sb="6" eb="8">
      <t>ジョウキョウ</t>
    </rPh>
    <phoneticPr fontId="1"/>
  </si>
  <si>
    <t>②損益計算書</t>
    <rPh sb="1" eb="3">
      <t>ソンエキ</t>
    </rPh>
    <rPh sb="3" eb="6">
      <t>ケイサンショ</t>
    </rPh>
    <phoneticPr fontId="1"/>
  </si>
  <si>
    <t>地
区</t>
    <rPh sb="0" eb="5">
      <t>チク</t>
    </rPh>
    <phoneticPr fontId="1"/>
  </si>
  <si>
    <t>総                                                                     合</t>
    <rPh sb="0" eb="71">
      <t>ソウゴウ</t>
    </rPh>
    <phoneticPr fontId="1"/>
  </si>
  <si>
    <t>税 引 前</t>
    <phoneticPr fontId="1"/>
  </si>
  <si>
    <t>法 人 税</t>
    <phoneticPr fontId="1"/>
  </si>
  <si>
    <t>組  合  名</t>
    <phoneticPr fontId="1"/>
  </si>
  <si>
    <t>気
仙
沼</t>
    <rPh sb="0" eb="7">
      <t>ケセンヌマ</t>
    </rPh>
    <phoneticPr fontId="1"/>
  </si>
  <si>
    <t>石
巻</t>
    <rPh sb="0" eb="14">
      <t>イシノマキ</t>
    </rPh>
    <phoneticPr fontId="1"/>
  </si>
  <si>
    <t>固　　　　　定　　　　　資　　　　　産</t>
    <phoneticPr fontId="1"/>
  </si>
  <si>
    <t>流        　　　　動        　　　　負        　　　　債</t>
    <phoneticPr fontId="1"/>
  </si>
  <si>
    <t>準 備 金</t>
    <phoneticPr fontId="1"/>
  </si>
  <si>
    <t>設立登記
年 月 日</t>
    <rPh sb="2" eb="4">
      <t>トウキ</t>
    </rPh>
    <rPh sb="7" eb="12">
      <t>ネンガッピ</t>
    </rPh>
    <phoneticPr fontId="1"/>
  </si>
  <si>
    <t>部     門     別     職     員     数</t>
    <rPh sb="0" eb="7">
      <t>ブモン</t>
    </rPh>
    <rPh sb="12" eb="13">
      <t>ベツ</t>
    </rPh>
    <rPh sb="18" eb="25">
      <t>ショクイン</t>
    </rPh>
    <rPh sb="30" eb="31">
      <t>スウ</t>
    </rPh>
    <phoneticPr fontId="1"/>
  </si>
  <si>
    <t>事業年度</t>
    <rPh sb="0" eb="2">
      <t>ジギョウ</t>
    </rPh>
    <rPh sb="2" eb="4">
      <t>ネンド</t>
    </rPh>
    <phoneticPr fontId="1"/>
  </si>
  <si>
    <t>組  合  名</t>
    <phoneticPr fontId="1"/>
  </si>
  <si>
    <t>〃</t>
    <phoneticPr fontId="1"/>
  </si>
  <si>
    <t xml:space="preserve"> </t>
    <phoneticPr fontId="1"/>
  </si>
  <si>
    <t>〃</t>
    <phoneticPr fontId="1"/>
  </si>
  <si>
    <t>県      　計</t>
    <phoneticPr fontId="1"/>
  </si>
  <si>
    <t>無形固定資産</t>
    <rPh sb="2" eb="6">
      <t>コテイシサン</t>
    </rPh>
    <phoneticPr fontId="1"/>
  </si>
  <si>
    <t xml:space="preserve">  （２）財務状況</t>
    <phoneticPr fontId="1"/>
  </si>
  <si>
    <t>法定準備金</t>
    <rPh sb="0" eb="2">
      <t>ホウテイ</t>
    </rPh>
    <rPh sb="2" eb="5">
      <t>ジュンビキン</t>
    </rPh>
    <phoneticPr fontId="1"/>
  </si>
  <si>
    <t>資　　本</t>
    <rPh sb="0" eb="1">
      <t>シ</t>
    </rPh>
    <rPh sb="3" eb="4">
      <t>ホン</t>
    </rPh>
    <phoneticPr fontId="1"/>
  </si>
  <si>
    <t>利　　益</t>
    <rPh sb="0" eb="1">
      <t>リ</t>
    </rPh>
    <rPh sb="3" eb="4">
      <t>エキ</t>
    </rPh>
    <phoneticPr fontId="1"/>
  </si>
  <si>
    <t>特　　別</t>
    <rPh sb="0" eb="1">
      <t>トク</t>
    </rPh>
    <rPh sb="3" eb="4">
      <t>ベツ</t>
    </rPh>
    <phoneticPr fontId="1"/>
  </si>
  <si>
    <t>仙台</t>
    <rPh sb="0" eb="2">
      <t>センダイ</t>
    </rPh>
    <phoneticPr fontId="1"/>
  </si>
  <si>
    <t>経済
事業
未収金</t>
    <rPh sb="6" eb="7">
      <t>ミ</t>
    </rPh>
    <rPh sb="7" eb="8">
      <t>オサム</t>
    </rPh>
    <rPh sb="8" eb="9">
      <t>キン</t>
    </rPh>
    <phoneticPr fontId="1"/>
  </si>
  <si>
    <t>経済
事業
雑資産</t>
    <rPh sb="6" eb="7">
      <t>ザツ</t>
    </rPh>
    <rPh sb="7" eb="8">
      <t>シ</t>
    </rPh>
    <rPh sb="8" eb="9">
      <t>サン</t>
    </rPh>
    <phoneticPr fontId="1"/>
  </si>
  <si>
    <t>その他
の流動
資産</t>
    <rPh sb="2" eb="3">
      <t>タ</t>
    </rPh>
    <rPh sb="5" eb="7">
      <t>リュウドウ</t>
    </rPh>
    <rPh sb="8" eb="9">
      <t>シ</t>
    </rPh>
    <rPh sb="9" eb="10">
      <t>サン</t>
    </rPh>
    <phoneticPr fontId="1"/>
  </si>
  <si>
    <t>建設
仮勘定</t>
    <rPh sb="3" eb="6">
      <t>カリカンジョウ</t>
    </rPh>
    <phoneticPr fontId="1"/>
  </si>
  <si>
    <t>その他
の固定
資産</t>
    <rPh sb="5" eb="7">
      <t>コテイ</t>
    </rPh>
    <rPh sb="8" eb="9">
      <t>シ</t>
    </rPh>
    <rPh sb="9" eb="10">
      <t>サン</t>
    </rPh>
    <phoneticPr fontId="1"/>
  </si>
  <si>
    <t>仙
台</t>
    <rPh sb="0" eb="1">
      <t>ヤマト</t>
    </rPh>
    <rPh sb="2" eb="3">
      <t>ダイ</t>
    </rPh>
    <phoneticPr fontId="1"/>
  </si>
  <si>
    <t>組  合  名</t>
    <phoneticPr fontId="1"/>
  </si>
  <si>
    <t>S32. 3. 6</t>
    <phoneticPr fontId="1"/>
  </si>
  <si>
    <t>志津川淡水</t>
    <phoneticPr fontId="1"/>
  </si>
  <si>
    <t>S26. 6.20</t>
    <phoneticPr fontId="1"/>
  </si>
  <si>
    <t>志津川淡水</t>
    <phoneticPr fontId="1"/>
  </si>
  <si>
    <t>S25. 6.12</t>
    <phoneticPr fontId="1"/>
  </si>
  <si>
    <t>S29. 9.15</t>
    <phoneticPr fontId="1"/>
  </si>
  <si>
    <t>S52. 7.16</t>
    <phoneticPr fontId="1"/>
  </si>
  <si>
    <t>S32.11. 5</t>
    <phoneticPr fontId="1"/>
  </si>
  <si>
    <t>県      計</t>
    <phoneticPr fontId="1"/>
  </si>
  <si>
    <t>組  合  名</t>
    <phoneticPr fontId="1"/>
  </si>
  <si>
    <t>現  金</t>
    <phoneticPr fontId="1"/>
  </si>
  <si>
    <t>棚卸
資産</t>
    <phoneticPr fontId="1"/>
  </si>
  <si>
    <t>土   地</t>
    <phoneticPr fontId="1"/>
  </si>
  <si>
    <t>外部
出資</t>
    <phoneticPr fontId="1"/>
  </si>
  <si>
    <t>特    別</t>
    <phoneticPr fontId="1"/>
  </si>
  <si>
    <t>県         計</t>
    <phoneticPr fontId="1"/>
  </si>
  <si>
    <t>県      計</t>
    <phoneticPr fontId="1"/>
  </si>
  <si>
    <t>常勤
理事</t>
    <rPh sb="4" eb="6">
      <t>リジ</t>
    </rPh>
    <phoneticPr fontId="1"/>
  </si>
  <si>
    <t>非常勤
理事</t>
    <rPh sb="5" eb="7">
      <t>リジ</t>
    </rPh>
    <phoneticPr fontId="1"/>
  </si>
  <si>
    <t>製氷
冷凍
冷蔵</t>
    <rPh sb="3" eb="5">
      <t>レイトウ</t>
    </rPh>
    <rPh sb="6" eb="8">
      <t>レイゾウ</t>
    </rPh>
    <phoneticPr fontId="1"/>
  </si>
  <si>
    <t>漁業
自営</t>
    <rPh sb="0" eb="2">
      <t>ギョギョウ</t>
    </rPh>
    <rPh sb="3" eb="5">
      <t>ジエイ</t>
    </rPh>
    <phoneticPr fontId="1"/>
  </si>
  <si>
    <t>管理</t>
    <phoneticPr fontId="1"/>
  </si>
  <si>
    <t>販売</t>
    <phoneticPr fontId="1"/>
  </si>
  <si>
    <t>購買</t>
    <phoneticPr fontId="1"/>
  </si>
  <si>
    <t>共済</t>
    <phoneticPr fontId="1"/>
  </si>
  <si>
    <t>信用</t>
    <phoneticPr fontId="1"/>
  </si>
  <si>
    <t>会計
主任</t>
    <rPh sb="3" eb="5">
      <t>シュニン</t>
    </rPh>
    <phoneticPr fontId="1"/>
  </si>
  <si>
    <t>参事</t>
    <phoneticPr fontId="1"/>
  </si>
  <si>
    <t>監事</t>
    <phoneticPr fontId="1"/>
  </si>
  <si>
    <t>資産
合計</t>
    <phoneticPr fontId="1"/>
  </si>
  <si>
    <t>減価
償却
資産</t>
    <rPh sb="3" eb="5">
      <t>ショウキャク</t>
    </rPh>
    <rPh sb="6" eb="8">
      <t>シサン</t>
    </rPh>
    <phoneticPr fontId="1"/>
  </si>
  <si>
    <t>減価
償却
累計額</t>
    <rPh sb="6" eb="9">
      <t>ルイケイガク</t>
    </rPh>
    <phoneticPr fontId="1"/>
  </si>
  <si>
    <t>事業
収益</t>
    <phoneticPr fontId="1"/>
  </si>
  <si>
    <t>事業
直接費</t>
    <phoneticPr fontId="1"/>
  </si>
  <si>
    <t>事業
総利益</t>
    <phoneticPr fontId="1"/>
  </si>
  <si>
    <t>事業
管理費</t>
    <phoneticPr fontId="1"/>
  </si>
  <si>
    <t>事業
利益</t>
    <phoneticPr fontId="1"/>
  </si>
  <si>
    <t>事業外
収益</t>
    <phoneticPr fontId="1"/>
  </si>
  <si>
    <t>事業外
費用</t>
    <phoneticPr fontId="1"/>
  </si>
  <si>
    <t>特別
利益</t>
    <phoneticPr fontId="1"/>
  </si>
  <si>
    <t>特別
損失</t>
    <phoneticPr fontId="1"/>
  </si>
  <si>
    <t>純　　　資　　　産</t>
    <rPh sb="0" eb="1">
      <t>ジュン</t>
    </rPh>
    <rPh sb="4" eb="5">
      <t>シ</t>
    </rPh>
    <rPh sb="8" eb="9">
      <t>サン</t>
    </rPh>
    <phoneticPr fontId="1"/>
  </si>
  <si>
    <t>処分</t>
    <rPh sb="0" eb="2">
      <t>ショブン</t>
    </rPh>
    <phoneticPr fontId="1"/>
  </si>
  <si>
    <t>未済持分</t>
    <rPh sb="0" eb="1">
      <t>ミ</t>
    </rPh>
    <rPh sb="1" eb="2">
      <t>ズ</t>
    </rPh>
    <rPh sb="2" eb="4">
      <t>モチブン</t>
    </rPh>
    <phoneticPr fontId="1"/>
  </si>
  <si>
    <t>(単位：千円）</t>
    <rPh sb="1" eb="3">
      <t>タンイ</t>
    </rPh>
    <rPh sb="4" eb="6">
      <t>センエン</t>
    </rPh>
    <phoneticPr fontId="1"/>
  </si>
  <si>
    <t>（単位：千円）</t>
    <rPh sb="1" eb="3">
      <t>タンイ</t>
    </rPh>
    <rPh sb="4" eb="6">
      <t>センエン</t>
    </rPh>
    <phoneticPr fontId="1"/>
  </si>
  <si>
    <t>預け金</t>
    <phoneticPr fontId="1"/>
  </si>
  <si>
    <t xml:space="preserve">気仙沼大川 </t>
    <phoneticPr fontId="1"/>
  </si>
  <si>
    <t>志津川淡水</t>
    <phoneticPr fontId="1"/>
  </si>
  <si>
    <t>鳴      子</t>
    <phoneticPr fontId="1"/>
  </si>
  <si>
    <t>県　　　　 計</t>
    <phoneticPr fontId="1"/>
  </si>
  <si>
    <t>県      　　計</t>
    <phoneticPr fontId="1"/>
  </si>
  <si>
    <t>県      計</t>
    <phoneticPr fontId="1"/>
  </si>
  <si>
    <t>S25. 1.25</t>
    <phoneticPr fontId="1"/>
  </si>
  <si>
    <t>本吉町淡水</t>
    <phoneticPr fontId="1"/>
  </si>
  <si>
    <t>負債及び
純資産合計</t>
    <rPh sb="5" eb="6">
      <t>ジュン</t>
    </rPh>
    <rPh sb="6" eb="8">
      <t>シサン</t>
    </rPh>
    <rPh sb="8" eb="10">
      <t>ゴウケイ</t>
    </rPh>
    <phoneticPr fontId="1"/>
  </si>
  <si>
    <t>経済事業未払金</t>
    <rPh sb="4" eb="6">
      <t>ミバラ</t>
    </rPh>
    <rPh sb="6" eb="7">
      <t>キン</t>
    </rPh>
    <phoneticPr fontId="1"/>
  </si>
  <si>
    <t>経済事業雑負債</t>
    <rPh sb="4" eb="5">
      <t>ザツ</t>
    </rPh>
    <rPh sb="5" eb="7">
      <t>フサイ</t>
    </rPh>
    <phoneticPr fontId="1"/>
  </si>
  <si>
    <t>賦 課 金仮受金</t>
    <rPh sb="5" eb="8">
      <t>カリウケキン</t>
    </rPh>
    <phoneticPr fontId="1"/>
  </si>
  <si>
    <t>短　期
借入金</t>
    <rPh sb="0" eb="1">
      <t>タン</t>
    </rPh>
    <rPh sb="2" eb="3">
      <t>キ</t>
    </rPh>
    <rPh sb="4" eb="6">
      <t>カリイレ</t>
    </rPh>
    <rPh sb="6" eb="7">
      <t>キン</t>
    </rPh>
    <phoneticPr fontId="1"/>
  </si>
  <si>
    <t>貸  倒
引当金</t>
    <rPh sb="0" eb="1">
      <t>カシ</t>
    </rPh>
    <rPh sb="3" eb="4">
      <t>ダオレ</t>
    </rPh>
    <rPh sb="5" eb="8">
      <t>ヒキアテキン</t>
    </rPh>
    <phoneticPr fontId="1"/>
  </si>
  <si>
    <t>賞  与
引当金</t>
    <rPh sb="0" eb="1">
      <t>ショウ</t>
    </rPh>
    <rPh sb="3" eb="4">
      <t>ヨ</t>
    </rPh>
    <rPh sb="5" eb="8">
      <t>ヒキアテキン</t>
    </rPh>
    <phoneticPr fontId="1"/>
  </si>
  <si>
    <t>未　払
法人税等</t>
    <rPh sb="0" eb="1">
      <t>ミ</t>
    </rPh>
    <rPh sb="2" eb="3">
      <t>フツ</t>
    </rPh>
    <rPh sb="4" eb="7">
      <t>ホウジンゼイ</t>
    </rPh>
    <rPh sb="7" eb="8">
      <t>トウ</t>
    </rPh>
    <phoneticPr fontId="1"/>
  </si>
  <si>
    <t>その他の流動負債</t>
    <rPh sb="4" eb="6">
      <t>リュウドウ</t>
    </rPh>
    <rPh sb="6" eb="8">
      <t>フサイ</t>
    </rPh>
    <phoneticPr fontId="1"/>
  </si>
  <si>
    <t>長  期
借入金</t>
    <rPh sb="5" eb="8">
      <t>カリイレキン</t>
    </rPh>
    <phoneticPr fontId="1"/>
  </si>
  <si>
    <t>受  入
保証金</t>
    <rPh sb="0" eb="1">
      <t>ウケ</t>
    </rPh>
    <rPh sb="3" eb="4">
      <t>イレル</t>
    </rPh>
    <rPh sb="5" eb="8">
      <t>ホショウキン</t>
    </rPh>
    <phoneticPr fontId="1"/>
  </si>
  <si>
    <t>退職給与引当金</t>
    <rPh sb="4" eb="7">
      <t>ヒキアテキン</t>
    </rPh>
    <phoneticPr fontId="1"/>
  </si>
  <si>
    <t>負　債
合　計</t>
    <phoneticPr fontId="1"/>
  </si>
  <si>
    <t xml:space="preserve">         ① 貸借対照表</t>
    <phoneticPr fontId="1"/>
  </si>
  <si>
    <t xml:space="preserve">         ① 貸借対照表（つづき）</t>
    <phoneticPr fontId="1"/>
  </si>
  <si>
    <t xml:space="preserve">          ① 貸借対照表（つづき）</t>
    <phoneticPr fontId="1"/>
  </si>
  <si>
    <t>- 35 -</t>
    <phoneticPr fontId="1"/>
  </si>
  <si>
    <t>- 36 -</t>
    <phoneticPr fontId="1"/>
  </si>
  <si>
    <t>- 37 -</t>
    <phoneticPr fontId="1"/>
  </si>
  <si>
    <t>- 38 -</t>
    <phoneticPr fontId="1"/>
  </si>
  <si>
    <t>- 39 -</t>
    <phoneticPr fontId="1"/>
  </si>
  <si>
    <t>積 立 金</t>
    <phoneticPr fontId="1"/>
  </si>
  <si>
    <t>出 資 金</t>
    <phoneticPr fontId="1"/>
  </si>
  <si>
    <t>北 上 追 波</t>
    <phoneticPr fontId="1"/>
  </si>
  <si>
    <t>分剰余金</t>
    <phoneticPr fontId="1"/>
  </si>
  <si>
    <t>北  上  川</t>
    <phoneticPr fontId="1"/>
  </si>
  <si>
    <t>流      　動      　資      　産</t>
    <phoneticPr fontId="1"/>
  </si>
  <si>
    <t>県      計</t>
    <phoneticPr fontId="1"/>
  </si>
  <si>
    <t>鳴瀬吉田川</t>
    <phoneticPr fontId="1"/>
  </si>
  <si>
    <t>当期未処</t>
    <phoneticPr fontId="1"/>
  </si>
  <si>
    <t>支払手形</t>
    <phoneticPr fontId="1"/>
  </si>
  <si>
    <t>S26. 7.19</t>
    <phoneticPr fontId="1"/>
  </si>
  <si>
    <t>鳴瀬吉田川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</si>
</sst>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"/>
    <numFmt numFmtId="177" formatCode="#,##0;&quot;△&quot;#,##0"/>
  </numFmts>
  <fonts count="14" x14ac:knownFonts="1">
    <font>
      <sz val="14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Terminal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5">
    <xf numFmtId="0" fontId="0" fillId="0" borderId="0" xfId="0"/>
    <xf numFmtId="37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7" fontId="3" fillId="0" borderId="0" xfId="0" applyNumberFormat="1" applyFont="1" applyFill="1" applyAlignment="1" applyProtection="1">
      <alignment vertical="center"/>
    </xf>
    <xf numFmtId="37" fontId="3" fillId="0" borderId="0" xfId="0" applyNumberFormat="1" applyFont="1" applyFill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</xf>
    <xf numFmtId="37" fontId="3" fillId="0" borderId="0" xfId="0" applyNumberFormat="1" applyFont="1" applyFill="1" applyBorder="1" applyAlignment="1" applyProtection="1">
      <alignment horizontal="center" vertical="center"/>
    </xf>
    <xf numFmtId="37" fontId="6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center" vertical="center"/>
    </xf>
    <xf numFmtId="37" fontId="6" fillId="0" borderId="1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Alignment="1" applyProtection="1">
      <alignment horizontal="center" vertical="center"/>
    </xf>
    <xf numFmtId="37" fontId="6" fillId="0" borderId="12" xfId="0" applyNumberFormat="1" applyFont="1" applyFill="1" applyBorder="1" applyAlignment="1" applyProtection="1">
      <alignment horizontal="center" vertical="center"/>
    </xf>
    <xf numFmtId="37" fontId="6" fillId="0" borderId="13" xfId="0" applyNumberFormat="1" applyFont="1" applyFill="1" applyBorder="1" applyAlignment="1" applyProtection="1">
      <alignment horizontal="center" vertical="center"/>
    </xf>
    <xf numFmtId="37" fontId="6" fillId="0" borderId="14" xfId="0" applyNumberFormat="1" applyFont="1" applyFill="1" applyBorder="1" applyAlignment="1" applyProtection="1">
      <alignment horizontal="center" vertical="center"/>
    </xf>
    <xf numFmtId="37" fontId="6" fillId="0" borderId="15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7" fontId="3" fillId="0" borderId="0" xfId="0" applyNumberFormat="1" applyFont="1" applyFill="1" applyAlignment="1">
      <alignment vertical="center"/>
    </xf>
    <xf numFmtId="37" fontId="7" fillId="0" borderId="2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37" fontId="7" fillId="0" borderId="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 applyProtection="1">
      <alignment horizontal="center" vertical="center"/>
    </xf>
    <xf numFmtId="37" fontId="7" fillId="0" borderId="16" xfId="0" applyNumberFormat="1" applyFont="1" applyFill="1" applyBorder="1" applyAlignment="1" applyProtection="1">
      <alignment horizontal="center" vertical="center"/>
    </xf>
    <xf numFmtId="37" fontId="7" fillId="0" borderId="17" xfId="0" applyNumberFormat="1" applyFont="1" applyFill="1" applyBorder="1" applyAlignment="1" applyProtection="1">
      <alignment horizontal="center" vertical="center"/>
    </xf>
    <xf numFmtId="37" fontId="7" fillId="0" borderId="9" xfId="0" applyNumberFormat="1" applyFont="1" applyFill="1" applyBorder="1" applyAlignment="1" applyProtection="1">
      <alignment horizontal="center" vertical="center"/>
    </xf>
    <xf numFmtId="37" fontId="7" fillId="0" borderId="12" xfId="0" applyNumberFormat="1" applyFont="1" applyFill="1" applyBorder="1" applyAlignment="1" applyProtection="1">
      <alignment horizontal="center" vertical="center"/>
    </xf>
    <xf numFmtId="37" fontId="7" fillId="0" borderId="13" xfId="0" applyNumberFormat="1" applyFont="1" applyFill="1" applyBorder="1" applyAlignment="1" applyProtection="1">
      <alignment horizontal="center" vertical="center"/>
    </xf>
    <xf numFmtId="37" fontId="7" fillId="0" borderId="14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37" fontId="9" fillId="0" borderId="4" xfId="0" applyNumberFormat="1" applyFont="1" applyFill="1" applyBorder="1" applyAlignment="1" applyProtection="1">
      <alignment vertical="center" shrinkToFit="1"/>
    </xf>
    <xf numFmtId="176" fontId="9" fillId="0" borderId="4" xfId="0" applyNumberFormat="1" applyFont="1" applyFill="1" applyBorder="1" applyAlignment="1" applyProtection="1">
      <alignment vertical="center"/>
    </xf>
    <xf numFmtId="37" fontId="10" fillId="0" borderId="5" xfId="0" applyNumberFormat="1" applyFont="1" applyFill="1" applyBorder="1" applyAlignment="1" applyProtection="1">
      <alignment horizontal="center" vertical="center"/>
    </xf>
    <xf numFmtId="37" fontId="11" fillId="0" borderId="0" xfId="0" applyNumberFormat="1" applyFont="1" applyFill="1" applyAlignment="1" applyProtection="1">
      <alignment vertical="center"/>
    </xf>
    <xf numFmtId="37" fontId="11" fillId="0" borderId="0" xfId="0" applyNumberFormat="1" applyFont="1" applyFill="1" applyAlignment="1" applyProtection="1">
      <alignment horizontal="left" vertical="center"/>
    </xf>
    <xf numFmtId="37" fontId="11" fillId="0" borderId="1" xfId="0" applyNumberFormat="1" applyFont="1" applyFill="1" applyBorder="1" applyAlignment="1" applyProtection="1">
      <alignment vertical="center"/>
    </xf>
    <xf numFmtId="177" fontId="9" fillId="0" borderId="33" xfId="0" applyNumberFormat="1" applyFont="1" applyFill="1" applyBorder="1" applyAlignment="1" applyProtection="1">
      <alignment vertical="center"/>
      <protection locked="0"/>
    </xf>
    <xf numFmtId="177" fontId="9" fillId="0" borderId="34" xfId="0" applyNumberFormat="1" applyFont="1" applyFill="1" applyBorder="1" applyAlignment="1" applyProtection="1">
      <alignment vertical="center"/>
      <protection locked="0"/>
    </xf>
    <xf numFmtId="177" fontId="9" fillId="0" borderId="35" xfId="0" applyNumberFormat="1" applyFont="1" applyFill="1" applyBorder="1" applyAlignment="1" applyProtection="1">
      <alignment vertical="center"/>
    </xf>
    <xf numFmtId="177" fontId="9" fillId="0" borderId="32" xfId="0" applyNumberFormat="1" applyFont="1" applyFill="1" applyBorder="1" applyAlignment="1" applyProtection="1">
      <alignment vertical="center"/>
      <protection locked="0"/>
    </xf>
    <xf numFmtId="177" fontId="9" fillId="0" borderId="51" xfId="0" applyNumberFormat="1" applyFont="1" applyFill="1" applyBorder="1" applyAlignment="1" applyProtection="1">
      <alignment vertical="center"/>
    </xf>
    <xf numFmtId="177" fontId="9" fillId="0" borderId="36" xfId="0" applyNumberFormat="1" applyFont="1" applyFill="1" applyBorder="1" applyAlignment="1" applyProtection="1">
      <alignment vertical="center"/>
    </xf>
    <xf numFmtId="177" fontId="9" fillId="0" borderId="27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177" fontId="9" fillId="0" borderId="46" xfId="0" applyNumberFormat="1" applyFont="1" applyFill="1" applyBorder="1" applyAlignment="1" applyProtection="1">
      <alignment vertical="center"/>
    </xf>
    <xf numFmtId="177" fontId="9" fillId="0" borderId="21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</xf>
    <xf numFmtId="177" fontId="9" fillId="0" borderId="48" xfId="0" applyNumberFormat="1" applyFont="1" applyFill="1" applyBorder="1" applyAlignment="1" applyProtection="1">
      <alignment vertical="center"/>
    </xf>
    <xf numFmtId="177" fontId="9" fillId="0" borderId="39" xfId="0" applyNumberFormat="1" applyFont="1" applyFill="1" applyBorder="1" applyAlignment="1" applyProtection="1">
      <alignment vertical="center"/>
      <protection locked="0"/>
    </xf>
    <xf numFmtId="177" fontId="9" fillId="0" borderId="40" xfId="0" applyNumberFormat="1" applyFont="1" applyFill="1" applyBorder="1" applyAlignment="1" applyProtection="1">
      <alignment vertical="center"/>
      <protection locked="0"/>
    </xf>
    <xf numFmtId="177" fontId="9" fillId="0" borderId="37" xfId="0" applyNumberFormat="1" applyFont="1" applyFill="1" applyBorder="1" applyAlignment="1" applyProtection="1">
      <alignment vertical="center"/>
    </xf>
    <xf numFmtId="177" fontId="9" fillId="0" borderId="38" xfId="0" applyNumberFormat="1" applyFont="1" applyFill="1" applyBorder="1" applyAlignment="1" applyProtection="1">
      <alignment vertical="center"/>
      <protection locked="0"/>
    </xf>
    <xf numFmtId="177" fontId="9" fillId="0" borderId="13" xfId="0" applyNumberFormat="1" applyFont="1" applyFill="1" applyBorder="1" applyAlignment="1" applyProtection="1">
      <alignment vertical="center"/>
      <protection locked="0"/>
    </xf>
    <xf numFmtId="177" fontId="9" fillId="0" borderId="42" xfId="0" applyNumberFormat="1" applyFont="1" applyFill="1" applyBorder="1" applyAlignment="1" applyProtection="1">
      <alignment vertical="center"/>
    </xf>
    <xf numFmtId="177" fontId="9" fillId="0" borderId="24" xfId="0" applyNumberFormat="1" applyFont="1" applyFill="1" applyBorder="1" applyAlignment="1" applyProtection="1">
      <alignment vertical="center"/>
      <protection locked="0"/>
    </xf>
    <xf numFmtId="177" fontId="9" fillId="0" borderId="44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</xf>
    <xf numFmtId="177" fontId="9" fillId="0" borderId="18" xfId="0" applyNumberFormat="1" applyFont="1" applyFill="1" applyBorder="1" applyAlignment="1" applyProtection="1">
      <alignment vertical="center"/>
    </xf>
    <xf numFmtId="177" fontId="9" fillId="0" borderId="2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177" fontId="9" fillId="0" borderId="53" xfId="0" applyNumberFormat="1" applyFont="1" applyFill="1" applyBorder="1" applyAlignment="1" applyProtection="1">
      <alignment vertical="center"/>
    </xf>
    <xf numFmtId="177" fontId="9" fillId="0" borderId="54" xfId="0" applyNumberFormat="1" applyFont="1" applyFill="1" applyBorder="1" applyAlignment="1" applyProtection="1">
      <alignment vertical="center"/>
    </xf>
    <xf numFmtId="177" fontId="9" fillId="0" borderId="5" xfId="0" applyNumberFormat="1" applyFont="1" applyFill="1" applyBorder="1" applyAlignment="1" applyProtection="1">
      <alignment vertical="center"/>
    </xf>
    <xf numFmtId="177" fontId="9" fillId="0" borderId="6" xfId="0" applyNumberFormat="1" applyFont="1" applyFill="1" applyBorder="1" applyAlignment="1" applyProtection="1">
      <alignment vertical="center"/>
    </xf>
    <xf numFmtId="177" fontId="9" fillId="0" borderId="11" xfId="0" applyNumberFormat="1" applyFont="1" applyFill="1" applyBorder="1" applyAlignment="1" applyProtection="1">
      <alignment vertical="center"/>
    </xf>
    <xf numFmtId="177" fontId="9" fillId="0" borderId="28" xfId="0" applyNumberFormat="1" applyFont="1" applyFill="1" applyBorder="1" applyAlignment="1" applyProtection="1">
      <alignment vertical="center"/>
    </xf>
    <xf numFmtId="177" fontId="9" fillId="0" borderId="13" xfId="0" applyNumberFormat="1" applyFont="1" applyFill="1" applyBorder="1" applyAlignment="1" applyProtection="1">
      <alignment vertical="center"/>
    </xf>
    <xf numFmtId="177" fontId="9" fillId="0" borderId="14" xfId="0" applyNumberFormat="1" applyFont="1" applyFill="1" applyBorder="1" applyAlignment="1" applyProtection="1">
      <alignment vertical="center"/>
    </xf>
    <xf numFmtId="177" fontId="9" fillId="0" borderId="11" xfId="0" applyNumberFormat="1" applyFont="1" applyFill="1" applyBorder="1" applyAlignment="1" applyProtection="1">
      <alignment vertical="center" shrinkToFit="1"/>
    </xf>
    <xf numFmtId="177" fontId="9" fillId="0" borderId="13" xfId="0" applyNumberFormat="1" applyFont="1" applyFill="1" applyBorder="1" applyAlignment="1" applyProtection="1">
      <alignment vertical="center" shrinkToFit="1"/>
    </xf>
    <xf numFmtId="177" fontId="9" fillId="0" borderId="41" xfId="0" applyNumberFormat="1" applyFont="1" applyFill="1" applyBorder="1" applyAlignment="1" applyProtection="1">
      <alignment vertical="center"/>
    </xf>
    <xf numFmtId="177" fontId="9" fillId="0" borderId="4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vertical="center"/>
    </xf>
    <xf numFmtId="177" fontId="9" fillId="0" borderId="15" xfId="0" applyNumberFormat="1" applyFont="1" applyFill="1" applyBorder="1" applyAlignment="1" applyProtection="1">
      <alignment vertical="center"/>
    </xf>
    <xf numFmtId="177" fontId="9" fillId="0" borderId="51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177" fontId="9" fillId="0" borderId="37" xfId="0" applyNumberFormat="1" applyFont="1" applyFill="1" applyBorder="1" applyAlignment="1" applyProtection="1">
      <alignment vertical="center"/>
      <protection locked="0"/>
    </xf>
    <xf numFmtId="177" fontId="9" fillId="0" borderId="46" xfId="0" applyNumberFormat="1" applyFont="1" applyFill="1" applyBorder="1" applyAlignment="1" applyProtection="1">
      <alignment vertical="center"/>
      <protection locked="0"/>
    </xf>
    <xf numFmtId="177" fontId="9" fillId="0" borderId="25" xfId="0" applyNumberFormat="1" applyFont="1" applyFill="1" applyBorder="1" applyAlignment="1" applyProtection="1">
      <alignment vertical="center"/>
    </xf>
    <xf numFmtId="177" fontId="9" fillId="0" borderId="34" xfId="0" applyNumberFormat="1" applyFont="1" applyFill="1" applyBorder="1" applyAlignment="1" applyProtection="1">
      <alignment vertical="center"/>
    </xf>
    <xf numFmtId="177" fontId="9" fillId="0" borderId="20" xfId="0" applyNumberFormat="1" applyFont="1" applyFill="1" applyBorder="1" applyAlignment="1" applyProtection="1">
      <alignment vertical="center"/>
    </xf>
    <xf numFmtId="177" fontId="9" fillId="0" borderId="2" xfId="0" applyNumberFormat="1" applyFont="1" applyFill="1" applyBorder="1" applyAlignment="1" applyProtection="1">
      <alignment vertical="center"/>
    </xf>
    <xf numFmtId="177" fontId="9" fillId="0" borderId="40" xfId="0" applyNumberFormat="1" applyFont="1" applyFill="1" applyBorder="1" applyAlignment="1" applyProtection="1">
      <alignment vertical="center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3" xfId="0" applyNumberFormat="1" applyFont="1" applyFill="1" applyBorder="1" applyAlignment="1" applyProtection="1">
      <alignment vertical="center"/>
    </xf>
    <xf numFmtId="177" fontId="9" fillId="0" borderId="4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7" fillId="0" borderId="70" xfId="0" applyNumberFormat="1" applyFont="1" applyFill="1" applyBorder="1" applyAlignment="1" applyProtection="1">
      <alignment horizontal="center" vertical="center"/>
    </xf>
    <xf numFmtId="177" fontId="7" fillId="0" borderId="70" xfId="0" applyNumberFormat="1" applyFont="1" applyFill="1" applyBorder="1" applyAlignment="1" applyProtection="1">
      <alignment horizontal="distributed" vertical="center"/>
    </xf>
    <xf numFmtId="177" fontId="7" fillId="0" borderId="70" xfId="0" applyNumberFormat="1" applyFont="1" applyFill="1" applyBorder="1" applyAlignment="1" applyProtection="1">
      <alignment horizontal="center" vertical="center"/>
    </xf>
    <xf numFmtId="37" fontId="6" fillId="0" borderId="40" xfId="0" applyNumberFormat="1" applyFont="1" applyFill="1" applyBorder="1" applyAlignment="1" applyProtection="1">
      <alignment horizontal="center" vertical="center"/>
    </xf>
    <xf numFmtId="37" fontId="7" fillId="0" borderId="8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37" fontId="7" fillId="0" borderId="11" xfId="0" applyNumberFormat="1" applyFont="1" applyFill="1" applyBorder="1" applyAlignment="1" applyProtection="1">
      <alignment horizontal="center" vertical="center"/>
    </xf>
    <xf numFmtId="37" fontId="6" fillId="0" borderId="2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vertical="center"/>
    </xf>
    <xf numFmtId="0" fontId="0" fillId="0" borderId="0" xfId="0" applyFont="1" applyFill="1"/>
    <xf numFmtId="177" fontId="7" fillId="0" borderId="26" xfId="0" applyNumberFormat="1" applyFont="1" applyFill="1" applyBorder="1" applyAlignment="1" applyProtection="1">
      <alignment horizontal="center" vertical="center" wrapText="1"/>
    </xf>
    <xf numFmtId="177" fontId="9" fillId="0" borderId="45" xfId="0" applyNumberFormat="1" applyFont="1" applyFill="1" applyBorder="1" applyAlignment="1" applyProtection="1">
      <alignment vertical="center"/>
      <protection locked="0"/>
    </xf>
    <xf numFmtId="177" fontId="9" fillId="0" borderId="24" xfId="0" applyNumberFormat="1" applyFont="1" applyFill="1" applyBorder="1" applyAlignment="1" applyProtection="1">
      <alignment vertical="center"/>
    </xf>
    <xf numFmtId="177" fontId="9" fillId="0" borderId="21" xfId="0" applyNumberFormat="1" applyFont="1" applyFill="1" applyBorder="1" applyAlignment="1" applyProtection="1">
      <alignment horizontal="center" vertical="center"/>
      <protection locked="0"/>
    </xf>
    <xf numFmtId="177" fontId="9" fillId="0" borderId="10" xfId="0" applyNumberFormat="1" applyFont="1" applyFill="1" applyBorder="1" applyAlignment="1" applyProtection="1">
      <alignment vertical="center"/>
    </xf>
    <xf numFmtId="177" fontId="9" fillId="0" borderId="57" xfId="0" applyNumberFormat="1" applyFont="1" applyFill="1" applyBorder="1" applyAlignment="1" applyProtection="1">
      <alignment vertical="center"/>
    </xf>
    <xf numFmtId="177" fontId="9" fillId="0" borderId="58" xfId="0" applyNumberFormat="1" applyFont="1" applyFill="1" applyBorder="1" applyAlignment="1" applyProtection="1">
      <alignment vertical="center"/>
      <protection locked="0"/>
    </xf>
    <xf numFmtId="177" fontId="9" fillId="0" borderId="4" xfId="0" applyNumberFormat="1" applyFont="1" applyFill="1" applyBorder="1" applyAlignment="1" applyProtection="1">
      <alignment vertical="center"/>
      <protection locked="0"/>
    </xf>
    <xf numFmtId="177" fontId="9" fillId="0" borderId="3" xfId="0" applyNumberFormat="1" applyFont="1" applyFill="1" applyBorder="1" applyAlignment="1" applyProtection="1">
      <alignment vertical="center"/>
      <protection locked="0"/>
    </xf>
    <xf numFmtId="177" fontId="9" fillId="0" borderId="7" xfId="0" applyNumberFormat="1" applyFont="1" applyFill="1" applyBorder="1" applyAlignment="1" applyProtection="1">
      <alignment vertical="center"/>
      <protection locked="0"/>
    </xf>
    <xf numFmtId="37" fontId="7" fillId="0" borderId="25" xfId="0" applyNumberFormat="1" applyFont="1" applyFill="1" applyBorder="1" applyAlignment="1" applyProtection="1">
      <alignment horizontal="center" vertical="center"/>
    </xf>
    <xf numFmtId="177" fontId="7" fillId="0" borderId="26" xfId="0" applyNumberFormat="1" applyFont="1" applyFill="1" applyBorder="1" applyAlignment="1" applyProtection="1">
      <alignment horizontal="center" vertical="center" wrapText="1"/>
    </xf>
    <xf numFmtId="49" fontId="12" fillId="0" borderId="70" xfId="0" applyNumberFormat="1" applyFont="1" applyFill="1" applyBorder="1" applyAlignment="1">
      <alignment horizontal="center" vertical="center" textRotation="180"/>
    </xf>
    <xf numFmtId="37" fontId="7" fillId="0" borderId="59" xfId="0" applyNumberFormat="1" applyFont="1" applyFill="1" applyBorder="1" applyAlignment="1" applyProtection="1">
      <alignment horizontal="center" vertical="center"/>
    </xf>
    <xf numFmtId="37" fontId="7" fillId="0" borderId="29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7" fontId="7" fillId="0" borderId="60" xfId="0" applyNumberFormat="1" applyFont="1" applyFill="1" applyBorder="1" applyAlignment="1" applyProtection="1">
      <alignment horizontal="center" vertical="center"/>
    </xf>
    <xf numFmtId="37" fontId="7" fillId="0" borderId="10" xfId="0" applyNumberFormat="1" applyFont="1" applyFill="1" applyBorder="1" applyAlignment="1" applyProtection="1">
      <alignment horizontal="center" vertical="center"/>
    </xf>
    <xf numFmtId="37" fontId="7" fillId="0" borderId="26" xfId="0" applyNumberFormat="1" applyFont="1" applyFill="1" applyBorder="1" applyAlignment="1" applyProtection="1">
      <alignment horizontal="center" vertical="center" wrapText="1"/>
    </xf>
    <xf numFmtId="37" fontId="7" fillId="0" borderId="8" xfId="0" applyNumberFormat="1" applyFont="1" applyFill="1" applyBorder="1" applyAlignment="1" applyProtection="1">
      <alignment horizontal="center" vertical="center"/>
    </xf>
    <xf numFmtId="37" fontId="7" fillId="0" borderId="61" xfId="0" applyNumberFormat="1" applyFont="1" applyFill="1" applyBorder="1" applyAlignment="1" applyProtection="1">
      <alignment horizontal="center" vertical="center"/>
    </xf>
    <xf numFmtId="37" fontId="7" fillId="0" borderId="62" xfId="0" applyNumberFormat="1" applyFont="1" applyFill="1" applyBorder="1" applyAlignment="1" applyProtection="1">
      <alignment horizontal="center" vertical="center"/>
    </xf>
    <xf numFmtId="37" fontId="7" fillId="0" borderId="63" xfId="0" applyNumberFormat="1" applyFont="1" applyFill="1" applyBorder="1" applyAlignment="1" applyProtection="1">
      <alignment horizontal="center" vertical="center"/>
    </xf>
    <xf numFmtId="37" fontId="7" fillId="0" borderId="64" xfId="0" applyNumberFormat="1" applyFont="1" applyFill="1" applyBorder="1" applyAlignment="1" applyProtection="1">
      <alignment horizontal="center" vertical="center"/>
    </xf>
    <xf numFmtId="37" fontId="7" fillId="0" borderId="57" xfId="0" applyNumberFormat="1" applyFont="1" applyFill="1" applyBorder="1" applyAlignment="1" applyProtection="1">
      <alignment horizontal="center" vertical="center"/>
    </xf>
    <xf numFmtId="37" fontId="7" fillId="0" borderId="51" xfId="0" applyNumberFormat="1" applyFont="1" applyFill="1" applyBorder="1" applyAlignment="1" applyProtection="1">
      <alignment horizontal="center" vertical="center"/>
    </xf>
    <xf numFmtId="37" fontId="7" fillId="0" borderId="31" xfId="0" applyNumberFormat="1" applyFont="1" applyFill="1" applyBorder="1" applyAlignment="1" applyProtection="1">
      <alignment horizontal="center" vertical="center"/>
    </xf>
    <xf numFmtId="49" fontId="13" fillId="0" borderId="70" xfId="0" applyNumberFormat="1" applyFont="1" applyFill="1" applyBorder="1" applyAlignment="1">
      <alignment horizontal="center" vertical="center" textRotation="180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37" fontId="6" fillId="0" borderId="9" xfId="0" applyNumberFormat="1" applyFont="1" applyFill="1" applyBorder="1" applyAlignment="1" applyProtection="1">
      <alignment horizontal="center" vertical="center" wrapText="1"/>
    </xf>
    <xf numFmtId="37" fontId="6" fillId="0" borderId="13" xfId="0" applyNumberFormat="1" applyFont="1" applyFill="1" applyBorder="1" applyAlignment="1" applyProtection="1">
      <alignment horizontal="center" vertical="center" wrapText="1"/>
    </xf>
    <xf numFmtId="37" fontId="6" fillId="0" borderId="16" xfId="0" applyNumberFormat="1" applyFont="1" applyFill="1" applyBorder="1" applyAlignment="1" applyProtection="1">
      <alignment horizontal="center" vertical="center" wrapText="1"/>
    </xf>
    <xf numFmtId="37" fontId="6" fillId="0" borderId="8" xfId="0" applyNumberFormat="1" applyFont="1" applyFill="1" applyBorder="1" applyAlignment="1" applyProtection="1">
      <alignment horizontal="center" vertical="center"/>
    </xf>
    <xf numFmtId="37" fontId="6" fillId="0" borderId="11" xfId="0" applyNumberFormat="1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center" vertical="center"/>
    </xf>
    <xf numFmtId="37" fontId="6" fillId="0" borderId="13" xfId="0" applyNumberFormat="1" applyFont="1" applyFill="1" applyBorder="1" applyAlignment="1" applyProtection="1">
      <alignment horizontal="center" vertical="center"/>
    </xf>
    <xf numFmtId="177" fontId="7" fillId="0" borderId="59" xfId="0" applyNumberFormat="1" applyFont="1" applyFill="1" applyBorder="1" applyAlignment="1" applyProtection="1">
      <alignment horizontal="center" vertical="center"/>
    </xf>
    <xf numFmtId="177" fontId="7" fillId="0" borderId="29" xfId="0" applyNumberFormat="1" applyFont="1" applyFill="1" applyBorder="1" applyAlignment="1" applyProtection="1">
      <alignment horizontal="center" vertical="center"/>
    </xf>
    <xf numFmtId="37" fontId="7" fillId="0" borderId="25" xfId="0" applyNumberFormat="1" applyFont="1" applyFill="1" applyBorder="1" applyAlignment="1" applyProtection="1">
      <alignment horizontal="center" vertical="center"/>
    </xf>
    <xf numFmtId="37" fontId="7" fillId="0" borderId="11" xfId="0" applyNumberFormat="1" applyFont="1" applyFill="1" applyBorder="1" applyAlignment="1" applyProtection="1">
      <alignment horizontal="center" vertical="center"/>
    </xf>
    <xf numFmtId="37" fontId="7" fillId="0" borderId="15" xfId="0" applyNumberFormat="1" applyFont="1" applyFill="1" applyBorder="1" applyAlignment="1" applyProtection="1">
      <alignment horizontal="center" vertical="center"/>
    </xf>
    <xf numFmtId="177" fontId="7" fillId="0" borderId="26" xfId="0" applyNumberFormat="1" applyFont="1" applyFill="1" applyBorder="1" applyAlignment="1" applyProtection="1">
      <alignment horizontal="center" vertical="center" wrapText="1"/>
    </xf>
    <xf numFmtId="177" fontId="7" fillId="0" borderId="8" xfId="0" applyNumberFormat="1" applyFont="1" applyFill="1" applyBorder="1" applyAlignment="1" applyProtection="1">
      <alignment horizontal="center" vertical="center"/>
    </xf>
    <xf numFmtId="177" fontId="7" fillId="0" borderId="11" xfId="0" applyNumberFormat="1" applyFont="1" applyFill="1" applyBorder="1" applyAlignment="1" applyProtection="1">
      <alignment horizontal="center" vertical="center"/>
    </xf>
    <xf numFmtId="49" fontId="13" fillId="0" borderId="70" xfId="0" applyNumberFormat="1" applyFont="1" applyFill="1" applyBorder="1" applyAlignment="1" applyProtection="1">
      <alignment horizontal="center" vertical="center" textRotation="180"/>
    </xf>
    <xf numFmtId="37" fontId="7" fillId="0" borderId="23" xfId="0" applyNumberFormat="1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37" fontId="7" fillId="0" borderId="64" xfId="0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37" fontId="7" fillId="0" borderId="65" xfId="0" applyNumberFormat="1" applyFont="1" applyFill="1" applyBorder="1" applyAlignment="1" applyProtection="1">
      <alignment horizontal="center" vertical="center"/>
    </xf>
    <xf numFmtId="37" fontId="6" fillId="0" borderId="2" xfId="0" applyNumberFormat="1" applyFont="1" applyFill="1" applyBorder="1" applyAlignment="1" applyProtection="1">
      <alignment horizontal="center" vertical="center"/>
    </xf>
    <xf numFmtId="37" fontId="6" fillId="0" borderId="17" xfId="0" applyNumberFormat="1" applyFont="1" applyFill="1" applyBorder="1" applyAlignment="1" applyProtection="1">
      <alignment horizontal="center" vertical="center"/>
    </xf>
    <xf numFmtId="37" fontId="6" fillId="0" borderId="12" xfId="0" applyNumberFormat="1" applyFont="1" applyFill="1" applyBorder="1" applyAlignment="1" applyProtection="1">
      <alignment horizontal="center" vertical="center"/>
    </xf>
    <xf numFmtId="37" fontId="6" fillId="0" borderId="14" xfId="0" applyNumberFormat="1" applyFont="1" applyFill="1" applyBorder="1" applyAlignment="1" applyProtection="1">
      <alignment horizontal="center" vertical="center"/>
    </xf>
    <xf numFmtId="37" fontId="7" fillId="0" borderId="67" xfId="0" applyNumberFormat="1" applyFont="1" applyFill="1" applyBorder="1" applyAlignment="1" applyProtection="1">
      <alignment horizontal="center" vertical="center"/>
    </xf>
    <xf numFmtId="37" fontId="7" fillId="0" borderId="68" xfId="0" applyNumberFormat="1" applyFont="1" applyFill="1" applyBorder="1" applyAlignment="1" applyProtection="1">
      <alignment horizontal="center" vertical="center"/>
    </xf>
    <xf numFmtId="37" fontId="6" fillId="0" borderId="53" xfId="0" applyNumberFormat="1" applyFont="1" applyFill="1" applyBorder="1" applyAlignment="1" applyProtection="1">
      <alignment horizontal="center" vertical="center"/>
    </xf>
    <xf numFmtId="37" fontId="6" fillId="0" borderId="10" xfId="0" applyNumberFormat="1" applyFont="1" applyFill="1" applyBorder="1" applyAlignment="1" applyProtection="1">
      <alignment horizontal="center" vertical="center"/>
    </xf>
    <xf numFmtId="37" fontId="6" fillId="0" borderId="15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7" fillId="0" borderId="66" xfId="0" applyNumberFormat="1" applyFont="1" applyFill="1" applyBorder="1" applyAlignment="1" applyProtection="1">
      <alignment horizontal="center" vertical="center"/>
    </xf>
    <xf numFmtId="37" fontId="6" fillId="0" borderId="16" xfId="0" applyNumberFormat="1" applyFont="1" applyFill="1" applyBorder="1" applyAlignment="1" applyProtection="1">
      <alignment horizontal="center" vertical="center"/>
    </xf>
    <xf numFmtId="37" fontId="7" fillId="0" borderId="69" xfId="0" applyNumberFormat="1" applyFont="1" applyFill="1" applyBorder="1" applyAlignment="1" applyProtection="1">
      <alignment horizontal="center" vertical="center"/>
    </xf>
    <xf numFmtId="37" fontId="7" fillId="0" borderId="53" xfId="0" applyNumberFormat="1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37" fontId="7" fillId="0" borderId="50" xfId="0" applyNumberFormat="1" applyFont="1" applyFill="1" applyBorder="1" applyAlignment="1" applyProtection="1">
      <alignment horizontal="center" vertical="center"/>
    </xf>
    <xf numFmtId="37" fontId="7" fillId="0" borderId="31" xfId="0" applyNumberFormat="1" applyFont="1" applyFill="1" applyBorder="1" applyAlignment="1" applyProtection="1">
      <alignment horizontal="distributed" vertical="center"/>
    </xf>
    <xf numFmtId="57" fontId="9" fillId="0" borderId="32" xfId="0" applyNumberFormat="1" applyFont="1" applyFill="1" applyBorder="1" applyAlignment="1" applyProtection="1">
      <alignment horizontal="center" vertical="center"/>
    </xf>
    <xf numFmtId="37" fontId="9" fillId="0" borderId="34" xfId="0" applyNumberFormat="1" applyFont="1" applyFill="1" applyBorder="1" applyAlignment="1" applyProtection="1">
      <alignment vertical="center"/>
      <protection locked="0"/>
    </xf>
    <xf numFmtId="37" fontId="9" fillId="0" borderId="24" xfId="0" applyNumberFormat="1" applyFont="1" applyFill="1" applyBorder="1" applyAlignment="1" applyProtection="1">
      <alignment vertical="center"/>
    </xf>
    <xf numFmtId="37" fontId="9" fillId="0" borderId="34" xfId="0" applyNumberFormat="1" applyFont="1" applyFill="1" applyBorder="1" applyAlignment="1" applyProtection="1">
      <alignment vertical="center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</xf>
    <xf numFmtId="37" fontId="9" fillId="0" borderId="35" xfId="0" applyNumberFormat="1" applyFont="1" applyFill="1" applyBorder="1" applyAlignment="1" applyProtection="1">
      <alignment horizontal="center" vertical="center"/>
    </xf>
    <xf numFmtId="37" fontId="7" fillId="0" borderId="36" xfId="0" applyNumberFormat="1" applyFont="1" applyFill="1" applyBorder="1" applyAlignment="1" applyProtection="1">
      <alignment horizontal="distributed" vertical="center"/>
    </xf>
    <xf numFmtId="37" fontId="7" fillId="0" borderId="30" xfId="0" applyNumberFormat="1" applyFont="1" applyFill="1" applyBorder="1" applyAlignment="1" applyProtection="1">
      <alignment horizontal="distributed" vertical="center"/>
    </xf>
    <xf numFmtId="37" fontId="9" fillId="0" borderId="21" xfId="0" applyNumberFormat="1" applyFont="1" applyFill="1" applyBorder="1" applyAlignment="1" applyProtection="1">
      <alignment horizontal="center" vertical="center"/>
    </xf>
    <xf numFmtId="37" fontId="9" fillId="0" borderId="20" xfId="0" applyNumberFormat="1" applyFont="1" applyFill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9" fillId="0" borderId="46" xfId="0" applyNumberFormat="1" applyFont="1" applyFill="1" applyBorder="1" applyAlignment="1" applyProtection="1">
      <alignment vertical="center"/>
    </xf>
    <xf numFmtId="37" fontId="9" fillId="0" borderId="22" xfId="0" applyNumberFormat="1" applyFont="1" applyFill="1" applyBorder="1" applyAlignment="1" applyProtection="1">
      <alignment horizontal="center" vertical="center"/>
    </xf>
    <xf numFmtId="37" fontId="7" fillId="0" borderId="18" xfId="0" applyNumberFormat="1" applyFont="1" applyFill="1" applyBorder="1" applyAlignment="1" applyProtection="1">
      <alignment horizontal="distributed" vertical="center"/>
    </xf>
    <xf numFmtId="37" fontId="7" fillId="0" borderId="37" xfId="0" applyNumberFormat="1" applyFont="1" applyFill="1" applyBorder="1" applyAlignment="1" applyProtection="1">
      <alignment horizontal="distributed" vertical="center"/>
    </xf>
    <xf numFmtId="37" fontId="9" fillId="0" borderId="38" xfId="0" applyNumberFormat="1" applyFont="1" applyFill="1" applyBorder="1" applyAlignment="1" applyProtection="1">
      <alignment horizontal="center" vertical="center"/>
    </xf>
    <xf numFmtId="37" fontId="9" fillId="0" borderId="40" xfId="0" applyNumberFormat="1" applyFont="1" applyFill="1" applyBorder="1" applyAlignment="1" applyProtection="1">
      <alignment vertical="center"/>
      <protection locked="0"/>
    </xf>
    <xf numFmtId="37" fontId="9" fillId="0" borderId="40" xfId="0" applyNumberFormat="1" applyFont="1" applyFill="1" applyBorder="1" applyAlignment="1" applyProtection="1">
      <alignment vertical="center"/>
    </xf>
    <xf numFmtId="176" fontId="9" fillId="0" borderId="40" xfId="0" applyNumberFormat="1" applyFont="1" applyFill="1" applyBorder="1" applyAlignment="1" applyProtection="1">
      <alignment vertical="center"/>
      <protection locked="0"/>
    </xf>
    <xf numFmtId="176" fontId="9" fillId="0" borderId="37" xfId="0" applyNumberFormat="1" applyFont="1" applyFill="1" applyBorder="1" applyAlignment="1" applyProtection="1">
      <alignment vertical="center"/>
    </xf>
    <xf numFmtId="37" fontId="9" fillId="0" borderId="41" xfId="0" applyNumberFormat="1" applyFont="1" applyFill="1" applyBorder="1" applyAlignment="1" applyProtection="1">
      <alignment horizontal="center" vertical="center"/>
    </xf>
    <xf numFmtId="37" fontId="7" fillId="0" borderId="42" xfId="0" applyNumberFormat="1" applyFont="1" applyFill="1" applyBorder="1" applyAlignment="1" applyProtection="1">
      <alignment horizontal="distributed" vertical="center"/>
    </xf>
    <xf numFmtId="37" fontId="7" fillId="0" borderId="43" xfId="0" applyNumberFormat="1" applyFont="1" applyFill="1" applyBorder="1" applyAlignment="1" applyProtection="1">
      <alignment horizontal="distributed" vertical="center"/>
    </xf>
    <xf numFmtId="37" fontId="9" fillId="0" borderId="44" xfId="0" applyNumberFormat="1" applyFont="1" applyFill="1" applyBorder="1" applyAlignment="1" applyProtection="1">
      <alignment horizontal="center" vertical="center"/>
    </xf>
    <xf numFmtId="37" fontId="9" fillId="0" borderId="24" xfId="0" applyNumberFormat="1" applyFont="1" applyFill="1" applyBorder="1" applyAlignment="1" applyProtection="1">
      <alignment vertical="center"/>
      <protection locked="0"/>
    </xf>
    <xf numFmtId="176" fontId="9" fillId="0" borderId="24" xfId="0" applyNumberFormat="1" applyFont="1" applyFill="1" applyBorder="1" applyAlignment="1" applyProtection="1">
      <alignment vertical="center"/>
      <protection locked="0"/>
    </xf>
    <xf numFmtId="37" fontId="9" fillId="0" borderId="47" xfId="0" applyNumberFormat="1" applyFont="1" applyFill="1" applyBorder="1" applyAlignment="1" applyProtection="1">
      <alignment horizontal="center" vertical="center"/>
    </xf>
    <xf numFmtId="37" fontId="7" fillId="0" borderId="48" xfId="0" applyNumberFormat="1" applyFont="1" applyFill="1" applyBorder="1" applyAlignment="1" applyProtection="1">
      <alignment horizontal="distributed" vertical="center"/>
    </xf>
    <xf numFmtId="37" fontId="9" fillId="0" borderId="20" xfId="0" applyNumberFormat="1" applyFont="1" applyFill="1" applyBorder="1" applyAlignment="1" applyProtection="1">
      <alignment vertical="center"/>
    </xf>
    <xf numFmtId="176" fontId="9" fillId="0" borderId="23" xfId="0" applyNumberFormat="1" applyFont="1" applyFill="1" applyBorder="1" applyAlignment="1" applyProtection="1">
      <alignment vertical="center"/>
    </xf>
    <xf numFmtId="57" fontId="9" fillId="0" borderId="21" xfId="0" applyNumberFormat="1" applyFont="1" applyFill="1" applyBorder="1" applyAlignment="1" applyProtection="1">
      <alignment horizontal="center" vertical="center"/>
    </xf>
    <xf numFmtId="37" fontId="9" fillId="0" borderId="20" xfId="0" applyNumberFormat="1" applyFont="1" applyFill="1" applyBorder="1" applyAlignment="1" applyProtection="1">
      <alignment horizontal="center" vertical="center"/>
      <protection locked="0"/>
    </xf>
    <xf numFmtId="37" fontId="7" fillId="0" borderId="49" xfId="0" applyNumberFormat="1" applyFont="1" applyFill="1" applyBorder="1" applyAlignment="1" applyProtection="1">
      <alignment horizontal="distributed" vertical="center"/>
    </xf>
    <xf numFmtId="37" fontId="7" fillId="0" borderId="50" xfId="0" applyNumberFormat="1" applyFont="1" applyFill="1" applyBorder="1" applyAlignment="1" applyProtection="1">
      <alignment horizontal="distributed" vertical="center"/>
    </xf>
    <xf numFmtId="177" fontId="7" fillId="0" borderId="36" xfId="0" applyNumberFormat="1" applyFont="1" applyFill="1" applyBorder="1" applyAlignment="1" applyProtection="1">
      <alignment horizontal="distributed" vertical="center"/>
    </xf>
    <xf numFmtId="37" fontId="7" fillId="0" borderId="19" xfId="0" applyNumberFormat="1" applyFont="1" applyFill="1" applyBorder="1" applyAlignment="1" applyProtection="1">
      <alignment horizontal="distributed" vertical="center"/>
    </xf>
    <xf numFmtId="177" fontId="7" fillId="0" borderId="18" xfId="0" applyNumberFormat="1" applyFont="1" applyFill="1" applyBorder="1" applyAlignment="1" applyProtection="1">
      <alignment horizontal="distributed" vertical="center"/>
    </xf>
    <xf numFmtId="37" fontId="7" fillId="0" borderId="41" xfId="0" applyNumberFormat="1" applyFont="1" applyFill="1" applyBorder="1" applyAlignment="1" applyProtection="1">
      <alignment horizontal="distributed" vertical="center"/>
    </xf>
    <xf numFmtId="177" fontId="7" fillId="0" borderId="25" xfId="0" applyNumberFormat="1" applyFont="1" applyFill="1" applyBorder="1" applyAlignment="1" applyProtection="1">
      <alignment horizontal="distributed" vertical="center"/>
    </xf>
    <xf numFmtId="37" fontId="7" fillId="0" borderId="56" xfId="0" applyNumberFormat="1" applyFont="1" applyFill="1" applyBorder="1" applyAlignment="1" applyProtection="1">
      <alignment horizontal="distributed" vertical="center"/>
    </xf>
    <xf numFmtId="177" fontId="7" fillId="0" borderId="48" xfId="0" applyNumberFormat="1" applyFont="1" applyFill="1" applyBorder="1" applyAlignment="1" applyProtection="1">
      <alignment horizontal="distributed" vertical="center"/>
    </xf>
    <xf numFmtId="37" fontId="7" fillId="0" borderId="55" xfId="0" applyNumberFormat="1" applyFont="1" applyFill="1" applyBorder="1" applyAlignment="1" applyProtection="1">
      <alignment horizontal="distributed" vertical="center"/>
    </xf>
    <xf numFmtId="177" fontId="7" fillId="0" borderId="42" xfId="0" applyNumberFormat="1" applyFont="1" applyFill="1" applyBorder="1" applyAlignment="1" applyProtection="1">
      <alignment horizontal="distributed" vertical="center"/>
    </xf>
    <xf numFmtId="37" fontId="7" fillId="0" borderId="29" xfId="0" applyNumberFormat="1" applyFont="1" applyFill="1" applyBorder="1" applyAlignment="1" applyProtection="1">
      <alignment horizontal="distributed" vertical="center"/>
    </xf>
    <xf numFmtId="177" fontId="7" fillId="0" borderId="50" xfId="0" applyNumberFormat="1" applyFont="1" applyFill="1" applyBorder="1" applyAlignment="1" applyProtection="1">
      <alignment horizontal="distributed" vertical="center"/>
    </xf>
    <xf numFmtId="177" fontId="7" fillId="0" borderId="19" xfId="0" applyNumberFormat="1" applyFont="1" applyFill="1" applyBorder="1" applyAlignment="1" applyProtection="1">
      <alignment horizontal="distributed" vertical="center"/>
    </xf>
    <xf numFmtId="177" fontId="7" fillId="0" borderId="41" xfId="0" applyNumberFormat="1" applyFont="1" applyFill="1" applyBorder="1" applyAlignment="1" applyProtection="1">
      <alignment horizontal="distributed" vertical="center"/>
    </xf>
    <xf numFmtId="177" fontId="7" fillId="0" borderId="56" xfId="0" applyNumberFormat="1" applyFont="1" applyFill="1" applyBorder="1" applyAlignment="1" applyProtection="1">
      <alignment horizontal="distributed" vertical="center"/>
    </xf>
    <xf numFmtId="177" fontId="7" fillId="0" borderId="55" xfId="0" applyNumberFormat="1" applyFont="1" applyFill="1" applyBorder="1" applyAlignment="1" applyProtection="1">
      <alignment horizontal="distributed" vertical="center"/>
    </xf>
    <xf numFmtId="37" fontId="7" fillId="0" borderId="6" xfId="0" applyNumberFormat="1" applyFont="1" applyFill="1" applyBorder="1" applyAlignment="1" applyProtection="1">
      <alignment horizontal="distributed" vertical="center"/>
    </xf>
    <xf numFmtId="37" fontId="7" fillId="0" borderId="52" xfId="0" applyNumberFormat="1" applyFont="1" applyFill="1" applyBorder="1" applyAlignment="1" applyProtection="1">
      <alignment horizontal="distributed" vertical="center"/>
    </xf>
    <xf numFmtId="37" fontId="7" fillId="0" borderId="54" xfId="0" applyNumberFormat="1" applyFont="1" applyFill="1" applyBorder="1" applyAlignment="1" applyProtection="1">
      <alignment horizontal="distributed" vertical="center"/>
    </xf>
    <xf numFmtId="37" fontId="7" fillId="0" borderId="35" xfId="0" applyNumberFormat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0000"/>
  </sheetPr>
  <dimension ref="A1:AK22"/>
  <sheetViews>
    <sheetView tabSelected="1" view="pageLayout" zoomScaleNormal="100" workbookViewId="0">
      <selection activeCell="X18" sqref="X18"/>
    </sheetView>
  </sheetViews>
  <sheetFormatPr defaultColWidth="10.625" defaultRowHeight="30" customHeight="1" x14ac:dyDescent="0.15"/>
  <cols>
    <col min="1" max="2" width="2.5" style="3" customWidth="1"/>
    <col min="3" max="3" width="9.375" style="3" customWidth="1"/>
    <col min="4" max="4" width="7.625" style="3" customWidth="1"/>
    <col min="5" max="5" width="4.5" style="3" customWidth="1"/>
    <col min="6" max="6" width="4.625" style="3" customWidth="1"/>
    <col min="7" max="7" width="4.5" style="3" customWidth="1"/>
    <col min="8" max="12" width="4.875" style="3" customWidth="1"/>
    <col min="13" max="20" width="3.375" style="3" customWidth="1"/>
    <col min="21" max="21" width="3.875" style="3" customWidth="1"/>
    <col min="22" max="22" width="3.375" style="3" customWidth="1"/>
    <col min="23" max="23" width="9.125" style="13" customWidth="1"/>
    <col min="24" max="24" width="9.375" style="3" customWidth="1"/>
    <col min="25" max="26" width="10.625" style="3" customWidth="1"/>
    <col min="27" max="43" width="10.625" style="3"/>
    <col min="44" max="44" width="9.25" style="3" customWidth="1"/>
    <col min="45" max="48" width="5.375" style="3" customWidth="1"/>
    <col min="49" max="49" width="5" style="3" customWidth="1"/>
    <col min="50" max="50" width="5.625" style="3" customWidth="1"/>
    <col min="51" max="51" width="6.125" style="3" customWidth="1"/>
    <col min="52" max="52" width="5.875" style="3" customWidth="1"/>
    <col min="53" max="55" width="10.625" style="3"/>
    <col min="56" max="56" width="5.375" style="3" customWidth="1"/>
    <col min="57" max="58" width="10.625" style="3"/>
    <col min="59" max="59" width="6.375" style="3" customWidth="1"/>
    <col min="60" max="77" width="10.625" style="3"/>
    <col min="78" max="78" width="4.875" style="3" customWidth="1"/>
    <col min="79" max="79" width="10.625" style="3"/>
    <col min="80" max="80" width="8.75" style="3" customWidth="1"/>
    <col min="81" max="16384" width="10.625" style="3"/>
  </cols>
  <sheetData>
    <row r="1" spans="1:26" ht="21" customHeight="1" x14ac:dyDescent="0.15">
      <c r="B1" s="4"/>
      <c r="C1" s="38" t="s">
        <v>31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</row>
    <row r="2" spans="1:26" ht="20.25" customHeight="1" x14ac:dyDescent="0.15"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5"/>
      <c r="Y2" s="5"/>
    </row>
    <row r="3" spans="1:26" s="2" customFormat="1" ht="20.25" customHeight="1" x14ac:dyDescent="0.15">
      <c r="B3" s="123" t="s">
        <v>33</v>
      </c>
      <c r="C3" s="126" t="s">
        <v>64</v>
      </c>
      <c r="D3" s="128" t="s">
        <v>43</v>
      </c>
      <c r="E3" s="130" t="s">
        <v>29</v>
      </c>
      <c r="F3" s="131"/>
      <c r="G3" s="132"/>
      <c r="H3" s="131" t="s">
        <v>30</v>
      </c>
      <c r="I3" s="131"/>
      <c r="J3" s="131"/>
      <c r="K3" s="131"/>
      <c r="L3" s="135" t="s">
        <v>44</v>
      </c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26" t="s">
        <v>45</v>
      </c>
      <c r="X3" s="133" t="s">
        <v>46</v>
      </c>
      <c r="Y3" s="1"/>
    </row>
    <row r="4" spans="1:26" s="2" customFormat="1" ht="39" customHeight="1" x14ac:dyDescent="0.15">
      <c r="B4" s="124"/>
      <c r="C4" s="127"/>
      <c r="D4" s="129"/>
      <c r="E4" s="105" t="s">
        <v>0</v>
      </c>
      <c r="F4" s="105" t="s">
        <v>1</v>
      </c>
      <c r="G4" s="100" t="s">
        <v>2</v>
      </c>
      <c r="H4" s="103" t="s">
        <v>82</v>
      </c>
      <c r="I4" s="103" t="s">
        <v>83</v>
      </c>
      <c r="J4" s="105" t="s">
        <v>93</v>
      </c>
      <c r="K4" s="105" t="s">
        <v>2</v>
      </c>
      <c r="L4" s="105" t="s">
        <v>92</v>
      </c>
      <c r="M4" s="103" t="s">
        <v>91</v>
      </c>
      <c r="N4" s="105" t="s">
        <v>90</v>
      </c>
      <c r="O4" s="105" t="s">
        <v>89</v>
      </c>
      <c r="P4" s="105" t="s">
        <v>88</v>
      </c>
      <c r="Q4" s="105" t="s">
        <v>87</v>
      </c>
      <c r="R4" s="103" t="s">
        <v>84</v>
      </c>
      <c r="S4" s="103" t="s">
        <v>85</v>
      </c>
      <c r="T4" s="105" t="s">
        <v>86</v>
      </c>
      <c r="U4" s="105" t="s">
        <v>3</v>
      </c>
      <c r="V4" s="105" t="s">
        <v>2</v>
      </c>
      <c r="W4" s="127"/>
      <c r="X4" s="134"/>
      <c r="Y4" s="1"/>
    </row>
    <row r="5" spans="1:26" s="2" customFormat="1" ht="28.5" customHeight="1" x14ac:dyDescent="0.15">
      <c r="B5" s="123" t="s">
        <v>38</v>
      </c>
      <c r="C5" s="180" t="s">
        <v>112</v>
      </c>
      <c r="D5" s="181">
        <v>21531</v>
      </c>
      <c r="E5" s="182">
        <v>24</v>
      </c>
      <c r="F5" s="182"/>
      <c r="G5" s="183">
        <f t="shared" ref="G5:G12" si="0">(E5+F5)</f>
        <v>24</v>
      </c>
      <c r="H5" s="182"/>
      <c r="I5" s="182">
        <v>8</v>
      </c>
      <c r="J5" s="182">
        <v>3</v>
      </c>
      <c r="K5" s="184">
        <f t="shared" ref="K5:K12" si="1">((H5+I5)+J5)</f>
        <v>11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6">
        <f t="shared" ref="V5:V12" si="2">SUM(L5:U5)</f>
        <v>0</v>
      </c>
      <c r="W5" s="187" t="s">
        <v>28</v>
      </c>
      <c r="X5" s="188" t="s">
        <v>4</v>
      </c>
      <c r="Y5" s="1"/>
      <c r="Z5" s="14"/>
    </row>
    <row r="6" spans="1:26" s="2" customFormat="1" ht="28.5" customHeight="1" x14ac:dyDescent="0.15">
      <c r="B6" s="124"/>
      <c r="C6" s="189" t="s">
        <v>119</v>
      </c>
      <c r="D6" s="190" t="s">
        <v>65</v>
      </c>
      <c r="E6" s="191">
        <v>87</v>
      </c>
      <c r="F6" s="191"/>
      <c r="G6" s="183">
        <f t="shared" si="0"/>
        <v>87</v>
      </c>
      <c r="H6" s="191"/>
      <c r="I6" s="191">
        <v>7</v>
      </c>
      <c r="J6" s="191">
        <v>2</v>
      </c>
      <c r="K6" s="183">
        <f t="shared" si="1"/>
        <v>9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3">
        <f t="shared" si="2"/>
        <v>0</v>
      </c>
      <c r="W6" s="194" t="s">
        <v>27</v>
      </c>
      <c r="X6" s="195" t="s">
        <v>5</v>
      </c>
      <c r="Y6" s="1"/>
      <c r="Z6" s="14"/>
    </row>
    <row r="7" spans="1:26" s="2" customFormat="1" ht="28.5" customHeight="1" x14ac:dyDescent="0.15">
      <c r="B7" s="125"/>
      <c r="C7" s="196" t="s">
        <v>66</v>
      </c>
      <c r="D7" s="197" t="s">
        <v>67</v>
      </c>
      <c r="E7" s="198">
        <v>36</v>
      </c>
      <c r="F7" s="198"/>
      <c r="G7" s="199">
        <f t="shared" si="0"/>
        <v>36</v>
      </c>
      <c r="H7" s="198"/>
      <c r="I7" s="198">
        <v>7</v>
      </c>
      <c r="J7" s="198">
        <v>3</v>
      </c>
      <c r="K7" s="199">
        <f t="shared" si="1"/>
        <v>10</v>
      </c>
      <c r="L7" s="200"/>
      <c r="M7" s="200"/>
      <c r="N7" s="200"/>
      <c r="O7" s="200"/>
      <c r="P7" s="200"/>
      <c r="Q7" s="200"/>
      <c r="R7" s="200"/>
      <c r="S7" s="200"/>
      <c r="T7" s="200"/>
      <c r="U7" s="200">
        <v>1</v>
      </c>
      <c r="V7" s="201">
        <f t="shared" si="2"/>
        <v>1</v>
      </c>
      <c r="W7" s="202" t="s">
        <v>28</v>
      </c>
      <c r="X7" s="203" t="s">
        <v>68</v>
      </c>
      <c r="Y7" s="1"/>
    </row>
    <row r="8" spans="1:26" s="2" customFormat="1" ht="28.5" customHeight="1" x14ac:dyDescent="0.15">
      <c r="B8" s="123" t="s">
        <v>39</v>
      </c>
      <c r="C8" s="204" t="s">
        <v>6</v>
      </c>
      <c r="D8" s="205" t="s">
        <v>118</v>
      </c>
      <c r="E8" s="206">
        <v>125</v>
      </c>
      <c r="F8" s="206"/>
      <c r="G8" s="183">
        <f t="shared" si="0"/>
        <v>125</v>
      </c>
      <c r="H8" s="206"/>
      <c r="I8" s="206">
        <v>10</v>
      </c>
      <c r="J8" s="206">
        <v>3</v>
      </c>
      <c r="K8" s="183">
        <f t="shared" si="1"/>
        <v>13</v>
      </c>
      <c r="L8" s="207">
        <v>1</v>
      </c>
      <c r="M8" s="207"/>
      <c r="N8" s="207"/>
      <c r="O8" s="207"/>
      <c r="P8" s="207"/>
      <c r="Q8" s="207"/>
      <c r="R8" s="207"/>
      <c r="S8" s="207"/>
      <c r="T8" s="207"/>
      <c r="U8" s="207"/>
      <c r="V8" s="193">
        <f t="shared" si="2"/>
        <v>1</v>
      </c>
      <c r="W8" s="208" t="s">
        <v>28</v>
      </c>
      <c r="X8" s="209" t="s">
        <v>6</v>
      </c>
      <c r="Y8" s="1"/>
    </row>
    <row r="9" spans="1:26" s="2" customFormat="1" ht="28.5" customHeight="1" x14ac:dyDescent="0.15">
      <c r="A9" s="120" t="s">
        <v>136</v>
      </c>
      <c r="B9" s="124"/>
      <c r="C9" s="189" t="s">
        <v>7</v>
      </c>
      <c r="D9" s="190" t="s">
        <v>69</v>
      </c>
      <c r="E9" s="191">
        <v>146</v>
      </c>
      <c r="F9" s="191">
        <v>8</v>
      </c>
      <c r="G9" s="210">
        <f t="shared" si="0"/>
        <v>154</v>
      </c>
      <c r="H9" s="191"/>
      <c r="I9" s="191">
        <v>9</v>
      </c>
      <c r="J9" s="191">
        <v>2</v>
      </c>
      <c r="K9" s="210">
        <f t="shared" si="1"/>
        <v>11</v>
      </c>
      <c r="L9" s="192"/>
      <c r="M9" s="192"/>
      <c r="N9" s="192"/>
      <c r="O9" s="192"/>
      <c r="P9" s="192"/>
      <c r="Q9" s="192"/>
      <c r="R9" s="192"/>
      <c r="S9" s="192"/>
      <c r="T9" s="192"/>
      <c r="U9" s="192">
        <v>2</v>
      </c>
      <c r="V9" s="211">
        <f t="shared" si="2"/>
        <v>2</v>
      </c>
      <c r="W9" s="194" t="s">
        <v>47</v>
      </c>
      <c r="X9" s="195" t="s">
        <v>7</v>
      </c>
      <c r="Y9" s="1"/>
    </row>
    <row r="10" spans="1:26" s="2" customFormat="1" ht="28.5" customHeight="1" x14ac:dyDescent="0.15">
      <c r="A10" s="120"/>
      <c r="B10" s="124"/>
      <c r="C10" s="189" t="s">
        <v>8</v>
      </c>
      <c r="D10" s="212">
        <v>18195</v>
      </c>
      <c r="E10" s="191">
        <v>99</v>
      </c>
      <c r="F10" s="191">
        <v>9</v>
      </c>
      <c r="G10" s="210">
        <f>(E10+F10)</f>
        <v>108</v>
      </c>
      <c r="H10" s="191"/>
      <c r="I10" s="191">
        <v>6</v>
      </c>
      <c r="J10" s="191">
        <v>2</v>
      </c>
      <c r="K10" s="210">
        <f t="shared" si="1"/>
        <v>8</v>
      </c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211">
        <f t="shared" si="2"/>
        <v>0</v>
      </c>
      <c r="W10" s="194" t="s">
        <v>47</v>
      </c>
      <c r="X10" s="195" t="s">
        <v>8</v>
      </c>
      <c r="Y10" s="1"/>
    </row>
    <row r="11" spans="1:26" s="2" customFormat="1" ht="28.5" customHeight="1" x14ac:dyDescent="0.15">
      <c r="A11" s="120"/>
      <c r="B11" s="124"/>
      <c r="C11" s="189" t="s">
        <v>9</v>
      </c>
      <c r="D11" s="190" t="s">
        <v>70</v>
      </c>
      <c r="E11" s="191">
        <v>55</v>
      </c>
      <c r="F11" s="191">
        <v>1</v>
      </c>
      <c r="G11" s="210">
        <f t="shared" si="0"/>
        <v>56</v>
      </c>
      <c r="H11" s="191" t="s">
        <v>48</v>
      </c>
      <c r="I11" s="191">
        <v>8</v>
      </c>
      <c r="J11" s="191">
        <v>2</v>
      </c>
      <c r="K11" s="210">
        <f t="shared" si="1"/>
        <v>10</v>
      </c>
      <c r="L11" s="192">
        <v>1</v>
      </c>
      <c r="M11" s="192"/>
      <c r="N11" s="192"/>
      <c r="O11" s="192"/>
      <c r="P11" s="192"/>
      <c r="Q11" s="192"/>
      <c r="R11" s="192"/>
      <c r="S11" s="192"/>
      <c r="T11" s="192"/>
      <c r="U11" s="192"/>
      <c r="V11" s="211">
        <f t="shared" si="2"/>
        <v>1</v>
      </c>
      <c r="W11" s="194" t="s">
        <v>49</v>
      </c>
      <c r="X11" s="195" t="s">
        <v>9</v>
      </c>
      <c r="Y11" s="1"/>
    </row>
    <row r="12" spans="1:26" s="2" customFormat="1" ht="28.5" customHeight="1" x14ac:dyDescent="0.15">
      <c r="B12" s="124"/>
      <c r="C12" s="189" t="s">
        <v>10</v>
      </c>
      <c r="D12" s="190" t="s">
        <v>71</v>
      </c>
      <c r="E12" s="191">
        <v>55</v>
      </c>
      <c r="F12" s="191"/>
      <c r="G12" s="210">
        <f t="shared" si="0"/>
        <v>55</v>
      </c>
      <c r="H12" s="213"/>
      <c r="I12" s="191">
        <v>9</v>
      </c>
      <c r="J12" s="191">
        <v>3</v>
      </c>
      <c r="K12" s="210">
        <f t="shared" si="1"/>
        <v>12</v>
      </c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211">
        <f t="shared" si="2"/>
        <v>0</v>
      </c>
      <c r="W12" s="194" t="s">
        <v>47</v>
      </c>
      <c r="X12" s="195" t="s">
        <v>10</v>
      </c>
      <c r="Y12" s="1"/>
    </row>
    <row r="13" spans="1:26" s="2" customFormat="1" ht="28.5" customHeight="1" x14ac:dyDescent="0.15">
      <c r="B13" s="124"/>
      <c r="C13" s="189" t="s">
        <v>12</v>
      </c>
      <c r="D13" s="212">
        <v>19130</v>
      </c>
      <c r="E13" s="191">
        <v>113</v>
      </c>
      <c r="F13" s="191">
        <v>5</v>
      </c>
      <c r="G13" s="210">
        <f>(E13+F13)</f>
        <v>118</v>
      </c>
      <c r="H13" s="191"/>
      <c r="I13" s="191">
        <v>6</v>
      </c>
      <c r="J13" s="191">
        <v>2</v>
      </c>
      <c r="K13" s="210">
        <f>((H13+I13)+J13)</f>
        <v>8</v>
      </c>
      <c r="L13" s="192">
        <v>1</v>
      </c>
      <c r="M13" s="192">
        <v>1</v>
      </c>
      <c r="N13" s="192"/>
      <c r="O13" s="192"/>
      <c r="P13" s="192"/>
      <c r="Q13" s="192"/>
      <c r="R13" s="192"/>
      <c r="S13" s="192"/>
      <c r="T13" s="192"/>
      <c r="U13" s="192"/>
      <c r="V13" s="211">
        <f>SUM(L13:U13)</f>
        <v>2</v>
      </c>
      <c r="W13" s="194" t="s">
        <v>47</v>
      </c>
      <c r="X13" s="195" t="s">
        <v>12</v>
      </c>
      <c r="Y13" s="1"/>
    </row>
    <row r="14" spans="1:26" s="2" customFormat="1" ht="28.5" customHeight="1" x14ac:dyDescent="0.15">
      <c r="B14" s="125"/>
      <c r="C14" s="214" t="s">
        <v>26</v>
      </c>
      <c r="D14" s="197" t="s">
        <v>72</v>
      </c>
      <c r="E14" s="198">
        <v>38</v>
      </c>
      <c r="F14" s="198">
        <v>12</v>
      </c>
      <c r="G14" s="199">
        <f>(E14+F14)</f>
        <v>50</v>
      </c>
      <c r="H14" s="198"/>
      <c r="I14" s="198">
        <v>7</v>
      </c>
      <c r="J14" s="198">
        <v>2</v>
      </c>
      <c r="K14" s="199">
        <f>((H14+I14)+J14)</f>
        <v>9</v>
      </c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1">
        <f>SUM(L14:U14)</f>
        <v>0</v>
      </c>
      <c r="W14" s="202" t="s">
        <v>47</v>
      </c>
      <c r="X14" s="203" t="s">
        <v>26</v>
      </c>
      <c r="Y14" s="1"/>
    </row>
    <row r="15" spans="1:26" s="2" customFormat="1" ht="28.5" customHeight="1" x14ac:dyDescent="0.15">
      <c r="B15" s="102" t="s">
        <v>57</v>
      </c>
      <c r="C15" s="189" t="s">
        <v>152</v>
      </c>
      <c r="D15" s="190" t="s">
        <v>151</v>
      </c>
      <c r="E15" s="191">
        <v>209</v>
      </c>
      <c r="F15" s="191"/>
      <c r="G15" s="210">
        <f>(E15+F15)</f>
        <v>209</v>
      </c>
      <c r="H15" s="191"/>
      <c r="I15" s="191">
        <v>8</v>
      </c>
      <c r="J15" s="191">
        <v>3</v>
      </c>
      <c r="K15" s="210">
        <f>((H15+I15)+J15)</f>
        <v>11</v>
      </c>
      <c r="L15" s="192"/>
      <c r="M15" s="192"/>
      <c r="N15" s="192"/>
      <c r="O15" s="192"/>
      <c r="P15" s="192"/>
      <c r="Q15" s="192"/>
      <c r="R15" s="192"/>
      <c r="S15" s="192"/>
      <c r="T15" s="192">
        <v>2</v>
      </c>
      <c r="U15" s="192"/>
      <c r="V15" s="211">
        <f>SUM(L15:U15)</f>
        <v>2</v>
      </c>
      <c r="W15" s="208" t="s">
        <v>28</v>
      </c>
      <c r="X15" s="195" t="s">
        <v>13</v>
      </c>
      <c r="Y15" s="1"/>
    </row>
    <row r="16" spans="1:26" s="2" customFormat="1" ht="28.5" customHeight="1" x14ac:dyDescent="0.15">
      <c r="B16" s="121" t="s">
        <v>50</v>
      </c>
      <c r="C16" s="122"/>
      <c r="D16" s="10"/>
      <c r="E16" s="39">
        <f t="shared" ref="E16:K16" si="3">SUM(E5:E15)</f>
        <v>987</v>
      </c>
      <c r="F16" s="40">
        <f t="shared" si="3"/>
        <v>35</v>
      </c>
      <c r="G16" s="39">
        <f t="shared" si="3"/>
        <v>1022</v>
      </c>
      <c r="H16" s="39">
        <f t="shared" si="3"/>
        <v>0</v>
      </c>
      <c r="I16" s="39">
        <f t="shared" si="3"/>
        <v>85</v>
      </c>
      <c r="J16" s="39">
        <f t="shared" si="3"/>
        <v>27</v>
      </c>
      <c r="K16" s="39">
        <f t="shared" si="3"/>
        <v>112</v>
      </c>
      <c r="L16" s="41">
        <f t="shared" ref="L16:V16" si="4">SUM(L5:L15)</f>
        <v>3</v>
      </c>
      <c r="M16" s="41">
        <f t="shared" si="4"/>
        <v>1</v>
      </c>
      <c r="N16" s="41">
        <f t="shared" si="4"/>
        <v>0</v>
      </c>
      <c r="O16" s="41">
        <f t="shared" si="4"/>
        <v>0</v>
      </c>
      <c r="P16" s="41">
        <f t="shared" si="4"/>
        <v>0</v>
      </c>
      <c r="Q16" s="41">
        <f t="shared" si="4"/>
        <v>0</v>
      </c>
      <c r="R16" s="41">
        <f t="shared" si="4"/>
        <v>0</v>
      </c>
      <c r="S16" s="41">
        <f t="shared" si="4"/>
        <v>0</v>
      </c>
      <c r="T16" s="41">
        <f t="shared" si="4"/>
        <v>2</v>
      </c>
      <c r="U16" s="41">
        <f t="shared" si="4"/>
        <v>3</v>
      </c>
      <c r="V16" s="106">
        <f t="shared" si="4"/>
        <v>9</v>
      </c>
      <c r="W16" s="42"/>
      <c r="X16" s="29" t="s">
        <v>73</v>
      </c>
      <c r="Y16" s="1"/>
      <c r="Z16" s="11"/>
    </row>
    <row r="17" spans="2:37" ht="30" customHeight="1" x14ac:dyDescent="0.15">
      <c r="B17" s="5"/>
      <c r="C17" s="5"/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07"/>
      <c r="Q17" s="5"/>
      <c r="R17" s="5"/>
      <c r="S17" s="5"/>
      <c r="T17" s="5"/>
      <c r="U17" s="5"/>
      <c r="V17" s="5"/>
      <c r="W17" s="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5"/>
      <c r="AJ17" s="6"/>
      <c r="AK17" s="107"/>
    </row>
    <row r="18" spans="2:37" ht="30" customHeight="1" x14ac:dyDescent="0.1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/>
      <c r="X18" s="5"/>
      <c r="Y18" s="5"/>
    </row>
    <row r="19" spans="2:37" ht="30" customHeight="1" x14ac:dyDescent="0.1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5"/>
      <c r="Y19" s="5"/>
    </row>
    <row r="20" spans="2:37" ht="30" customHeight="1" x14ac:dyDescent="0.15">
      <c r="G20" s="12"/>
    </row>
    <row r="21" spans="2:37" ht="30" customHeight="1" x14ac:dyDescent="0.15">
      <c r="G21" s="12"/>
    </row>
    <row r="22" spans="2:37" ht="30" customHeight="1" x14ac:dyDescent="0.15">
      <c r="G22" s="12"/>
    </row>
  </sheetData>
  <mergeCells count="12">
    <mergeCell ref="D3:D4"/>
    <mergeCell ref="E3:G3"/>
    <mergeCell ref="H3:K3"/>
    <mergeCell ref="X3:X4"/>
    <mergeCell ref="W3:W4"/>
    <mergeCell ref="L3:V3"/>
    <mergeCell ref="A9:A11"/>
    <mergeCell ref="B16:C16"/>
    <mergeCell ref="B3:B4"/>
    <mergeCell ref="B5:B7"/>
    <mergeCell ref="B8:B14"/>
    <mergeCell ref="C3:C4"/>
  </mergeCells>
  <phoneticPr fontId="1"/>
  <printOptions gridLinesSet="0"/>
  <pageMargins left="0.47244094488188981" right="0.47244094488188981" top="0.98425196850393704" bottom="0.59055118110236227" header="0.51181102362204722" footer="0.51181102362204722"/>
  <pageSetup paperSize="9" scale="90" firstPageNumber="3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C000"/>
  </sheetPr>
  <dimension ref="A1:BX21"/>
  <sheetViews>
    <sheetView view="pageLayout" zoomScale="85" zoomScaleNormal="100" zoomScalePageLayoutView="85" workbookViewId="0">
      <selection activeCell="BB1" sqref="BB1:BC1048576"/>
    </sheetView>
  </sheetViews>
  <sheetFormatPr defaultColWidth="10.625" defaultRowHeight="30" customHeight="1" x14ac:dyDescent="0.15"/>
  <cols>
    <col min="1" max="1" width="3" style="3" customWidth="1"/>
    <col min="2" max="2" width="2.625" style="3" customWidth="1"/>
    <col min="3" max="3" width="8.875" style="3" customWidth="1"/>
    <col min="4" max="4" width="6" style="3" customWidth="1"/>
    <col min="5" max="6" width="6.375" style="3" customWidth="1"/>
    <col min="7" max="9" width="6" style="3" customWidth="1"/>
    <col min="10" max="10" width="6.375" style="3" customWidth="1"/>
    <col min="11" max="11" width="7.125" style="3" customWidth="1"/>
    <col min="12" max="12" width="6.75" style="3" customWidth="1"/>
    <col min="13" max="17" width="6" style="3" customWidth="1"/>
    <col min="18" max="18" width="6.875" style="3" customWidth="1"/>
    <col min="19" max="19" width="6.625" style="3" customWidth="1"/>
    <col min="20" max="20" width="8.875" style="3" customWidth="1"/>
    <col min="21" max="21" width="3.625" style="3" customWidth="1"/>
    <col min="22" max="22" width="2.625" style="3" customWidth="1"/>
    <col min="23" max="23" width="9.375" style="3" customWidth="1"/>
    <col min="24" max="37" width="6.375" style="3" customWidth="1"/>
    <col min="38" max="38" width="7.375" style="3" customWidth="1"/>
    <col min="39" max="39" width="9.375" style="3" customWidth="1"/>
    <col min="40" max="40" width="3.625" style="3" customWidth="1"/>
    <col min="41" max="41" width="2.625" style="3" customWidth="1"/>
    <col min="42" max="42" width="10.375" style="3" customWidth="1"/>
    <col min="43" max="47" width="9.125" style="3" customWidth="1"/>
    <col min="48" max="48" width="7.875" style="3" bestFit="1" customWidth="1"/>
    <col min="49" max="51" width="9.125" style="3" customWidth="1"/>
    <col min="52" max="52" width="10.125" style="3" customWidth="1"/>
    <col min="53" max="53" width="10.375" style="3" customWidth="1"/>
    <col min="54" max="70" width="10.625" style="3" customWidth="1"/>
    <col min="71" max="16384" width="10.625" style="3"/>
  </cols>
  <sheetData>
    <row r="1" spans="1:55" ht="17.25" customHeight="1" x14ac:dyDescent="0.15"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ht="21.75" customHeight="1" x14ac:dyDescent="0.15">
      <c r="C2" s="38" t="s">
        <v>52</v>
      </c>
      <c r="D2" s="4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ht="21.75" customHeight="1" x14ac:dyDescent="0.15">
      <c r="C3" s="44" t="s">
        <v>133</v>
      </c>
      <c r="D3" s="4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72" t="s">
        <v>109</v>
      </c>
      <c r="T3" s="172"/>
      <c r="U3" s="96"/>
      <c r="V3" s="8"/>
      <c r="W3" s="44" t="s">
        <v>134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72" t="s">
        <v>110</v>
      </c>
      <c r="AM3" s="172"/>
      <c r="AN3" s="96"/>
      <c r="AO3" s="8"/>
      <c r="AP3" s="44" t="s">
        <v>135</v>
      </c>
      <c r="AQ3" s="8"/>
      <c r="AR3" s="8"/>
      <c r="AS3" s="8"/>
      <c r="AT3" s="8"/>
      <c r="AU3" s="8"/>
      <c r="AV3" s="8"/>
      <c r="AW3" s="8"/>
      <c r="AX3" s="8"/>
      <c r="AY3" s="8"/>
      <c r="AZ3" s="172" t="s">
        <v>110</v>
      </c>
      <c r="BA3" s="172"/>
      <c r="BB3" s="5"/>
      <c r="BC3" s="5"/>
    </row>
    <row r="4" spans="1:55" s="2" customFormat="1" ht="20.25" customHeight="1" x14ac:dyDescent="0.15">
      <c r="B4" s="123" t="s">
        <v>33</v>
      </c>
      <c r="C4" s="126" t="s">
        <v>37</v>
      </c>
      <c r="D4" s="173" t="s">
        <v>146</v>
      </c>
      <c r="E4" s="131"/>
      <c r="F4" s="131"/>
      <c r="G4" s="131"/>
      <c r="H4" s="131"/>
      <c r="I4" s="131"/>
      <c r="J4" s="131"/>
      <c r="K4" s="162" t="s">
        <v>40</v>
      </c>
      <c r="L4" s="136"/>
      <c r="M4" s="136"/>
      <c r="N4" s="136"/>
      <c r="O4" s="136"/>
      <c r="P4" s="136"/>
      <c r="Q4" s="136"/>
      <c r="R4" s="136"/>
      <c r="S4" s="157" t="s">
        <v>94</v>
      </c>
      <c r="T4" s="133" t="s">
        <v>74</v>
      </c>
      <c r="U4" s="97"/>
      <c r="V4" s="128" t="s">
        <v>33</v>
      </c>
      <c r="W4" s="126" t="s">
        <v>64</v>
      </c>
      <c r="X4" s="162" t="s">
        <v>41</v>
      </c>
      <c r="Y4" s="136"/>
      <c r="Z4" s="136"/>
      <c r="AA4" s="136"/>
      <c r="AB4" s="136"/>
      <c r="AC4" s="136"/>
      <c r="AD4" s="136"/>
      <c r="AE4" s="136"/>
      <c r="AF4" s="136"/>
      <c r="AG4" s="136"/>
      <c r="AH4" s="173" t="s">
        <v>23</v>
      </c>
      <c r="AI4" s="131"/>
      <c r="AJ4" s="131"/>
      <c r="AK4" s="175"/>
      <c r="AL4" s="157" t="s">
        <v>132</v>
      </c>
      <c r="AM4" s="133" t="s">
        <v>64</v>
      </c>
      <c r="AN4" s="97"/>
      <c r="AO4" s="128" t="s">
        <v>33</v>
      </c>
      <c r="AP4" s="126" t="s">
        <v>37</v>
      </c>
      <c r="AQ4" s="173" t="s">
        <v>106</v>
      </c>
      <c r="AR4" s="131"/>
      <c r="AS4" s="131"/>
      <c r="AT4" s="131"/>
      <c r="AU4" s="131"/>
      <c r="AV4" s="131"/>
      <c r="AW4" s="131"/>
      <c r="AX4" s="131"/>
      <c r="AY4" s="131"/>
      <c r="AZ4" s="157" t="s">
        <v>120</v>
      </c>
      <c r="BA4" s="133" t="s">
        <v>74</v>
      </c>
      <c r="BB4" s="15"/>
      <c r="BC4" s="1"/>
    </row>
    <row r="5" spans="1:55" s="24" customFormat="1" ht="17.25" customHeight="1" x14ac:dyDescent="0.15">
      <c r="B5" s="124"/>
      <c r="C5" s="127"/>
      <c r="D5" s="174" t="s">
        <v>75</v>
      </c>
      <c r="E5" s="163" t="s">
        <v>111</v>
      </c>
      <c r="F5" s="138" t="s">
        <v>58</v>
      </c>
      <c r="G5" s="138" t="s">
        <v>59</v>
      </c>
      <c r="H5" s="138" t="s">
        <v>76</v>
      </c>
      <c r="I5" s="138" t="s">
        <v>60</v>
      </c>
      <c r="J5" s="169" t="s">
        <v>2</v>
      </c>
      <c r="K5" s="141" t="s">
        <v>95</v>
      </c>
      <c r="L5" s="138" t="s">
        <v>96</v>
      </c>
      <c r="M5" s="138" t="s">
        <v>77</v>
      </c>
      <c r="N5" s="138" t="s">
        <v>61</v>
      </c>
      <c r="O5" s="138" t="s">
        <v>51</v>
      </c>
      <c r="P5" s="138" t="s">
        <v>78</v>
      </c>
      <c r="Q5" s="138" t="s">
        <v>62</v>
      </c>
      <c r="R5" s="164" t="s">
        <v>2</v>
      </c>
      <c r="S5" s="134"/>
      <c r="T5" s="134"/>
      <c r="U5" s="97"/>
      <c r="V5" s="129"/>
      <c r="W5" s="127"/>
      <c r="X5" s="174" t="s">
        <v>150</v>
      </c>
      <c r="Y5" s="138" t="s">
        <v>121</v>
      </c>
      <c r="Z5" s="138" t="s">
        <v>124</v>
      </c>
      <c r="AA5" s="138" t="s">
        <v>122</v>
      </c>
      <c r="AB5" s="138" t="s">
        <v>123</v>
      </c>
      <c r="AC5" s="138" t="s">
        <v>125</v>
      </c>
      <c r="AD5" s="138" t="s">
        <v>126</v>
      </c>
      <c r="AE5" s="138" t="s">
        <v>127</v>
      </c>
      <c r="AF5" s="138" t="s">
        <v>128</v>
      </c>
      <c r="AG5" s="169" t="s">
        <v>2</v>
      </c>
      <c r="AH5" s="141" t="s">
        <v>129</v>
      </c>
      <c r="AI5" s="138" t="s">
        <v>130</v>
      </c>
      <c r="AJ5" s="138" t="s">
        <v>131</v>
      </c>
      <c r="AK5" s="169" t="s">
        <v>2</v>
      </c>
      <c r="AL5" s="134"/>
      <c r="AM5" s="134"/>
      <c r="AN5" s="97"/>
      <c r="AO5" s="129"/>
      <c r="AP5" s="127"/>
      <c r="AQ5" s="32"/>
      <c r="AR5" s="155" t="s">
        <v>53</v>
      </c>
      <c r="AS5" s="156"/>
      <c r="AT5" s="27" t="s">
        <v>79</v>
      </c>
      <c r="AU5" s="27" t="s">
        <v>56</v>
      </c>
      <c r="AV5" s="27" t="s">
        <v>149</v>
      </c>
      <c r="AW5" s="27" t="s">
        <v>24</v>
      </c>
      <c r="AX5" s="33" t="s">
        <v>107</v>
      </c>
      <c r="AY5" s="176" t="s">
        <v>2</v>
      </c>
      <c r="AZ5" s="177"/>
      <c r="BA5" s="134"/>
      <c r="BB5" s="14"/>
      <c r="BC5" s="23"/>
    </row>
    <row r="6" spans="1:55" s="24" customFormat="1" ht="12" customHeight="1" x14ac:dyDescent="0.15">
      <c r="B6" s="124"/>
      <c r="C6" s="127"/>
      <c r="D6" s="142"/>
      <c r="E6" s="144"/>
      <c r="F6" s="158"/>
      <c r="G6" s="158"/>
      <c r="H6" s="158"/>
      <c r="I6" s="158"/>
      <c r="J6" s="170"/>
      <c r="K6" s="160"/>
      <c r="L6" s="158"/>
      <c r="M6" s="158"/>
      <c r="N6" s="158"/>
      <c r="O6" s="158"/>
      <c r="P6" s="158"/>
      <c r="Q6" s="158"/>
      <c r="R6" s="165"/>
      <c r="S6" s="134"/>
      <c r="T6" s="134"/>
      <c r="U6" s="97"/>
      <c r="V6" s="129"/>
      <c r="W6" s="127"/>
      <c r="X6" s="142"/>
      <c r="Y6" s="139"/>
      <c r="Z6" s="139"/>
      <c r="AA6" s="139"/>
      <c r="AB6" s="139"/>
      <c r="AC6" s="139"/>
      <c r="AD6" s="139"/>
      <c r="AE6" s="139"/>
      <c r="AF6" s="139"/>
      <c r="AG6" s="170"/>
      <c r="AH6" s="142"/>
      <c r="AI6" s="144"/>
      <c r="AJ6" s="139"/>
      <c r="AK6" s="170"/>
      <c r="AL6" s="134"/>
      <c r="AM6" s="134"/>
      <c r="AN6" s="97"/>
      <c r="AO6" s="129"/>
      <c r="AP6" s="127"/>
      <c r="AQ6" s="101" t="s">
        <v>142</v>
      </c>
      <c r="AR6" s="34" t="s">
        <v>54</v>
      </c>
      <c r="AS6" s="34" t="s">
        <v>55</v>
      </c>
      <c r="AT6" s="34"/>
      <c r="AU6" s="34"/>
      <c r="AV6" s="34"/>
      <c r="AW6" s="34"/>
      <c r="AX6" s="35"/>
      <c r="AY6" s="127"/>
      <c r="AZ6" s="177"/>
      <c r="BA6" s="134"/>
      <c r="BB6" s="14"/>
      <c r="BC6" s="23"/>
    </row>
    <row r="7" spans="1:55" s="2" customFormat="1" ht="12" customHeight="1" x14ac:dyDescent="0.15">
      <c r="B7" s="125"/>
      <c r="C7" s="150"/>
      <c r="D7" s="143"/>
      <c r="E7" s="145"/>
      <c r="F7" s="159"/>
      <c r="G7" s="159"/>
      <c r="H7" s="159"/>
      <c r="I7" s="159"/>
      <c r="J7" s="171"/>
      <c r="K7" s="161"/>
      <c r="L7" s="159"/>
      <c r="M7" s="159"/>
      <c r="N7" s="159"/>
      <c r="O7" s="159"/>
      <c r="P7" s="159"/>
      <c r="Q7" s="159"/>
      <c r="R7" s="166"/>
      <c r="S7" s="148"/>
      <c r="T7" s="148"/>
      <c r="U7" s="97"/>
      <c r="V7" s="149"/>
      <c r="W7" s="150"/>
      <c r="X7" s="143"/>
      <c r="Y7" s="140"/>
      <c r="Z7" s="140"/>
      <c r="AA7" s="140"/>
      <c r="AB7" s="140"/>
      <c r="AC7" s="140"/>
      <c r="AD7" s="140"/>
      <c r="AE7" s="140"/>
      <c r="AF7" s="140"/>
      <c r="AG7" s="171"/>
      <c r="AH7" s="143"/>
      <c r="AI7" s="145"/>
      <c r="AJ7" s="140"/>
      <c r="AK7" s="171"/>
      <c r="AL7" s="148"/>
      <c r="AM7" s="148"/>
      <c r="AN7" s="97"/>
      <c r="AO7" s="149"/>
      <c r="AP7" s="150"/>
      <c r="AQ7" s="104"/>
      <c r="AR7" s="36" t="s">
        <v>42</v>
      </c>
      <c r="AS7" s="36" t="s">
        <v>42</v>
      </c>
      <c r="AT7" s="36" t="s">
        <v>42</v>
      </c>
      <c r="AU7" s="36" t="s">
        <v>141</v>
      </c>
      <c r="AV7" s="36" t="s">
        <v>144</v>
      </c>
      <c r="AW7" s="36" t="s">
        <v>25</v>
      </c>
      <c r="AX7" s="37" t="s">
        <v>108</v>
      </c>
      <c r="AY7" s="150"/>
      <c r="AZ7" s="178"/>
      <c r="BA7" s="148"/>
      <c r="BB7" s="15"/>
      <c r="BC7" s="1"/>
    </row>
    <row r="8" spans="1:55" s="2" customFormat="1" ht="31.5" customHeight="1" x14ac:dyDescent="0.15">
      <c r="B8" s="123" t="s">
        <v>38</v>
      </c>
      <c r="C8" s="215" t="s">
        <v>4</v>
      </c>
      <c r="D8" s="46"/>
      <c r="E8" s="46">
        <v>26.271999999999998</v>
      </c>
      <c r="F8" s="47"/>
      <c r="G8" s="47"/>
      <c r="H8" s="47"/>
      <c r="I8" s="47"/>
      <c r="J8" s="48">
        <f t="shared" ref="J8:J15" si="0">SUM(D8:I8)</f>
        <v>26.271999999999998</v>
      </c>
      <c r="K8" s="49"/>
      <c r="L8" s="47"/>
      <c r="M8" s="47"/>
      <c r="N8" s="47"/>
      <c r="O8" s="47"/>
      <c r="P8" s="47">
        <v>50</v>
      </c>
      <c r="Q8" s="47"/>
      <c r="R8" s="50">
        <f>K8-L8+M8+N8+O8+P8+Q8</f>
        <v>50</v>
      </c>
      <c r="S8" s="51">
        <f t="shared" ref="S8:S18" si="1">J8+R8</f>
        <v>76.271999999999991</v>
      </c>
      <c r="T8" s="216" t="s">
        <v>4</v>
      </c>
      <c r="U8" s="98"/>
      <c r="V8" s="151" t="s">
        <v>38</v>
      </c>
      <c r="W8" s="226" t="s">
        <v>4</v>
      </c>
      <c r="X8" s="49"/>
      <c r="Y8" s="47"/>
      <c r="Z8" s="47"/>
      <c r="AA8" s="47"/>
      <c r="AB8" s="47"/>
      <c r="AC8" s="47"/>
      <c r="AD8" s="47"/>
      <c r="AE8" s="47"/>
      <c r="AF8" s="47"/>
      <c r="AG8" s="50">
        <f t="shared" ref="AG8:AG18" si="2">SUM(X8:AF8)</f>
        <v>0</v>
      </c>
      <c r="AH8" s="49"/>
      <c r="AI8" s="47"/>
      <c r="AJ8" s="47"/>
      <c r="AK8" s="48">
        <f t="shared" ref="AK8:AK18" si="3">SUM(AH8:AJ8)</f>
        <v>0</v>
      </c>
      <c r="AL8" s="51">
        <f t="shared" ref="AL8:AL18" si="4">AG8+AK8</f>
        <v>0</v>
      </c>
      <c r="AM8" s="216" t="s">
        <v>4</v>
      </c>
      <c r="AN8" s="98"/>
      <c r="AO8" s="151" t="s">
        <v>38</v>
      </c>
      <c r="AP8" s="226" t="s">
        <v>4</v>
      </c>
      <c r="AQ8" s="49">
        <v>193</v>
      </c>
      <c r="AR8" s="47"/>
      <c r="AS8" s="47">
        <v>81.447000000000003</v>
      </c>
      <c r="AT8" s="47"/>
      <c r="AU8" s="47"/>
      <c r="AV8" s="47">
        <f>-219.788+21.613</f>
        <v>-198.17500000000001</v>
      </c>
      <c r="AW8" s="47">
        <v>21.613</v>
      </c>
      <c r="AX8" s="84"/>
      <c r="AY8" s="48">
        <f>SUM(AQ8:AV8)+AX8</f>
        <v>76.271999999999991</v>
      </c>
      <c r="AZ8" s="51">
        <f t="shared" ref="AZ8:AZ18" si="5">(AL8+AY8)</f>
        <v>76.271999999999991</v>
      </c>
      <c r="BA8" s="188" t="s">
        <v>4</v>
      </c>
      <c r="BB8" s="15"/>
      <c r="BC8" s="1"/>
    </row>
    <row r="9" spans="1:55" s="2" customFormat="1" ht="31.5" customHeight="1" x14ac:dyDescent="0.15">
      <c r="B9" s="124"/>
      <c r="C9" s="217" t="s">
        <v>119</v>
      </c>
      <c r="D9" s="52"/>
      <c r="E9" s="52">
        <v>181.15700000000001</v>
      </c>
      <c r="F9" s="53"/>
      <c r="G9" s="53"/>
      <c r="H9" s="53"/>
      <c r="I9" s="53">
        <v>646.07500000000005</v>
      </c>
      <c r="J9" s="54">
        <f t="shared" si="0"/>
        <v>827.23200000000008</v>
      </c>
      <c r="K9" s="55"/>
      <c r="L9" s="53"/>
      <c r="M9" s="53"/>
      <c r="N9" s="53"/>
      <c r="O9" s="53"/>
      <c r="P9" s="53"/>
      <c r="Q9" s="53"/>
      <c r="R9" s="56">
        <v>0</v>
      </c>
      <c r="S9" s="57">
        <f t="shared" si="1"/>
        <v>827.23200000000008</v>
      </c>
      <c r="T9" s="218" t="s">
        <v>119</v>
      </c>
      <c r="U9" s="98"/>
      <c r="V9" s="152"/>
      <c r="W9" s="227" t="s">
        <v>119</v>
      </c>
      <c r="X9" s="55"/>
      <c r="Y9" s="53"/>
      <c r="Z9" s="53"/>
      <c r="AA9" s="53"/>
      <c r="AB9" s="53"/>
      <c r="AC9" s="53"/>
      <c r="AD9" s="53"/>
      <c r="AE9" s="53">
        <v>72</v>
      </c>
      <c r="AF9" s="53"/>
      <c r="AG9" s="56">
        <f t="shared" si="2"/>
        <v>72</v>
      </c>
      <c r="AH9" s="55"/>
      <c r="AI9" s="53"/>
      <c r="AJ9" s="53"/>
      <c r="AK9" s="66">
        <v>0</v>
      </c>
      <c r="AL9" s="67">
        <f t="shared" si="4"/>
        <v>72</v>
      </c>
      <c r="AM9" s="218" t="s">
        <v>119</v>
      </c>
      <c r="AN9" s="98"/>
      <c r="AO9" s="152"/>
      <c r="AP9" s="227" t="s">
        <v>119</v>
      </c>
      <c r="AQ9" s="55">
        <v>318</v>
      </c>
      <c r="AR9" s="53">
        <v>281</v>
      </c>
      <c r="AS9" s="53"/>
      <c r="AT9" s="53"/>
      <c r="AU9" s="53"/>
      <c r="AV9" s="53">
        <v>156.232</v>
      </c>
      <c r="AW9" s="53">
        <v>-287.31599999999997</v>
      </c>
      <c r="AX9" s="85"/>
      <c r="AY9" s="66">
        <f t="shared" ref="AY9:AY12" si="6">SUM(AQ9:AV9)+AX9</f>
        <v>755.23199999999997</v>
      </c>
      <c r="AZ9" s="67">
        <f t="shared" si="5"/>
        <v>827.23199999999997</v>
      </c>
      <c r="BA9" s="195" t="s">
        <v>119</v>
      </c>
      <c r="BB9" s="1"/>
      <c r="BC9" s="1"/>
    </row>
    <row r="10" spans="1:55" s="2" customFormat="1" ht="31.5" customHeight="1" x14ac:dyDescent="0.15">
      <c r="B10" s="125"/>
      <c r="C10" s="219" t="s">
        <v>113</v>
      </c>
      <c r="D10" s="58"/>
      <c r="E10" s="58">
        <v>5719.7150000000001</v>
      </c>
      <c r="F10" s="59">
        <v>11243.718000000001</v>
      </c>
      <c r="G10" s="59"/>
      <c r="H10" s="59"/>
      <c r="I10" s="59"/>
      <c r="J10" s="60">
        <f t="shared" si="0"/>
        <v>16963.433000000001</v>
      </c>
      <c r="K10" s="61">
        <v>992.65</v>
      </c>
      <c r="L10" s="59">
        <v>992.649</v>
      </c>
      <c r="M10" s="59"/>
      <c r="N10" s="59"/>
      <c r="O10" s="59"/>
      <c r="P10" s="59">
        <v>50</v>
      </c>
      <c r="Q10" s="62"/>
      <c r="R10" s="54">
        <f t="shared" ref="R10:R18" si="7">K10-L10+M10+N10+O10+P10+Q10</f>
        <v>50.000999999999976</v>
      </c>
      <c r="S10" s="63">
        <f>J10+R10</f>
        <v>17013.434000000001</v>
      </c>
      <c r="T10" s="220" t="s">
        <v>113</v>
      </c>
      <c r="U10" s="98"/>
      <c r="V10" s="153"/>
      <c r="W10" s="228" t="s">
        <v>113</v>
      </c>
      <c r="X10" s="61"/>
      <c r="Y10" s="59">
        <v>109.685</v>
      </c>
      <c r="Z10" s="59"/>
      <c r="AA10" s="59"/>
      <c r="AB10" s="59"/>
      <c r="AC10" s="59"/>
      <c r="AD10" s="59"/>
      <c r="AE10" s="59">
        <v>999.4</v>
      </c>
      <c r="AF10" s="59"/>
      <c r="AG10" s="60">
        <f t="shared" si="2"/>
        <v>1109.085</v>
      </c>
      <c r="AH10" s="61"/>
      <c r="AI10" s="59"/>
      <c r="AJ10" s="59"/>
      <c r="AK10" s="80">
        <f t="shared" si="3"/>
        <v>0</v>
      </c>
      <c r="AL10" s="71">
        <f t="shared" si="4"/>
        <v>1109.085</v>
      </c>
      <c r="AM10" s="224" t="s">
        <v>113</v>
      </c>
      <c r="AN10" s="98"/>
      <c r="AO10" s="153"/>
      <c r="AP10" s="228" t="s">
        <v>66</v>
      </c>
      <c r="AQ10" s="61">
        <v>667</v>
      </c>
      <c r="AR10" s="59"/>
      <c r="AS10" s="59">
        <v>2550</v>
      </c>
      <c r="AT10" s="59"/>
      <c r="AU10" s="59">
        <v>4800</v>
      </c>
      <c r="AV10" s="59">
        <v>7887.3490000000002</v>
      </c>
      <c r="AW10" s="59">
        <v>3148.3490000000002</v>
      </c>
      <c r="AX10" s="86"/>
      <c r="AY10" s="80">
        <f t="shared" si="6"/>
        <v>15904.349</v>
      </c>
      <c r="AZ10" s="63">
        <f t="shared" si="5"/>
        <v>17013.434000000001</v>
      </c>
      <c r="BA10" s="203" t="s">
        <v>113</v>
      </c>
      <c r="BB10" s="15"/>
      <c r="BC10" s="1"/>
    </row>
    <row r="11" spans="1:55" s="2" customFormat="1" ht="31.5" customHeight="1" x14ac:dyDescent="0.15">
      <c r="B11" s="123" t="s">
        <v>39</v>
      </c>
      <c r="C11" s="221" t="s">
        <v>6</v>
      </c>
      <c r="D11" s="109">
        <v>595.101</v>
      </c>
      <c r="E11" s="64">
        <v>4599.8999999999996</v>
      </c>
      <c r="F11" s="64"/>
      <c r="G11" s="64"/>
      <c r="H11" s="64"/>
      <c r="I11" s="64">
        <f>15370.387+281.679</f>
        <v>15652.066000000001</v>
      </c>
      <c r="J11" s="54">
        <f t="shared" si="0"/>
        <v>20847.066999999999</v>
      </c>
      <c r="K11" s="65">
        <v>77645.252999999997</v>
      </c>
      <c r="L11" s="64">
        <v>72227.441999999995</v>
      </c>
      <c r="M11" s="64">
        <v>10955.725</v>
      </c>
      <c r="N11" s="64"/>
      <c r="O11" s="64"/>
      <c r="P11" s="64">
        <v>220</v>
      </c>
      <c r="Q11" s="47"/>
      <c r="R11" s="48">
        <f>K11-L11+M11+N11+O11+P11+Q11</f>
        <v>16593.536</v>
      </c>
      <c r="S11" s="51">
        <f t="shared" si="1"/>
        <v>37440.603000000003</v>
      </c>
      <c r="T11" s="216" t="s">
        <v>6</v>
      </c>
      <c r="U11" s="98"/>
      <c r="V11" s="151" t="s">
        <v>39</v>
      </c>
      <c r="W11" s="229" t="s">
        <v>6</v>
      </c>
      <c r="X11" s="65"/>
      <c r="Y11" s="64"/>
      <c r="Z11" s="64"/>
      <c r="AA11" s="64"/>
      <c r="AB11" s="64"/>
      <c r="AC11" s="64"/>
      <c r="AD11" s="64"/>
      <c r="AE11" s="64">
        <v>660</v>
      </c>
      <c r="AF11" s="64">
        <f>3857.26+108.858+0</f>
        <v>3966.1180000000004</v>
      </c>
      <c r="AG11" s="54">
        <f>SUM(X11:AF11)</f>
        <v>4626.1180000000004</v>
      </c>
      <c r="AH11" s="65"/>
      <c r="AI11" s="64"/>
      <c r="AJ11" s="64"/>
      <c r="AK11" s="81">
        <f>SUM(AH11:AJ11)</f>
        <v>0</v>
      </c>
      <c r="AL11" s="51">
        <f t="shared" si="4"/>
        <v>4626.1180000000004</v>
      </c>
      <c r="AM11" s="222" t="s">
        <v>6</v>
      </c>
      <c r="AN11" s="98"/>
      <c r="AO11" s="151" t="s">
        <v>39</v>
      </c>
      <c r="AP11" s="229" t="s">
        <v>143</v>
      </c>
      <c r="AQ11" s="65">
        <v>9150</v>
      </c>
      <c r="AR11" s="64">
        <v>55</v>
      </c>
      <c r="AS11" s="64">
        <v>11935</v>
      </c>
      <c r="AT11" s="64"/>
      <c r="AU11" s="64">
        <v>11025.130999999999</v>
      </c>
      <c r="AV11" s="64">
        <v>799.35400000000004</v>
      </c>
      <c r="AW11" s="64">
        <v>764.02200000000005</v>
      </c>
      <c r="AX11" s="87">
        <v>-150</v>
      </c>
      <c r="AY11" s="81">
        <f>SUM(AQ11:AV11)+AX11</f>
        <v>32814.485000000001</v>
      </c>
      <c r="AZ11" s="57">
        <f t="shared" si="5"/>
        <v>37440.603000000003</v>
      </c>
      <c r="BA11" s="209" t="s">
        <v>6</v>
      </c>
      <c r="BB11" s="15"/>
      <c r="BC11" s="1"/>
    </row>
    <row r="12" spans="1:55" s="2" customFormat="1" ht="31.5" customHeight="1" x14ac:dyDescent="0.15">
      <c r="A12" s="137" t="s">
        <v>137</v>
      </c>
      <c r="B12" s="124"/>
      <c r="C12" s="217" t="s">
        <v>7</v>
      </c>
      <c r="D12" s="109">
        <v>174.10599999999999</v>
      </c>
      <c r="E12" s="52">
        <v>20062.972000000002</v>
      </c>
      <c r="F12" s="53"/>
      <c r="G12" s="53"/>
      <c r="H12" s="53"/>
      <c r="I12" s="53">
        <v>1866.366</v>
      </c>
      <c r="J12" s="56">
        <f t="shared" si="0"/>
        <v>22103.444000000003</v>
      </c>
      <c r="K12" s="55">
        <v>214594.85699999999</v>
      </c>
      <c r="L12" s="53">
        <v>128505.93799999999</v>
      </c>
      <c r="M12" s="53">
        <v>37791.781000000003</v>
      </c>
      <c r="N12" s="53"/>
      <c r="O12" s="53">
        <v>60.6</v>
      </c>
      <c r="P12" s="53">
        <v>170</v>
      </c>
      <c r="Q12" s="64">
        <v>599.16800000000001</v>
      </c>
      <c r="R12" s="66">
        <f t="shared" si="7"/>
        <v>124710.46800000001</v>
      </c>
      <c r="S12" s="67">
        <f t="shared" si="1"/>
        <v>146813.91200000001</v>
      </c>
      <c r="T12" s="218" t="s">
        <v>7</v>
      </c>
      <c r="U12" s="154" t="s">
        <v>138</v>
      </c>
      <c r="V12" s="152"/>
      <c r="W12" s="227" t="s">
        <v>7</v>
      </c>
      <c r="X12" s="55"/>
      <c r="Y12" s="53"/>
      <c r="Z12" s="53"/>
      <c r="AA12" s="53"/>
      <c r="AB12" s="53"/>
      <c r="AC12" s="53"/>
      <c r="AD12" s="53"/>
      <c r="AE12" s="53">
        <v>72</v>
      </c>
      <c r="AF12" s="53">
        <v>1220.1130000000001</v>
      </c>
      <c r="AG12" s="56">
        <f t="shared" si="2"/>
        <v>1292.1130000000001</v>
      </c>
      <c r="AH12" s="55">
        <v>77502</v>
      </c>
      <c r="AI12" s="53"/>
      <c r="AJ12" s="53">
        <v>1993.3489999999999</v>
      </c>
      <c r="AK12" s="66">
        <f t="shared" si="3"/>
        <v>79495.349000000002</v>
      </c>
      <c r="AL12" s="67">
        <f t="shared" si="4"/>
        <v>80787.462</v>
      </c>
      <c r="AM12" s="218" t="s">
        <v>7</v>
      </c>
      <c r="AN12" s="154" t="s">
        <v>139</v>
      </c>
      <c r="AO12" s="152"/>
      <c r="AP12" s="227" t="s">
        <v>145</v>
      </c>
      <c r="AQ12" s="55">
        <v>2589</v>
      </c>
      <c r="AR12" s="53"/>
      <c r="AS12" s="53">
        <v>10104</v>
      </c>
      <c r="AT12" s="53"/>
      <c r="AU12" s="53">
        <v>67417.385999999999</v>
      </c>
      <c r="AV12" s="53">
        <v>-14083.936</v>
      </c>
      <c r="AW12" s="53">
        <v>-14083.936</v>
      </c>
      <c r="AX12" s="85"/>
      <c r="AY12" s="66">
        <f t="shared" si="6"/>
        <v>66026.45</v>
      </c>
      <c r="AZ12" s="67">
        <f t="shared" si="5"/>
        <v>146813.91200000001</v>
      </c>
      <c r="BA12" s="195" t="s">
        <v>7</v>
      </c>
      <c r="BB12" s="15"/>
      <c r="BC12" s="1"/>
    </row>
    <row r="13" spans="1:55" s="2" customFormat="1" ht="31.5" customHeight="1" x14ac:dyDescent="0.15">
      <c r="A13" s="137"/>
      <c r="B13" s="124"/>
      <c r="C13" s="217" t="s">
        <v>8</v>
      </c>
      <c r="D13" s="52"/>
      <c r="E13" s="53">
        <v>3312.1770000000001</v>
      </c>
      <c r="F13" s="53"/>
      <c r="G13" s="53"/>
      <c r="H13" s="53"/>
      <c r="I13" s="53"/>
      <c r="J13" s="56">
        <f t="shared" si="0"/>
        <v>3312.1770000000001</v>
      </c>
      <c r="K13" s="55"/>
      <c r="L13" s="53"/>
      <c r="M13" s="53"/>
      <c r="N13" s="53"/>
      <c r="O13" s="53"/>
      <c r="P13" s="53">
        <v>40</v>
      </c>
      <c r="Q13" s="53"/>
      <c r="R13" s="66">
        <f t="shared" si="7"/>
        <v>40</v>
      </c>
      <c r="S13" s="67">
        <f t="shared" si="1"/>
        <v>3352.1770000000001</v>
      </c>
      <c r="T13" s="218" t="s">
        <v>8</v>
      </c>
      <c r="U13" s="154"/>
      <c r="V13" s="152"/>
      <c r="W13" s="227" t="s">
        <v>8</v>
      </c>
      <c r="X13" s="55"/>
      <c r="Y13" s="53"/>
      <c r="Z13" s="53"/>
      <c r="AA13" s="53"/>
      <c r="AB13" s="53"/>
      <c r="AC13" s="53"/>
      <c r="AD13" s="53"/>
      <c r="AE13" s="53">
        <v>72</v>
      </c>
      <c r="AF13" s="53">
        <f>7+1.633</f>
        <v>8.6329999999999991</v>
      </c>
      <c r="AG13" s="56">
        <f t="shared" si="2"/>
        <v>80.632999999999996</v>
      </c>
      <c r="AH13" s="55"/>
      <c r="AI13" s="53"/>
      <c r="AJ13" s="53"/>
      <c r="AK13" s="66">
        <f t="shared" si="3"/>
        <v>0</v>
      </c>
      <c r="AL13" s="67">
        <f t="shared" si="4"/>
        <v>80.632999999999996</v>
      </c>
      <c r="AM13" s="218" t="s">
        <v>8</v>
      </c>
      <c r="AN13" s="154"/>
      <c r="AO13" s="152"/>
      <c r="AP13" s="227" t="s">
        <v>8</v>
      </c>
      <c r="AQ13" s="55">
        <v>108</v>
      </c>
      <c r="AR13" s="53"/>
      <c r="AS13" s="53"/>
      <c r="AT13" s="53"/>
      <c r="AU13" s="53">
        <v>3179.665</v>
      </c>
      <c r="AV13" s="53">
        <v>-16.120999999999999</v>
      </c>
      <c r="AW13" s="53">
        <v>47.616</v>
      </c>
      <c r="AX13" s="85"/>
      <c r="AY13" s="66">
        <f t="shared" ref="AY13:AY19" si="8">SUM(AQ13:AV13)+AX13</f>
        <v>3271.5439999999999</v>
      </c>
      <c r="AZ13" s="67">
        <f>(AL13+AY13)</f>
        <v>3352.1769999999997</v>
      </c>
      <c r="BA13" s="195" t="s">
        <v>8</v>
      </c>
      <c r="BB13" s="15"/>
      <c r="BC13" s="1"/>
    </row>
    <row r="14" spans="1:55" s="2" customFormat="1" ht="31.5" customHeight="1" x14ac:dyDescent="0.15">
      <c r="A14" s="137"/>
      <c r="B14" s="124"/>
      <c r="C14" s="217" t="s">
        <v>9</v>
      </c>
      <c r="D14" s="52">
        <v>130</v>
      </c>
      <c r="E14" s="53">
        <f>7024.996+230</f>
        <v>7254.9960000000001</v>
      </c>
      <c r="F14" s="53"/>
      <c r="G14" s="53"/>
      <c r="H14" s="53"/>
      <c r="I14" s="53">
        <v>22</v>
      </c>
      <c r="J14" s="56">
        <f t="shared" si="0"/>
        <v>7406.9960000000001</v>
      </c>
      <c r="K14" s="55">
        <v>25210.955000000002</v>
      </c>
      <c r="L14" s="53">
        <v>23266.312000000002</v>
      </c>
      <c r="M14" s="53">
        <v>600</v>
      </c>
      <c r="N14" s="53"/>
      <c r="O14" s="53"/>
      <c r="P14" s="53">
        <v>50</v>
      </c>
      <c r="Q14" s="53"/>
      <c r="R14" s="66">
        <f t="shared" si="7"/>
        <v>2594.643</v>
      </c>
      <c r="S14" s="67">
        <f t="shared" si="1"/>
        <v>10001.638999999999</v>
      </c>
      <c r="T14" s="222" t="s">
        <v>9</v>
      </c>
      <c r="U14" s="154"/>
      <c r="V14" s="152"/>
      <c r="W14" s="227" t="s">
        <v>9</v>
      </c>
      <c r="X14" s="55"/>
      <c r="Y14" s="53"/>
      <c r="Z14" s="53"/>
      <c r="AA14" s="53"/>
      <c r="AB14" s="53"/>
      <c r="AC14" s="53"/>
      <c r="AD14" s="53"/>
      <c r="AE14" s="53">
        <v>72</v>
      </c>
      <c r="AF14" s="53">
        <v>39.097000000000001</v>
      </c>
      <c r="AG14" s="56">
        <f t="shared" si="2"/>
        <v>111.09700000000001</v>
      </c>
      <c r="AH14" s="55"/>
      <c r="AI14" s="53"/>
      <c r="AJ14" s="53"/>
      <c r="AK14" s="66">
        <f t="shared" si="3"/>
        <v>0</v>
      </c>
      <c r="AL14" s="67">
        <f t="shared" si="4"/>
        <v>111.09700000000001</v>
      </c>
      <c r="AM14" s="218" t="s">
        <v>9</v>
      </c>
      <c r="AN14" s="154"/>
      <c r="AO14" s="152"/>
      <c r="AP14" s="227" t="s">
        <v>9</v>
      </c>
      <c r="AQ14" s="55">
        <v>790</v>
      </c>
      <c r="AR14" s="53"/>
      <c r="AS14" s="53">
        <v>4740</v>
      </c>
      <c r="AT14" s="53"/>
      <c r="AU14" s="53">
        <f>1481.3331</f>
        <v>1481.3331000000001</v>
      </c>
      <c r="AV14" s="53">
        <v>2879.2109999999998</v>
      </c>
      <c r="AW14" s="53">
        <v>2879.2109999999998</v>
      </c>
      <c r="AX14" s="85"/>
      <c r="AY14" s="66">
        <f t="shared" si="8"/>
        <v>9890.5440999999992</v>
      </c>
      <c r="AZ14" s="67">
        <f>(AL14+AY14)</f>
        <v>10001.641099999999</v>
      </c>
      <c r="BA14" s="195" t="s">
        <v>9</v>
      </c>
      <c r="BB14" s="15"/>
      <c r="BC14" s="1"/>
    </row>
    <row r="15" spans="1:55" s="2" customFormat="1" ht="31.5" customHeight="1" x14ac:dyDescent="0.15">
      <c r="B15" s="124"/>
      <c r="C15" s="217" t="s">
        <v>10</v>
      </c>
      <c r="D15" s="52"/>
      <c r="E15" s="53">
        <v>47.265000000000001</v>
      </c>
      <c r="F15" s="53"/>
      <c r="G15" s="53"/>
      <c r="H15" s="53"/>
      <c r="I15" s="53">
        <v>30</v>
      </c>
      <c r="J15" s="56">
        <f t="shared" si="0"/>
        <v>77.265000000000001</v>
      </c>
      <c r="K15" s="55">
        <v>659.66700000000003</v>
      </c>
      <c r="L15" s="53"/>
      <c r="M15" s="53"/>
      <c r="N15" s="53"/>
      <c r="O15" s="53"/>
      <c r="P15" s="53">
        <v>50.5</v>
      </c>
      <c r="Q15" s="64"/>
      <c r="R15" s="66">
        <f t="shared" si="7"/>
        <v>710.16700000000003</v>
      </c>
      <c r="S15" s="67">
        <f t="shared" si="1"/>
        <v>787.43200000000002</v>
      </c>
      <c r="T15" s="218" t="s">
        <v>10</v>
      </c>
      <c r="U15" s="98"/>
      <c r="V15" s="152"/>
      <c r="W15" s="227" t="s">
        <v>10</v>
      </c>
      <c r="X15" s="55"/>
      <c r="Y15" s="53"/>
      <c r="Z15" s="53"/>
      <c r="AA15" s="53"/>
      <c r="AB15" s="53"/>
      <c r="AC15" s="53"/>
      <c r="AD15" s="53"/>
      <c r="AE15" s="53">
        <v>72</v>
      </c>
      <c r="AF15" s="53">
        <v>105.054</v>
      </c>
      <c r="AG15" s="56">
        <f>SUM(X15:AF15)</f>
        <v>177.054</v>
      </c>
      <c r="AH15" s="111"/>
      <c r="AI15" s="53"/>
      <c r="AJ15" s="53"/>
      <c r="AK15" s="66">
        <f t="shared" si="3"/>
        <v>0</v>
      </c>
      <c r="AL15" s="67">
        <f t="shared" si="4"/>
        <v>177.054</v>
      </c>
      <c r="AM15" s="218" t="s">
        <v>10</v>
      </c>
      <c r="AN15" s="98"/>
      <c r="AO15" s="152"/>
      <c r="AP15" s="227" t="s">
        <v>10</v>
      </c>
      <c r="AQ15" s="55">
        <v>207</v>
      </c>
      <c r="AR15" s="53"/>
      <c r="AS15" s="53">
        <v>500</v>
      </c>
      <c r="AT15" s="53"/>
      <c r="AU15" s="53">
        <v>3500</v>
      </c>
      <c r="AV15" s="53">
        <v>-3596.6219999999998</v>
      </c>
      <c r="AW15" s="53">
        <v>-406.45100000000002</v>
      </c>
      <c r="AX15" s="85"/>
      <c r="AY15" s="66">
        <f t="shared" si="8"/>
        <v>610.37800000000016</v>
      </c>
      <c r="AZ15" s="67">
        <f t="shared" si="5"/>
        <v>787.43200000000013</v>
      </c>
      <c r="BA15" s="195" t="s">
        <v>10</v>
      </c>
      <c r="BB15" s="15"/>
      <c r="BC15" s="1"/>
    </row>
    <row r="16" spans="1:55" s="2" customFormat="1" ht="31.5" customHeight="1" x14ac:dyDescent="0.15">
      <c r="B16" s="124"/>
      <c r="C16" s="217" t="s">
        <v>12</v>
      </c>
      <c r="D16" s="52">
        <v>110.501</v>
      </c>
      <c r="E16" s="53">
        <f>11.718+2131.174</f>
        <v>2142.8919999999998</v>
      </c>
      <c r="F16" s="53"/>
      <c r="G16" s="53"/>
      <c r="H16" s="53"/>
      <c r="I16" s="53">
        <v>3058.4560000000001</v>
      </c>
      <c r="J16" s="56">
        <f>SUM(D16:I16)</f>
        <v>5311.8490000000002</v>
      </c>
      <c r="K16" s="55">
        <v>44463.118999999999</v>
      </c>
      <c r="L16" s="53">
        <v>40819.834000000003</v>
      </c>
      <c r="M16" s="53">
        <v>2411.393</v>
      </c>
      <c r="N16" s="53"/>
      <c r="O16" s="53">
        <v>120.1</v>
      </c>
      <c r="P16" s="53">
        <v>165</v>
      </c>
      <c r="Q16" s="68"/>
      <c r="R16" s="112">
        <f>K16-L16+M16+N16+O16+P16+Q16</f>
        <v>6339.7779999999966</v>
      </c>
      <c r="S16" s="113">
        <f t="shared" si="1"/>
        <v>11651.626999999997</v>
      </c>
      <c r="T16" s="218" t="s">
        <v>12</v>
      </c>
      <c r="U16" s="98"/>
      <c r="V16" s="152"/>
      <c r="W16" s="227" t="s">
        <v>12</v>
      </c>
      <c r="X16" s="55"/>
      <c r="Y16" s="53"/>
      <c r="Z16" s="53">
        <v>39802</v>
      </c>
      <c r="AA16" s="53"/>
      <c r="AB16" s="53"/>
      <c r="AC16" s="53"/>
      <c r="AD16" s="53"/>
      <c r="AE16" s="53">
        <v>72</v>
      </c>
      <c r="AF16" s="53">
        <f>396.613+554.845</f>
        <v>951.45800000000008</v>
      </c>
      <c r="AG16" s="56">
        <f>SUM(X16:AF16)</f>
        <v>40825.457999999999</v>
      </c>
      <c r="AH16" s="55">
        <v>7700</v>
      </c>
      <c r="AI16" s="53"/>
      <c r="AJ16" s="53"/>
      <c r="AK16" s="66">
        <f t="shared" si="3"/>
        <v>7700</v>
      </c>
      <c r="AL16" s="67">
        <f t="shared" si="4"/>
        <v>48525.457999999999</v>
      </c>
      <c r="AM16" s="218" t="s">
        <v>12</v>
      </c>
      <c r="AN16" s="98"/>
      <c r="AO16" s="152"/>
      <c r="AP16" s="227" t="s">
        <v>12</v>
      </c>
      <c r="AQ16" s="55">
        <v>2360</v>
      </c>
      <c r="AR16" s="53">
        <v>460</v>
      </c>
      <c r="AS16" s="53"/>
      <c r="AT16" s="53"/>
      <c r="AU16" s="53"/>
      <c r="AV16" s="53">
        <v>-39693.830999999998</v>
      </c>
      <c r="AW16" s="53">
        <v>4194.491</v>
      </c>
      <c r="AX16" s="85"/>
      <c r="AY16" s="66">
        <f t="shared" si="8"/>
        <v>-36873.830999999998</v>
      </c>
      <c r="AZ16" s="67">
        <f>(AL16+AY16)</f>
        <v>11651.627</v>
      </c>
      <c r="BA16" s="195" t="s">
        <v>12</v>
      </c>
      <c r="BB16" s="15"/>
      <c r="BC16" s="1"/>
    </row>
    <row r="17" spans="2:76" s="2" customFormat="1" ht="31.5" customHeight="1" x14ac:dyDescent="0.15">
      <c r="B17" s="125"/>
      <c r="C17" s="223" t="s">
        <v>22</v>
      </c>
      <c r="D17" s="58">
        <v>20.748000000000001</v>
      </c>
      <c r="E17" s="59">
        <v>4383.5569999999998</v>
      </c>
      <c r="F17" s="59"/>
      <c r="G17" s="59"/>
      <c r="H17" s="59"/>
      <c r="I17" s="59">
        <v>190.6</v>
      </c>
      <c r="J17" s="60">
        <f>SUM(D17:I17)</f>
        <v>4594.9049999999997</v>
      </c>
      <c r="K17" s="69"/>
      <c r="L17" s="68"/>
      <c r="M17" s="68"/>
      <c r="N17" s="68"/>
      <c r="O17" s="68"/>
      <c r="P17" s="68">
        <v>50</v>
      </c>
      <c r="Q17" s="68"/>
      <c r="R17" s="70">
        <f t="shared" si="7"/>
        <v>50</v>
      </c>
      <c r="S17" s="71">
        <f t="shared" si="1"/>
        <v>4644.9049999999997</v>
      </c>
      <c r="T17" s="224" t="s">
        <v>114</v>
      </c>
      <c r="U17" s="98"/>
      <c r="V17" s="153"/>
      <c r="W17" s="230" t="s">
        <v>114</v>
      </c>
      <c r="X17" s="61"/>
      <c r="Y17" s="59"/>
      <c r="Z17" s="59"/>
      <c r="AA17" s="59"/>
      <c r="AB17" s="59"/>
      <c r="AC17" s="59"/>
      <c r="AD17" s="59"/>
      <c r="AE17" s="59">
        <v>72</v>
      </c>
      <c r="AF17" s="59">
        <v>52</v>
      </c>
      <c r="AG17" s="60">
        <f>SUM(X17:AF17)</f>
        <v>124</v>
      </c>
      <c r="AH17" s="61"/>
      <c r="AI17" s="59"/>
      <c r="AJ17" s="59"/>
      <c r="AK17" s="80">
        <f t="shared" si="3"/>
        <v>0</v>
      </c>
      <c r="AL17" s="63">
        <f t="shared" si="4"/>
        <v>124</v>
      </c>
      <c r="AM17" s="224" t="s">
        <v>114</v>
      </c>
      <c r="AN17" s="98"/>
      <c r="AO17" s="153"/>
      <c r="AP17" s="230" t="s">
        <v>114</v>
      </c>
      <c r="AQ17" s="61">
        <v>610</v>
      </c>
      <c r="AR17" s="59">
        <v>350</v>
      </c>
      <c r="AS17" s="59">
        <v>2726</v>
      </c>
      <c r="AT17" s="59"/>
      <c r="AU17" s="59">
        <v>290.43299999999999</v>
      </c>
      <c r="AV17" s="59">
        <v>604.47199999999998</v>
      </c>
      <c r="AW17" s="59">
        <v>604.47199999999998</v>
      </c>
      <c r="AX17" s="86">
        <v>-60</v>
      </c>
      <c r="AY17" s="80">
        <f t="shared" si="8"/>
        <v>4520.9049999999997</v>
      </c>
      <c r="AZ17" s="63">
        <f t="shared" si="5"/>
        <v>4644.9049999999997</v>
      </c>
      <c r="BA17" s="203" t="s">
        <v>114</v>
      </c>
      <c r="BB17" s="15"/>
      <c r="BC17" s="1"/>
    </row>
    <row r="18" spans="2:76" s="2" customFormat="1" ht="31.5" customHeight="1" x14ac:dyDescent="0.15">
      <c r="B18" s="30" t="s">
        <v>57</v>
      </c>
      <c r="C18" s="225" t="s">
        <v>152</v>
      </c>
      <c r="D18" s="114"/>
      <c r="E18" s="115">
        <v>15360.829</v>
      </c>
      <c r="F18" s="115"/>
      <c r="G18" s="115"/>
      <c r="H18" s="115"/>
      <c r="I18" s="115"/>
      <c r="J18" s="72">
        <f>SUM(D18:I18)</f>
        <v>15360.829</v>
      </c>
      <c r="K18" s="116">
        <v>8015.39</v>
      </c>
      <c r="L18" s="115">
        <v>7670.5169999999998</v>
      </c>
      <c r="M18" s="115"/>
      <c r="N18" s="115"/>
      <c r="O18" s="115"/>
      <c r="P18" s="115">
        <v>120</v>
      </c>
      <c r="Q18" s="115"/>
      <c r="R18" s="72">
        <f t="shared" si="7"/>
        <v>464.8730000000005</v>
      </c>
      <c r="S18" s="73">
        <f t="shared" si="1"/>
        <v>15825.702000000001</v>
      </c>
      <c r="T18" s="218" t="s">
        <v>148</v>
      </c>
      <c r="U18" s="98"/>
      <c r="V18" s="108" t="s">
        <v>63</v>
      </c>
      <c r="W18" s="227" t="s">
        <v>13</v>
      </c>
      <c r="X18" s="116"/>
      <c r="Y18" s="115"/>
      <c r="Z18" s="115"/>
      <c r="AA18" s="115"/>
      <c r="AB18" s="115"/>
      <c r="AC18" s="115"/>
      <c r="AD18" s="115"/>
      <c r="AE18" s="115">
        <v>138.6</v>
      </c>
      <c r="AF18" s="115">
        <v>28</v>
      </c>
      <c r="AG18" s="82">
        <f t="shared" si="2"/>
        <v>166.6</v>
      </c>
      <c r="AH18" s="116"/>
      <c r="AI18" s="115"/>
      <c r="AJ18" s="115"/>
      <c r="AK18" s="72">
        <f t="shared" si="3"/>
        <v>0</v>
      </c>
      <c r="AL18" s="113">
        <f t="shared" si="4"/>
        <v>166.6</v>
      </c>
      <c r="AM18" s="218" t="s">
        <v>13</v>
      </c>
      <c r="AN18" s="98"/>
      <c r="AO18" s="119" t="s">
        <v>63</v>
      </c>
      <c r="AP18" s="227" t="s">
        <v>148</v>
      </c>
      <c r="AQ18" s="116">
        <v>848</v>
      </c>
      <c r="AR18" s="115"/>
      <c r="AS18" s="115">
        <v>1808</v>
      </c>
      <c r="AT18" s="115"/>
      <c r="AU18" s="115">
        <v>6777.3639999999996</v>
      </c>
      <c r="AV18" s="115">
        <v>6237.7380000000003</v>
      </c>
      <c r="AW18" s="115">
        <v>171.18199999999999</v>
      </c>
      <c r="AX18" s="117">
        <v>-12</v>
      </c>
      <c r="AY18" s="72">
        <f t="shared" si="8"/>
        <v>15659.101999999999</v>
      </c>
      <c r="AZ18" s="73">
        <f t="shared" si="5"/>
        <v>15825.701999999999</v>
      </c>
      <c r="BA18" s="231" t="s">
        <v>13</v>
      </c>
      <c r="BB18" s="15"/>
      <c r="BC18" s="1"/>
    </row>
    <row r="19" spans="2:76" s="2" customFormat="1" ht="31.5" customHeight="1" x14ac:dyDescent="0.15">
      <c r="B19" s="167" t="s">
        <v>115</v>
      </c>
      <c r="C19" s="168"/>
      <c r="D19" s="74">
        <f t="shared" ref="D19:J19" si="9">SUM(D8:D18)</f>
        <v>1030.4559999999999</v>
      </c>
      <c r="E19" s="75">
        <f>SUM(E8:E18)</f>
        <v>63091.732000000004</v>
      </c>
      <c r="F19" s="76">
        <f t="shared" si="9"/>
        <v>11243.718000000001</v>
      </c>
      <c r="G19" s="76">
        <f t="shared" si="9"/>
        <v>0</v>
      </c>
      <c r="H19" s="76">
        <f t="shared" si="9"/>
        <v>0</v>
      </c>
      <c r="I19" s="76">
        <f t="shared" si="9"/>
        <v>21465.563000000002</v>
      </c>
      <c r="J19" s="77">
        <f t="shared" si="9"/>
        <v>96831.469000000012</v>
      </c>
      <c r="K19" s="78">
        <f t="shared" ref="K19:S19" si="10">SUM(K8:K18)</f>
        <v>371581.89100000006</v>
      </c>
      <c r="L19" s="79">
        <f t="shared" si="10"/>
        <v>273482.69199999998</v>
      </c>
      <c r="M19" s="76">
        <f t="shared" si="10"/>
        <v>51758.899000000005</v>
      </c>
      <c r="N19" s="76">
        <f t="shared" si="10"/>
        <v>0</v>
      </c>
      <c r="O19" s="76">
        <f t="shared" si="10"/>
        <v>180.7</v>
      </c>
      <c r="P19" s="76">
        <f t="shared" si="10"/>
        <v>965.5</v>
      </c>
      <c r="Q19" s="76">
        <f t="shared" si="10"/>
        <v>599.16800000000001</v>
      </c>
      <c r="R19" s="72">
        <f t="shared" si="10"/>
        <v>151603.46599999999</v>
      </c>
      <c r="S19" s="73">
        <f t="shared" si="10"/>
        <v>248434.935</v>
      </c>
      <c r="T19" s="31" t="s">
        <v>147</v>
      </c>
      <c r="U19" s="99"/>
      <c r="V19" s="146" t="s">
        <v>116</v>
      </c>
      <c r="W19" s="147"/>
      <c r="X19" s="74">
        <f t="shared" ref="X19:AG19" si="11">SUM(X8:X18)</f>
        <v>0</v>
      </c>
      <c r="Y19" s="76">
        <f t="shared" si="11"/>
        <v>109.685</v>
      </c>
      <c r="Z19" s="76">
        <f t="shared" si="11"/>
        <v>39802</v>
      </c>
      <c r="AA19" s="76">
        <f t="shared" si="11"/>
        <v>0</v>
      </c>
      <c r="AB19" s="76">
        <f t="shared" si="11"/>
        <v>0</v>
      </c>
      <c r="AC19" s="76">
        <f t="shared" si="11"/>
        <v>0</v>
      </c>
      <c r="AD19" s="76">
        <f t="shared" si="11"/>
        <v>0</v>
      </c>
      <c r="AE19" s="76">
        <f>SUM(AE8:AE18)</f>
        <v>2302</v>
      </c>
      <c r="AF19" s="76">
        <f t="shared" si="11"/>
        <v>6370.473</v>
      </c>
      <c r="AG19" s="77">
        <f t="shared" si="11"/>
        <v>48584.157999999996</v>
      </c>
      <c r="AH19" s="74">
        <f>SUM(AH8:AH18)</f>
        <v>85202</v>
      </c>
      <c r="AI19" s="76">
        <f>SUM(AI8:AI18)</f>
        <v>0</v>
      </c>
      <c r="AJ19" s="76">
        <f>SUM(AJ8:AJ18)</f>
        <v>1993.3489999999999</v>
      </c>
      <c r="AK19" s="83">
        <f>SUM(AK8:AK18)</f>
        <v>87195.349000000002</v>
      </c>
      <c r="AL19" s="73">
        <f>SUM(AL8:AL18)</f>
        <v>135779.50700000001</v>
      </c>
      <c r="AM19" s="31" t="s">
        <v>117</v>
      </c>
      <c r="AN19" s="99"/>
      <c r="AO19" s="146" t="s">
        <v>116</v>
      </c>
      <c r="AP19" s="147"/>
      <c r="AQ19" s="74">
        <f>SUM(AQ8:AQ18)</f>
        <v>17840</v>
      </c>
      <c r="AR19" s="76">
        <f t="shared" ref="AR19:AX19" si="12">SUM(AR8:AR18)</f>
        <v>1146</v>
      </c>
      <c r="AS19" s="76">
        <f t="shared" si="12"/>
        <v>34444.447</v>
      </c>
      <c r="AT19" s="76">
        <f t="shared" si="12"/>
        <v>0</v>
      </c>
      <c r="AU19" s="76">
        <f t="shared" si="12"/>
        <v>98471.312099999996</v>
      </c>
      <c r="AV19" s="76">
        <f t="shared" si="12"/>
        <v>-39024.328999999998</v>
      </c>
      <c r="AW19" s="76">
        <f t="shared" si="12"/>
        <v>-2946.7470000000012</v>
      </c>
      <c r="AX19" s="77">
        <f t="shared" si="12"/>
        <v>-222</v>
      </c>
      <c r="AY19" s="83">
        <f t="shared" si="8"/>
        <v>112655.4301</v>
      </c>
      <c r="AZ19" s="88">
        <f>SUM(AZ8:AZ18)</f>
        <v>248434.93710000001</v>
      </c>
      <c r="BA19" s="118" t="s">
        <v>117</v>
      </c>
      <c r="BB19" s="15"/>
      <c r="BC19" s="1"/>
    </row>
    <row r="20" spans="2:76" ht="16.5" customHeight="1" x14ac:dyDescent="0.15">
      <c r="B20" s="5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5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5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</row>
    <row r="21" spans="2:76" ht="30" customHeight="1" x14ac:dyDescent="0.15">
      <c r="AY21" s="26"/>
    </row>
  </sheetData>
  <mergeCells count="63">
    <mergeCell ref="AL3:AM3"/>
    <mergeCell ref="D4:J4"/>
    <mergeCell ref="D5:D7"/>
    <mergeCell ref="F5:F7"/>
    <mergeCell ref="AZ3:BA3"/>
    <mergeCell ref="AH4:AK4"/>
    <mergeCell ref="X4:AG4"/>
    <mergeCell ref="AK5:AK7"/>
    <mergeCell ref="BA4:BA7"/>
    <mergeCell ref="AY5:AY7"/>
    <mergeCell ref="X5:X7"/>
    <mergeCell ref="AG5:AG7"/>
    <mergeCell ref="S3:T3"/>
    <mergeCell ref="AZ4:AZ7"/>
    <mergeCell ref="AQ4:AY4"/>
    <mergeCell ref="AL4:AL7"/>
    <mergeCell ref="B19:C19"/>
    <mergeCell ref="V4:V7"/>
    <mergeCell ref="V8:V10"/>
    <mergeCell ref="V11:V17"/>
    <mergeCell ref="V19:W19"/>
    <mergeCell ref="T4:T7"/>
    <mergeCell ref="W4:W7"/>
    <mergeCell ref="P5:P7"/>
    <mergeCell ref="Q5:Q7"/>
    <mergeCell ref="B8:B10"/>
    <mergeCell ref="G5:G7"/>
    <mergeCell ref="H5:H7"/>
    <mergeCell ref="J5:J7"/>
    <mergeCell ref="B4:B7"/>
    <mergeCell ref="U12:U14"/>
    <mergeCell ref="AR5:AS5"/>
    <mergeCell ref="S4:S7"/>
    <mergeCell ref="B11:B17"/>
    <mergeCell ref="I5:I7"/>
    <mergeCell ref="K5:K7"/>
    <mergeCell ref="C4:C7"/>
    <mergeCell ref="K4:R4"/>
    <mergeCell ref="L5:L7"/>
    <mergeCell ref="M5:M7"/>
    <mergeCell ref="N5:N7"/>
    <mergeCell ref="E5:E7"/>
    <mergeCell ref="O5:O7"/>
    <mergeCell ref="R5:R7"/>
    <mergeCell ref="AO11:AO17"/>
    <mergeCell ref="Y5:Y7"/>
    <mergeCell ref="Z5:Z7"/>
    <mergeCell ref="AO19:AP19"/>
    <mergeCell ref="AM4:AM7"/>
    <mergeCell ref="AO4:AO7"/>
    <mergeCell ref="AP4:AP7"/>
    <mergeCell ref="AO8:AO10"/>
    <mergeCell ref="AN12:AN14"/>
    <mergeCell ref="A12:A14"/>
    <mergeCell ref="AF5:AF7"/>
    <mergeCell ref="AH5:AH7"/>
    <mergeCell ref="AI5:AI7"/>
    <mergeCell ref="AJ5:AJ7"/>
    <mergeCell ref="AA5:AA7"/>
    <mergeCell ref="AB5:AB7"/>
    <mergeCell ref="AC5:AC7"/>
    <mergeCell ref="AD5:AD7"/>
    <mergeCell ref="AE5:AE7"/>
  </mergeCells>
  <phoneticPr fontId="1"/>
  <printOptions horizontalCentered="1" gridLinesSet="0"/>
  <pageMargins left="0.31496062992125984" right="0.51181102362204722" top="0.74803149606299213" bottom="0.35433070866141736" header="0.31496062992125984" footer="0.31496062992125984"/>
  <pageSetup paperSize="9" scale="85" firstPageNumber="36" orientation="landscape" useFirstPageNumber="1" r:id="rId1"/>
  <headerFooter alignWithMargins="0"/>
  <colBreaks count="2" manualBreakCount="2">
    <brk id="20" max="19" man="1"/>
    <brk id="39" max="19" man="1"/>
  </colBreaks>
  <ignoredErrors>
    <ignoredError sqref="AY9:AY10 AY15:AY16 AY12:AY13" formulaRange="1"/>
    <ignoredError sqref="AY19" formula="1"/>
    <ignoredError sqref="E14 E16 I11 AF11 AF13 AF16 AV8 AU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tabColor rgb="FF92D050"/>
  </sheetPr>
  <dimension ref="A1:T20"/>
  <sheetViews>
    <sheetView showWhiteSpace="0" view="pageLayout" topLeftCell="A4" zoomScale="70" zoomScaleNormal="100" zoomScalePageLayoutView="70" workbookViewId="0">
      <selection activeCell="V12" sqref="V12"/>
    </sheetView>
  </sheetViews>
  <sheetFormatPr defaultColWidth="10.625" defaultRowHeight="30" customHeight="1" x14ac:dyDescent="0.15"/>
  <cols>
    <col min="1" max="1" width="2.875" style="3" customWidth="1"/>
    <col min="2" max="2" width="2.625" style="3" customWidth="1"/>
    <col min="3" max="3" width="9.375" style="3" customWidth="1"/>
    <col min="4" max="7" width="7.375" style="3" customWidth="1"/>
    <col min="8" max="8" width="8.5" style="3" bestFit="1" customWidth="1"/>
    <col min="9" max="9" width="7.375" style="3" customWidth="1"/>
    <col min="10" max="10" width="6.125" style="3" customWidth="1"/>
    <col min="11" max="11" width="8.5" style="3" bestFit="1" customWidth="1"/>
    <col min="12" max="12" width="6" style="3" customWidth="1"/>
    <col min="13" max="13" width="5.75" style="3" customWidth="1"/>
    <col min="14" max="14" width="8.5" style="3" bestFit="1" customWidth="1"/>
    <col min="15" max="15" width="7.375" style="3" customWidth="1"/>
    <col min="16" max="16" width="8.5" style="3" bestFit="1" customWidth="1"/>
    <col min="17" max="17" width="9.375" style="3" customWidth="1"/>
    <col min="18" max="18" width="3.875" style="3" customWidth="1"/>
    <col min="19" max="19" width="2" style="3" customWidth="1"/>
    <col min="20" max="43" width="10.625" style="3" customWidth="1"/>
    <col min="44" max="44" width="9.25" style="3" customWidth="1"/>
    <col min="45" max="48" width="5.375" style="3" customWidth="1"/>
    <col min="49" max="49" width="5" style="3" customWidth="1"/>
    <col min="50" max="50" width="5.625" style="3" customWidth="1"/>
    <col min="51" max="51" width="6.125" style="3" customWidth="1"/>
    <col min="52" max="52" width="5.875" style="3" customWidth="1"/>
    <col min="53" max="55" width="10.625" style="3" customWidth="1"/>
    <col min="56" max="56" width="5.375" style="3" customWidth="1"/>
    <col min="57" max="58" width="10.625" style="3" customWidth="1"/>
    <col min="59" max="59" width="6.375" style="3" customWidth="1"/>
    <col min="60" max="60" width="10.625" style="3" customWidth="1"/>
    <col min="61" max="77" width="10.625" style="3"/>
    <col min="78" max="78" width="4.875" style="3" customWidth="1"/>
    <col min="79" max="79" width="10.625" style="3"/>
    <col min="80" max="80" width="8.75" style="3" customWidth="1"/>
    <col min="81" max="16384" width="10.625" style="3"/>
  </cols>
  <sheetData>
    <row r="1" spans="1:20" ht="18.600000000000001" customHeight="1" x14ac:dyDescent="0.15">
      <c r="C1" s="6" t="s">
        <v>14</v>
      </c>
      <c r="D1" s="5"/>
      <c r="E1" s="6" t="s">
        <v>15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0" ht="30" customHeight="1" x14ac:dyDescent="0.15">
      <c r="C2" s="18"/>
      <c r="D2" s="5"/>
      <c r="E2" s="6" t="s">
        <v>15</v>
      </c>
      <c r="F2" s="6" t="s">
        <v>11</v>
      </c>
      <c r="G2" s="6" t="s">
        <v>11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0" ht="22.5" customHeight="1" x14ac:dyDescent="0.15">
      <c r="C3" s="45" t="s">
        <v>32</v>
      </c>
      <c r="D3" s="4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72" t="s">
        <v>110</v>
      </c>
      <c r="Q3" s="172"/>
      <c r="R3" s="5"/>
    </row>
    <row r="4" spans="1:20" s="2" customFormat="1" ht="24.75" customHeight="1" x14ac:dyDescent="0.15">
      <c r="B4" s="123" t="s">
        <v>33</v>
      </c>
      <c r="C4" s="126" t="s">
        <v>64</v>
      </c>
      <c r="D4" s="162" t="s">
        <v>34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79"/>
      <c r="Q4" s="133" t="s">
        <v>37</v>
      </c>
      <c r="R4" s="1"/>
    </row>
    <row r="5" spans="1:20" s="2" customFormat="1" ht="17.25" customHeight="1" x14ac:dyDescent="0.15">
      <c r="B5" s="124"/>
      <c r="C5" s="127"/>
      <c r="D5" s="141" t="s">
        <v>97</v>
      </c>
      <c r="E5" s="138" t="s">
        <v>98</v>
      </c>
      <c r="F5" s="138" t="s">
        <v>99</v>
      </c>
      <c r="G5" s="138" t="s">
        <v>100</v>
      </c>
      <c r="H5" s="138" t="s">
        <v>101</v>
      </c>
      <c r="I5" s="138" t="s">
        <v>102</v>
      </c>
      <c r="J5" s="138" t="s">
        <v>103</v>
      </c>
      <c r="K5" s="16" t="s">
        <v>16</v>
      </c>
      <c r="L5" s="138" t="s">
        <v>104</v>
      </c>
      <c r="M5" s="138" t="s">
        <v>105</v>
      </c>
      <c r="N5" s="16" t="s">
        <v>35</v>
      </c>
      <c r="O5" s="19" t="s">
        <v>36</v>
      </c>
      <c r="P5" s="17" t="s">
        <v>17</v>
      </c>
      <c r="Q5" s="134"/>
      <c r="R5" s="1"/>
    </row>
    <row r="6" spans="1:20" s="2" customFormat="1" ht="17.25" customHeight="1" x14ac:dyDescent="0.15">
      <c r="B6" s="125"/>
      <c r="C6" s="150"/>
      <c r="D6" s="143"/>
      <c r="E6" s="145"/>
      <c r="F6" s="145"/>
      <c r="G6" s="145"/>
      <c r="H6" s="145"/>
      <c r="I6" s="145"/>
      <c r="J6" s="145"/>
      <c r="K6" s="20" t="s">
        <v>18</v>
      </c>
      <c r="L6" s="145"/>
      <c r="M6" s="145"/>
      <c r="N6" s="20" t="s">
        <v>19</v>
      </c>
      <c r="O6" s="21" t="s">
        <v>20</v>
      </c>
      <c r="P6" s="22" t="s">
        <v>21</v>
      </c>
      <c r="Q6" s="148"/>
      <c r="R6" s="1"/>
    </row>
    <row r="7" spans="1:20" s="2" customFormat="1" ht="31.5" customHeight="1" x14ac:dyDescent="0.15">
      <c r="B7" s="123" t="s">
        <v>38</v>
      </c>
      <c r="C7" s="215" t="s">
        <v>4</v>
      </c>
      <c r="D7" s="49">
        <v>710.8</v>
      </c>
      <c r="E7" s="47">
        <v>661.3</v>
      </c>
      <c r="F7" s="89">
        <f t="shared" ref="F7:F17" si="0">D7-E7</f>
        <v>49.5</v>
      </c>
      <c r="G7" s="46">
        <v>361.34699999999998</v>
      </c>
      <c r="H7" s="90">
        <f>F7-G7</f>
        <v>-311.84699999999998</v>
      </c>
      <c r="I7" s="47">
        <v>333.46</v>
      </c>
      <c r="J7" s="47"/>
      <c r="K7" s="89">
        <f>H7+I7-J7</f>
        <v>21.613</v>
      </c>
      <c r="L7" s="47"/>
      <c r="M7" s="47"/>
      <c r="N7" s="89">
        <f>K7+L7-M7</f>
        <v>21.613</v>
      </c>
      <c r="O7" s="84"/>
      <c r="P7" s="48">
        <f>N7-O7</f>
        <v>21.613</v>
      </c>
      <c r="Q7" s="188" t="s">
        <v>4</v>
      </c>
      <c r="R7" s="1"/>
    </row>
    <row r="8" spans="1:20" s="2" customFormat="1" ht="31.5" customHeight="1" x14ac:dyDescent="0.15">
      <c r="B8" s="124"/>
      <c r="C8" s="217" t="s">
        <v>119</v>
      </c>
      <c r="D8" s="55">
        <v>1084.0999999999999</v>
      </c>
      <c r="E8" s="53">
        <v>808.84900000000005</v>
      </c>
      <c r="F8" s="90">
        <f t="shared" si="0"/>
        <v>275.25099999999986</v>
      </c>
      <c r="G8" s="53">
        <v>590.56399999999996</v>
      </c>
      <c r="H8" s="90">
        <f>F8-G8</f>
        <v>-315.3130000000001</v>
      </c>
      <c r="I8" s="53">
        <v>100</v>
      </c>
      <c r="J8" s="53">
        <v>3.0000000000000001E-3</v>
      </c>
      <c r="K8" s="90">
        <f>H8+I8-J8</f>
        <v>-215.31600000000009</v>
      </c>
      <c r="L8" s="53"/>
      <c r="M8" s="53"/>
      <c r="N8" s="90">
        <f t="shared" ref="N8:N17" si="1">K8+L8-M8</f>
        <v>-215.31600000000009</v>
      </c>
      <c r="O8" s="85">
        <v>72</v>
      </c>
      <c r="P8" s="66">
        <f t="shared" ref="P8:P17" si="2">N8-O8</f>
        <v>-287.31600000000009</v>
      </c>
      <c r="Q8" s="195" t="s">
        <v>119</v>
      </c>
      <c r="R8" s="1"/>
      <c r="T8" s="1"/>
    </row>
    <row r="9" spans="1:20" s="2" customFormat="1" ht="31.5" customHeight="1" x14ac:dyDescent="0.15">
      <c r="B9" s="125"/>
      <c r="C9" s="232" t="s">
        <v>66</v>
      </c>
      <c r="D9" s="69">
        <f>15216.547+144+258.572</f>
        <v>15619.119000000001</v>
      </c>
      <c r="E9" s="68">
        <v>4305.0789999999997</v>
      </c>
      <c r="F9" s="91">
        <f t="shared" si="0"/>
        <v>11314.04</v>
      </c>
      <c r="G9" s="68">
        <v>7161.3850000000002</v>
      </c>
      <c r="H9" s="91">
        <f t="shared" ref="H9:H17" si="3">F9-G9</f>
        <v>4152.6550000000007</v>
      </c>
      <c r="I9" s="68">
        <v>9.4E-2</v>
      </c>
      <c r="J9" s="68">
        <v>5</v>
      </c>
      <c r="K9" s="91">
        <f t="shared" ref="K9:K17" si="4">H9+I9-J9</f>
        <v>4147.7490000000007</v>
      </c>
      <c r="L9" s="68"/>
      <c r="M9" s="68"/>
      <c r="N9" s="92">
        <f t="shared" si="1"/>
        <v>4147.7490000000007</v>
      </c>
      <c r="O9" s="93">
        <v>999.4</v>
      </c>
      <c r="P9" s="70">
        <f t="shared" si="2"/>
        <v>3148.3490000000006</v>
      </c>
      <c r="Q9" s="233" t="s">
        <v>66</v>
      </c>
      <c r="R9" s="1"/>
    </row>
    <row r="10" spans="1:20" s="2" customFormat="1" ht="31.5" customHeight="1" x14ac:dyDescent="0.15">
      <c r="B10" s="123" t="s">
        <v>39</v>
      </c>
      <c r="C10" s="234" t="s">
        <v>6</v>
      </c>
      <c r="D10" s="49">
        <v>18367.567999999999</v>
      </c>
      <c r="E10" s="47">
        <v>9727.0450000000001</v>
      </c>
      <c r="F10" s="89">
        <f t="shared" si="0"/>
        <v>8640.5229999999992</v>
      </c>
      <c r="G10" s="47">
        <v>9047.6080000000002</v>
      </c>
      <c r="H10" s="89">
        <f t="shared" si="3"/>
        <v>-407.08500000000095</v>
      </c>
      <c r="I10" s="47">
        <v>4969.268</v>
      </c>
      <c r="J10" s="47">
        <v>3084.0949999999998</v>
      </c>
      <c r="K10" s="89">
        <f>H10+I10-J10</f>
        <v>1478.0879999999993</v>
      </c>
      <c r="L10" s="47"/>
      <c r="M10" s="47">
        <v>641.74400000000003</v>
      </c>
      <c r="N10" s="110">
        <f t="shared" si="1"/>
        <v>836.34399999999926</v>
      </c>
      <c r="O10" s="84">
        <v>72.323999999999998</v>
      </c>
      <c r="P10" s="48">
        <f t="shared" si="2"/>
        <v>764.0199999999993</v>
      </c>
      <c r="Q10" s="188" t="s">
        <v>6</v>
      </c>
      <c r="R10" s="1"/>
    </row>
    <row r="11" spans="1:20" s="2" customFormat="1" ht="31.5" customHeight="1" x14ac:dyDescent="0.15">
      <c r="A11" s="137" t="s">
        <v>140</v>
      </c>
      <c r="B11" s="124"/>
      <c r="C11" s="217" t="s">
        <v>7</v>
      </c>
      <c r="D11" s="55">
        <f>1560.801+23810.516+1515.915+492.06</f>
        <v>27379.292000000001</v>
      </c>
      <c r="E11" s="53">
        <f>1109.96+20681.209+288.138+342.528</f>
        <v>22421.834999999995</v>
      </c>
      <c r="F11" s="90">
        <f t="shared" si="0"/>
        <v>4957.4570000000058</v>
      </c>
      <c r="G11" s="53">
        <v>19282.332999999999</v>
      </c>
      <c r="H11" s="90">
        <f>F11-G11</f>
        <v>-14324.875999999993</v>
      </c>
      <c r="I11" s="53">
        <v>1067.24</v>
      </c>
      <c r="J11" s="53">
        <v>80.501999999999995</v>
      </c>
      <c r="K11" s="90">
        <f t="shared" si="4"/>
        <v>-13338.137999999994</v>
      </c>
      <c r="L11" s="53"/>
      <c r="M11" s="53">
        <v>673.798</v>
      </c>
      <c r="N11" s="90">
        <f t="shared" si="1"/>
        <v>-14011.935999999994</v>
      </c>
      <c r="O11" s="85">
        <v>72</v>
      </c>
      <c r="P11" s="66">
        <f t="shared" si="2"/>
        <v>-14083.935999999994</v>
      </c>
      <c r="Q11" s="195" t="s">
        <v>7</v>
      </c>
      <c r="R11" s="1"/>
    </row>
    <row r="12" spans="1:20" s="2" customFormat="1" ht="31.5" customHeight="1" x14ac:dyDescent="0.15">
      <c r="A12" s="137"/>
      <c r="B12" s="124"/>
      <c r="C12" s="217" t="s">
        <v>8</v>
      </c>
      <c r="D12" s="55">
        <v>2239.5140000000001</v>
      </c>
      <c r="E12" s="53">
        <v>1051.8499999999999</v>
      </c>
      <c r="F12" s="90">
        <f t="shared" si="0"/>
        <v>1187.6640000000002</v>
      </c>
      <c r="G12" s="53">
        <v>1051.6410000000001</v>
      </c>
      <c r="H12" s="90">
        <f>F12-G12</f>
        <v>136.02300000000014</v>
      </c>
      <c r="I12" s="53">
        <v>3.593</v>
      </c>
      <c r="J12" s="53"/>
      <c r="K12" s="90">
        <f t="shared" si="4"/>
        <v>139.61600000000013</v>
      </c>
      <c r="L12" s="53"/>
      <c r="M12" s="53">
        <v>20</v>
      </c>
      <c r="N12" s="90">
        <f t="shared" si="1"/>
        <v>119.61600000000013</v>
      </c>
      <c r="O12" s="85">
        <v>72</v>
      </c>
      <c r="P12" s="66">
        <f t="shared" si="2"/>
        <v>47.616000000000128</v>
      </c>
      <c r="Q12" s="195" t="s">
        <v>8</v>
      </c>
      <c r="R12" s="1"/>
    </row>
    <row r="13" spans="1:20" s="2" customFormat="1" ht="31.5" customHeight="1" x14ac:dyDescent="0.15">
      <c r="A13" s="137"/>
      <c r="B13" s="124"/>
      <c r="C13" s="217" t="s">
        <v>9</v>
      </c>
      <c r="D13" s="55">
        <v>9548.9259999999995</v>
      </c>
      <c r="E13" s="53">
        <v>3738.31</v>
      </c>
      <c r="F13" s="90">
        <f t="shared" si="0"/>
        <v>5810.616</v>
      </c>
      <c r="G13" s="53">
        <v>3412.6439999999998</v>
      </c>
      <c r="H13" s="90">
        <f>F13-G13</f>
        <v>2397.9720000000002</v>
      </c>
      <c r="I13" s="53">
        <v>553.24</v>
      </c>
      <c r="J13" s="53"/>
      <c r="K13" s="90">
        <f t="shared" si="4"/>
        <v>2951.2120000000004</v>
      </c>
      <c r="L13" s="53"/>
      <c r="M13" s="53"/>
      <c r="N13" s="90">
        <f t="shared" si="1"/>
        <v>2951.2120000000004</v>
      </c>
      <c r="O13" s="85">
        <v>72.001000000000005</v>
      </c>
      <c r="P13" s="66">
        <f t="shared" si="2"/>
        <v>2879.2110000000002</v>
      </c>
      <c r="Q13" s="195" t="s">
        <v>9</v>
      </c>
      <c r="R13" s="1"/>
    </row>
    <row r="14" spans="1:20" s="2" customFormat="1" ht="31.5" customHeight="1" x14ac:dyDescent="0.15">
      <c r="B14" s="124"/>
      <c r="C14" s="217" t="s">
        <v>10</v>
      </c>
      <c r="D14" s="55">
        <v>1444</v>
      </c>
      <c r="E14" s="53">
        <v>1131.412</v>
      </c>
      <c r="F14" s="90">
        <f t="shared" si="0"/>
        <v>312.58799999999997</v>
      </c>
      <c r="G14" s="53">
        <v>707.03899999999999</v>
      </c>
      <c r="H14" s="90">
        <f t="shared" si="3"/>
        <v>-394.45100000000002</v>
      </c>
      <c r="I14" s="53">
        <v>60</v>
      </c>
      <c r="J14" s="53"/>
      <c r="K14" s="90">
        <f t="shared" si="4"/>
        <v>-334.45100000000002</v>
      </c>
      <c r="L14" s="53"/>
      <c r="M14" s="53"/>
      <c r="N14" s="90">
        <f t="shared" si="1"/>
        <v>-334.45100000000002</v>
      </c>
      <c r="O14" s="85">
        <v>72</v>
      </c>
      <c r="P14" s="66">
        <f t="shared" si="2"/>
        <v>-406.45100000000002</v>
      </c>
      <c r="Q14" s="195" t="s">
        <v>10</v>
      </c>
      <c r="R14" s="1"/>
    </row>
    <row r="15" spans="1:20" s="2" customFormat="1" ht="31.5" customHeight="1" x14ac:dyDescent="0.15">
      <c r="B15" s="124"/>
      <c r="C15" s="217" t="s">
        <v>12</v>
      </c>
      <c r="D15" s="55">
        <v>25564.842000000001</v>
      </c>
      <c r="E15" s="53">
        <v>9917.1059999999998</v>
      </c>
      <c r="F15" s="90">
        <f t="shared" si="0"/>
        <v>15647.736000000001</v>
      </c>
      <c r="G15" s="53">
        <v>10834.460999999999</v>
      </c>
      <c r="H15" s="90">
        <f t="shared" si="3"/>
        <v>4813.2750000000015</v>
      </c>
      <c r="I15" s="53">
        <v>100.062</v>
      </c>
      <c r="J15" s="53">
        <v>646.846</v>
      </c>
      <c r="K15" s="90">
        <f>H15+I15-J15</f>
        <v>4266.4910000000018</v>
      </c>
      <c r="L15" s="53"/>
      <c r="M15" s="53"/>
      <c r="N15" s="90">
        <f>K15+L15-M15</f>
        <v>4266.4910000000018</v>
      </c>
      <c r="O15" s="85">
        <v>72</v>
      </c>
      <c r="P15" s="66">
        <f t="shared" si="2"/>
        <v>4194.4910000000018</v>
      </c>
      <c r="Q15" s="195" t="s">
        <v>12</v>
      </c>
      <c r="R15" s="1"/>
    </row>
    <row r="16" spans="1:20" s="2" customFormat="1" ht="31.5" customHeight="1" x14ac:dyDescent="0.15">
      <c r="B16" s="125"/>
      <c r="C16" s="223" t="s">
        <v>22</v>
      </c>
      <c r="D16" s="61">
        <v>7185.6440000000002</v>
      </c>
      <c r="E16" s="59">
        <v>5627.17</v>
      </c>
      <c r="F16" s="92">
        <f>D16-E16</f>
        <v>1558.4740000000002</v>
      </c>
      <c r="G16" s="59">
        <v>842.39499999999998</v>
      </c>
      <c r="H16" s="92">
        <f>F16-G16</f>
        <v>716.07900000000018</v>
      </c>
      <c r="I16" s="59">
        <v>1.913</v>
      </c>
      <c r="J16" s="59">
        <v>41.52</v>
      </c>
      <c r="K16" s="92">
        <f>H16+I16-J16</f>
        <v>676.47200000000021</v>
      </c>
      <c r="L16" s="59"/>
      <c r="M16" s="59"/>
      <c r="N16" s="92">
        <f>K16+L16-M16</f>
        <v>676.47200000000021</v>
      </c>
      <c r="O16" s="86">
        <v>72</v>
      </c>
      <c r="P16" s="80">
        <f>N16-O16</f>
        <v>604.47200000000021</v>
      </c>
      <c r="Q16" s="203" t="s">
        <v>22</v>
      </c>
      <c r="R16" s="1"/>
    </row>
    <row r="17" spans="2:18" s="2" customFormat="1" ht="31.5" customHeight="1" x14ac:dyDescent="0.15">
      <c r="B17" s="28" t="s">
        <v>57</v>
      </c>
      <c r="C17" s="217" t="s">
        <v>13</v>
      </c>
      <c r="D17" s="55">
        <f>6502.5+236</f>
        <v>6738.5</v>
      </c>
      <c r="E17" s="53">
        <f>4784.982+1203.142</f>
        <v>5988.1239999999998</v>
      </c>
      <c r="F17" s="90">
        <f t="shared" si="0"/>
        <v>750.3760000000002</v>
      </c>
      <c r="G17" s="53">
        <v>5986.8440000000001</v>
      </c>
      <c r="H17" s="90">
        <f t="shared" si="3"/>
        <v>-5236.4679999999998</v>
      </c>
      <c r="I17" s="53">
        <v>5546.25</v>
      </c>
      <c r="J17" s="53"/>
      <c r="K17" s="90">
        <f t="shared" si="4"/>
        <v>309.78200000000015</v>
      </c>
      <c r="L17" s="53"/>
      <c r="M17" s="53"/>
      <c r="N17" s="90">
        <f t="shared" si="1"/>
        <v>309.78200000000015</v>
      </c>
      <c r="O17" s="85">
        <v>138.6</v>
      </c>
      <c r="P17" s="66">
        <f t="shared" si="2"/>
        <v>171.18200000000016</v>
      </c>
      <c r="Q17" s="195" t="s">
        <v>13</v>
      </c>
      <c r="R17" s="1"/>
    </row>
    <row r="18" spans="2:18" s="2" customFormat="1" ht="31.5" customHeight="1" x14ac:dyDescent="0.15">
      <c r="B18" s="121" t="s">
        <v>80</v>
      </c>
      <c r="C18" s="122"/>
      <c r="D18" s="94">
        <f t="shared" ref="D18:P18" si="5">SUM(D7:D17)</f>
        <v>115882.30500000001</v>
      </c>
      <c r="E18" s="95">
        <f t="shared" si="5"/>
        <v>65378.079999999987</v>
      </c>
      <c r="F18" s="95">
        <f t="shared" si="5"/>
        <v>50504.225000000006</v>
      </c>
      <c r="G18" s="95">
        <f t="shared" si="5"/>
        <v>59278.260999999991</v>
      </c>
      <c r="H18" s="95">
        <f t="shared" si="5"/>
        <v>-8774.0359999999891</v>
      </c>
      <c r="I18" s="95">
        <f t="shared" si="5"/>
        <v>12735.119999999999</v>
      </c>
      <c r="J18" s="95">
        <f t="shared" si="5"/>
        <v>3857.9659999999999</v>
      </c>
      <c r="K18" s="95">
        <f t="shared" si="5"/>
        <v>103.11800000000903</v>
      </c>
      <c r="L18" s="95">
        <f t="shared" si="5"/>
        <v>0</v>
      </c>
      <c r="M18" s="95">
        <f t="shared" si="5"/>
        <v>1335.5419999999999</v>
      </c>
      <c r="N18" s="95">
        <f t="shared" si="5"/>
        <v>-1232.4239999999922</v>
      </c>
      <c r="O18" s="82">
        <f t="shared" si="5"/>
        <v>1714.325</v>
      </c>
      <c r="P18" s="72">
        <f t="shared" si="5"/>
        <v>-2946.7489999999907</v>
      </c>
      <c r="Q18" s="29" t="s">
        <v>81</v>
      </c>
      <c r="R18" s="1"/>
    </row>
    <row r="19" spans="2:18" ht="15.75" customHeight="1" x14ac:dyDescent="0.1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30" customHeight="1" x14ac:dyDescent="0.1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</sheetData>
  <mergeCells count="18">
    <mergeCell ref="P3:Q3"/>
    <mergeCell ref="G5:G6"/>
    <mergeCell ref="H5:H6"/>
    <mergeCell ref="I5:I6"/>
    <mergeCell ref="J5:J6"/>
    <mergeCell ref="L5:L6"/>
    <mergeCell ref="M5:M6"/>
    <mergeCell ref="Q4:Q6"/>
    <mergeCell ref="D4:P4"/>
    <mergeCell ref="D5:D6"/>
    <mergeCell ref="E5:E6"/>
    <mergeCell ref="F5:F6"/>
    <mergeCell ref="A11:A13"/>
    <mergeCell ref="B18:C18"/>
    <mergeCell ref="B4:B6"/>
    <mergeCell ref="B7:B9"/>
    <mergeCell ref="B10:B16"/>
    <mergeCell ref="C4:C6"/>
  </mergeCells>
  <phoneticPr fontId="1"/>
  <printOptions gridLinesSet="0"/>
  <pageMargins left="0.51181102362204722" right="0.51181102362204722" top="0.59055118110236227" bottom="0.59055118110236227" header="0.51181102362204722" footer="0.51181102362204722"/>
  <pageSetup paperSize="9" scale="90" firstPageNumber="39" orientation="landscape" useFirstPageNumber="1" r:id="rId1"/>
  <headerFooter alignWithMargins="0"/>
  <colBreaks count="1" manualBreakCount="1">
    <brk id="17" max="17" man="1"/>
  </colBreaks>
  <ignoredErrors>
    <ignoredError sqref="D9 D11 D17: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組織</vt:lpstr>
      <vt:lpstr>貸借</vt:lpstr>
      <vt:lpstr>損益</vt:lpstr>
      <vt:lpstr>組織!Print_Area</vt:lpstr>
      <vt:lpstr>損益!Print_Area</vt:lpstr>
      <vt:lpstr>貸借!Print_Area</vt:lpstr>
      <vt:lpstr>組織!Print_Area_MI</vt:lpstr>
      <vt:lpstr>損益!Print_Area_MI</vt:lpstr>
      <vt:lpstr>貸借!Print_Area_MI</vt:lpstr>
      <vt:lpstr>貸借!Print_Titles_MI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林業試験場</dc:creator>
  <cp:lastModifiedBy>宮城県</cp:lastModifiedBy>
  <cp:lastPrinted>2025-02-03T04:58:20Z</cp:lastPrinted>
  <dcterms:created xsi:type="dcterms:W3CDTF">1997-12-08T06:26:27Z</dcterms:created>
  <dcterms:modified xsi:type="dcterms:W3CDTF">2025-02-03T04:58:30Z</dcterms:modified>
</cp:coreProperties>
</file>