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200\団体指導検査班\02 団体指導担当\04 漁協関係\010 年報\R6年度\04統計編\作業用\掲載用\"/>
    </mc:Choice>
  </mc:AlternateContent>
  <bookViews>
    <workbookView xWindow="0" yWindow="0" windowWidth="11550" windowHeight="2115" activeTab="1"/>
  </bookViews>
  <sheets>
    <sheet name="組織" sheetId="1" r:id="rId1"/>
    <sheet name="事業1" sheetId="2" r:id="rId2"/>
    <sheet name="事業2" sheetId="3" r:id="rId3"/>
    <sheet name="貸借" sheetId="4" r:id="rId4"/>
    <sheet name="損益" sheetId="5" r:id="rId5"/>
  </sheets>
  <definedNames>
    <definedName name="_Regression_Int" localSheetId="1" hidden="1">1</definedName>
    <definedName name="_Regression_Int" localSheetId="2" hidden="1">1</definedName>
    <definedName name="_Regression_Int" localSheetId="0" hidden="1">1</definedName>
    <definedName name="_Regression_Int" localSheetId="4" hidden="1">1</definedName>
    <definedName name="_Regression_Int" localSheetId="3" hidden="1">1</definedName>
    <definedName name="_xlnm.Print_Area" localSheetId="1">事業1!$A$1:$BS$18</definedName>
    <definedName name="_xlnm.Print_Area" localSheetId="2">事業2!$A$1:$AO$18</definedName>
    <definedName name="_xlnm.Print_Area" localSheetId="0">組織!$A$1:$AK$18</definedName>
    <definedName name="_xlnm.Print_Area" localSheetId="4">損益!$A$1:$BF$16</definedName>
    <definedName name="_xlnm.Print_Area" localSheetId="3">貸借!$A$1:$CW$17</definedName>
    <definedName name="Print_Area_MI" localSheetId="1">事業1!$B$1:$AW$17</definedName>
    <definedName name="Print_Area_MI" localSheetId="2">事業2!$AC$1:$AN$17</definedName>
    <definedName name="Print_Area_MI" localSheetId="0">組織!$B$1:$AI$17</definedName>
    <definedName name="Print_Area_MI" localSheetId="4">損益!$AP$1:$BA$16</definedName>
    <definedName name="Print_Area_MI" localSheetId="3">貸借!$B$1:$CX$17</definedName>
    <definedName name="Print_Titles_MI" localSheetId="2">事業2!$B:$C</definedName>
    <definedName name="Print_Titles_MI" localSheetId="4">損益!$B:$C</definedName>
  </definedNames>
  <calcPr calcId="162913"/>
</workbook>
</file>

<file path=xl/calcChain.xml><?xml version="1.0" encoding="utf-8"?>
<calcChain xmlns="http://schemas.openxmlformats.org/spreadsheetml/2006/main">
  <c r="AB16" i="4" l="1"/>
  <c r="AC16" i="4"/>
  <c r="Y10" i="4"/>
  <c r="AB10" i="4"/>
  <c r="AA7" i="4"/>
  <c r="CU15" i="4" l="1"/>
  <c r="BS15" i="4"/>
  <c r="BS16" i="4"/>
  <c r="AI15" i="4"/>
  <c r="AD13" i="4"/>
  <c r="AC13" i="4"/>
  <c r="AC9" i="4"/>
  <c r="AI12" i="4" l="1"/>
  <c r="AB13" i="4"/>
  <c r="CP14" i="4"/>
  <c r="AA14" i="4"/>
  <c r="BS12" i="4" l="1"/>
  <c r="Y12" i="4"/>
  <c r="J14" i="4"/>
  <c r="E12" i="4"/>
  <c r="BS11" i="4" l="1"/>
  <c r="BS10" i="4"/>
  <c r="CG10" i="4"/>
  <c r="E10" i="4"/>
  <c r="BS8" i="4"/>
  <c r="AI8" i="4"/>
  <c r="AH8" i="4"/>
  <c r="Y8" i="4"/>
  <c r="AV8" i="2"/>
  <c r="AU8" i="2"/>
  <c r="AT8" i="2"/>
  <c r="AC8" i="2"/>
  <c r="AB8" i="2"/>
  <c r="AA8" i="2"/>
  <c r="Q6" i="5"/>
  <c r="P6" i="5"/>
  <c r="D7" i="3"/>
  <c r="O7" i="1"/>
  <c r="AW10" i="2" l="1"/>
  <c r="BT12" i="4" l="1"/>
  <c r="CU10" i="4" l="1"/>
  <c r="CU12" i="4" l="1"/>
  <c r="D15" i="5" l="1"/>
  <c r="M14" i="3" l="1"/>
  <c r="AE13" i="5" l="1"/>
  <c r="AI14" i="4"/>
  <c r="BX10" i="4" l="1"/>
  <c r="AA9" i="2"/>
  <c r="CP7" i="4"/>
  <c r="AZ15" i="4"/>
  <c r="AZ14" i="4"/>
  <c r="AZ16" i="4" s="1"/>
  <c r="AZ12" i="4"/>
  <c r="AZ11" i="4"/>
  <c r="AZ13" i="4" s="1"/>
  <c r="AZ10" i="4"/>
  <c r="AZ8" i="4"/>
  <c r="AZ7" i="4"/>
  <c r="J7" i="4"/>
  <c r="M7" i="4" s="1"/>
  <c r="AZ9" i="4" l="1"/>
  <c r="AZ17" i="4" s="1"/>
  <c r="AY16" i="4" l="1"/>
  <c r="AY13" i="4"/>
  <c r="AY9" i="4"/>
  <c r="AY17" i="4" l="1"/>
  <c r="AE8" i="3"/>
  <c r="AE7" i="3"/>
  <c r="AJ7" i="3" s="1"/>
  <c r="AJ8" i="3"/>
  <c r="BD8" i="5" l="1"/>
  <c r="BC8" i="5"/>
  <c r="BB8" i="5"/>
  <c r="AZ8" i="5"/>
  <c r="AY8" i="5"/>
  <c r="AW8" i="5"/>
  <c r="AV8" i="5"/>
  <c r="AT8" i="5"/>
  <c r="AS8" i="5"/>
  <c r="AQ8" i="5"/>
  <c r="AP8" i="5"/>
  <c r="AG8" i="5"/>
  <c r="AF8" i="5"/>
  <c r="AD8" i="5"/>
  <c r="AC8" i="5"/>
  <c r="AA8" i="5"/>
  <c r="Z8" i="5"/>
  <c r="X8" i="5"/>
  <c r="W8" i="5"/>
  <c r="Q8" i="5"/>
  <c r="P8" i="5"/>
  <c r="N8" i="5"/>
  <c r="M8" i="5"/>
  <c r="K8" i="5"/>
  <c r="J8" i="5"/>
  <c r="H8" i="5"/>
  <c r="G8" i="5"/>
  <c r="E8" i="5"/>
  <c r="D8" i="5"/>
  <c r="AN9" i="4"/>
  <c r="CT9" i="4" l="1"/>
  <c r="CS9" i="4"/>
  <c r="CR9" i="4"/>
  <c r="CQ9" i="4"/>
  <c r="CP9" i="4"/>
  <c r="CO9" i="4"/>
  <c r="CN9" i="4"/>
  <c r="CM9" i="4"/>
  <c r="CL9" i="4"/>
  <c r="CK9" i="4"/>
  <c r="CJ9" i="4"/>
  <c r="CH9" i="4"/>
  <c r="CF9" i="4"/>
  <c r="CE9" i="4"/>
  <c r="CD9" i="4"/>
  <c r="CC9" i="4"/>
  <c r="BW9" i="4"/>
  <c r="BV9" i="4"/>
  <c r="BU9" i="4"/>
  <c r="BS9" i="4"/>
  <c r="BR9" i="4"/>
  <c r="BQ9" i="4"/>
  <c r="BP9" i="4"/>
  <c r="BO9" i="4"/>
  <c r="BN9" i="4"/>
  <c r="BM9" i="4"/>
  <c r="BL9" i="4"/>
  <c r="BJ9" i="4"/>
  <c r="BI9" i="4"/>
  <c r="BH9" i="4"/>
  <c r="BG9" i="4"/>
  <c r="BA9" i="4"/>
  <c r="AX9" i="4"/>
  <c r="AW9" i="4"/>
  <c r="AU9" i="4"/>
  <c r="AT9" i="4"/>
  <c r="AS9" i="4"/>
  <c r="AP9" i="4"/>
  <c r="AO9" i="4"/>
  <c r="AH9" i="4"/>
  <c r="AG9" i="4"/>
  <c r="AF9" i="4"/>
  <c r="AE9" i="4"/>
  <c r="AD9" i="4"/>
  <c r="AB9" i="4"/>
  <c r="Z9" i="4"/>
  <c r="Y9" i="4"/>
  <c r="X9" i="4"/>
  <c r="W9" i="4"/>
  <c r="V9" i="4"/>
  <c r="U9" i="4"/>
  <c r="O9" i="4"/>
  <c r="N9" i="4"/>
  <c r="L9" i="4"/>
  <c r="K9" i="4"/>
  <c r="I9" i="4"/>
  <c r="H9" i="4"/>
  <c r="G9" i="4"/>
  <c r="F9" i="4"/>
  <c r="E9" i="4"/>
  <c r="D9" i="4"/>
  <c r="BL9" i="2"/>
  <c r="BK9" i="2"/>
  <c r="BJ9" i="2"/>
  <c r="BI9" i="2"/>
  <c r="BH9" i="2"/>
  <c r="BG9" i="2"/>
  <c r="BF9" i="2"/>
  <c r="BE9" i="2"/>
  <c r="BD9" i="2"/>
  <c r="AV9" i="2"/>
  <c r="AU9" i="2"/>
  <c r="AT9" i="2"/>
  <c r="AS9" i="2"/>
  <c r="AR9" i="2"/>
  <c r="AQ9" i="2"/>
  <c r="AP9" i="2"/>
  <c r="AO9" i="2"/>
  <c r="AN9" i="2"/>
  <c r="AI9" i="2"/>
  <c r="AH9" i="2"/>
  <c r="AG9" i="2"/>
  <c r="AF9" i="2"/>
  <c r="AE9" i="2"/>
  <c r="AD9" i="2"/>
  <c r="AC9" i="2"/>
  <c r="AB9" i="2"/>
  <c r="Z9" i="2"/>
  <c r="Y9" i="2"/>
  <c r="X9" i="2"/>
  <c r="W9" i="2"/>
  <c r="R9" i="2"/>
  <c r="Q9" i="2"/>
  <c r="P9" i="2"/>
  <c r="O9" i="2"/>
  <c r="N9" i="2"/>
  <c r="M9" i="2"/>
  <c r="L9" i="2"/>
  <c r="K9" i="2"/>
  <c r="I9" i="2"/>
  <c r="H9" i="2"/>
  <c r="F9" i="2"/>
  <c r="E9" i="2"/>
  <c r="AJ7" i="5"/>
  <c r="AI7" i="5"/>
  <c r="AH7" i="5"/>
  <c r="AE7" i="5"/>
  <c r="AB7" i="5"/>
  <c r="Y7" i="5"/>
  <c r="R7" i="5"/>
  <c r="O7" i="5"/>
  <c r="L7" i="5"/>
  <c r="I7" i="5"/>
  <c r="F7" i="5"/>
  <c r="CU8" i="4"/>
  <c r="CG8" i="4"/>
  <c r="BX8" i="4"/>
  <c r="BT8" i="4"/>
  <c r="BK8" i="4"/>
  <c r="AV8" i="4"/>
  <c r="BB8" i="4" s="1"/>
  <c r="AA8" i="4"/>
  <c r="P8" i="4"/>
  <c r="J8" i="4"/>
  <c r="M8" i="4" s="1"/>
  <c r="D9" i="2"/>
  <c r="W8" i="3"/>
  <c r="X8" i="3" s="1"/>
  <c r="W7" i="3"/>
  <c r="M8" i="3"/>
  <c r="M7" i="3"/>
  <c r="X7" i="3" s="1"/>
  <c r="AM9" i="3"/>
  <c r="AL9" i="3"/>
  <c r="AK9" i="3"/>
  <c r="AJ9" i="3"/>
  <c r="AI9" i="3"/>
  <c r="AH9" i="3"/>
  <c r="AG9" i="3"/>
  <c r="AF9" i="3"/>
  <c r="AE9" i="3"/>
  <c r="AD9" i="3"/>
  <c r="AC9" i="3"/>
  <c r="AN9" i="3"/>
  <c r="W9" i="3"/>
  <c r="V9" i="3"/>
  <c r="U9" i="3"/>
  <c r="T9" i="3"/>
  <c r="S9" i="3"/>
  <c r="R9" i="3"/>
  <c r="Q9" i="3"/>
  <c r="P9" i="3"/>
  <c r="O9" i="3"/>
  <c r="N9" i="3"/>
  <c r="L9" i="3"/>
  <c r="K9" i="3"/>
  <c r="J9" i="3"/>
  <c r="I9" i="3"/>
  <c r="H9" i="3"/>
  <c r="G9" i="3"/>
  <c r="F9" i="3"/>
  <c r="E9" i="3"/>
  <c r="D9" i="3"/>
  <c r="BO8" i="2"/>
  <c r="BN8" i="2"/>
  <c r="BM8" i="2"/>
  <c r="AY8" i="2"/>
  <c r="AX8" i="2"/>
  <c r="AW8" i="2"/>
  <c r="J8" i="2"/>
  <c r="G8" i="2"/>
  <c r="AQ8" i="4" l="1"/>
  <c r="M9" i="3"/>
  <c r="BR8" i="2"/>
  <c r="BP8" i="2"/>
  <c r="BQ8" i="2"/>
  <c r="AK7" i="5"/>
  <c r="CI8" i="4"/>
  <c r="CV8" i="4" s="1"/>
  <c r="X9" i="3"/>
  <c r="AH9" i="1"/>
  <c r="AG9" i="1"/>
  <c r="AF9" i="1"/>
  <c r="AE9" i="1"/>
  <c r="AD9" i="1"/>
  <c r="AC9" i="1"/>
  <c r="AB9" i="1"/>
  <c r="AA9" i="1"/>
  <c r="Z9" i="1"/>
  <c r="Y9" i="1"/>
  <c r="X9" i="1"/>
  <c r="W9" i="1"/>
  <c r="U9" i="1"/>
  <c r="T9" i="1"/>
  <c r="S9" i="1"/>
  <c r="P9" i="1"/>
  <c r="O9" i="1"/>
  <c r="N9" i="1"/>
  <c r="M9" i="1"/>
  <c r="L9" i="1"/>
  <c r="J9" i="1"/>
  <c r="I9" i="1"/>
  <c r="H9" i="1"/>
  <c r="G9" i="1"/>
  <c r="F9" i="1"/>
  <c r="AI8" i="1"/>
  <c r="V8" i="1"/>
  <c r="Q8" i="1"/>
  <c r="K8" i="1"/>
  <c r="R8" i="1" l="1"/>
  <c r="AR7" i="5"/>
  <c r="AE14" i="3"/>
  <c r="AU7" i="5" l="1"/>
  <c r="AA12" i="4"/>
  <c r="AX7" i="5" l="1"/>
  <c r="K10" i="1"/>
  <c r="BA7" i="5" l="1"/>
  <c r="AI11" i="4"/>
  <c r="BE7" i="5" l="1"/>
  <c r="AI14" i="5"/>
  <c r="AW16" i="4" l="1"/>
  <c r="CG11" i="4"/>
  <c r="AJ14" i="5"/>
  <c r="AH14" i="5"/>
  <c r="AE10" i="5"/>
  <c r="AX16" i="4"/>
  <c r="CG12" i="4"/>
  <c r="Y13" i="4"/>
  <c r="P11" i="4"/>
  <c r="AJ10" i="5"/>
  <c r="AI10" i="5"/>
  <c r="AH10" i="5"/>
  <c r="M11" i="4"/>
  <c r="CU11" i="4"/>
  <c r="BT11" i="4"/>
  <c r="AA11" i="4"/>
  <c r="AI11" i="3"/>
  <c r="AE11" i="3"/>
  <c r="W11" i="3"/>
  <c r="M11" i="3"/>
  <c r="BO11" i="2"/>
  <c r="BN11" i="2"/>
  <c r="BM11" i="2"/>
  <c r="AY11" i="2"/>
  <c r="AX11" i="2"/>
  <c r="AW11" i="2"/>
  <c r="J11" i="2"/>
  <c r="G11" i="2"/>
  <c r="P13" i="2"/>
  <c r="L13" i="2"/>
  <c r="K13" i="2"/>
  <c r="H13" i="2"/>
  <c r="AI11" i="1"/>
  <c r="V11" i="1"/>
  <c r="Q11" i="1"/>
  <c r="K11" i="1"/>
  <c r="AE13" i="1"/>
  <c r="AC13" i="1"/>
  <c r="AA13" i="1"/>
  <c r="Y13" i="1"/>
  <c r="W13" i="1"/>
  <c r="U13" i="1"/>
  <c r="S13" i="1"/>
  <c r="M13" i="1"/>
  <c r="I13" i="1"/>
  <c r="AW12" i="2"/>
  <c r="AX12" i="2"/>
  <c r="AY12" i="2"/>
  <c r="Z13" i="4"/>
  <c r="AA10" i="4"/>
  <c r="Y13" i="5"/>
  <c r="F13" i="5"/>
  <c r="CU14" i="4"/>
  <c r="CU7" i="4"/>
  <c r="CU9" i="4" s="1"/>
  <c r="CS16" i="4"/>
  <c r="CS13" i="4"/>
  <c r="AF16" i="4"/>
  <c r="AI10" i="4"/>
  <c r="AI13" i="4" s="1"/>
  <c r="K7" i="1"/>
  <c r="K9" i="1" s="1"/>
  <c r="K12" i="1"/>
  <c r="K14" i="1"/>
  <c r="K15" i="1"/>
  <c r="CG14" i="4"/>
  <c r="U16" i="4"/>
  <c r="U13" i="4"/>
  <c r="AA15" i="4"/>
  <c r="AA9" i="4"/>
  <c r="F11" i="5"/>
  <c r="L9" i="5"/>
  <c r="X13" i="4"/>
  <c r="BE13" i="2"/>
  <c r="BF13" i="2"/>
  <c r="BG13" i="2"/>
  <c r="BH13" i="2"/>
  <c r="BI13" i="2"/>
  <c r="BJ13" i="2"/>
  <c r="BK13" i="2"/>
  <c r="BL13" i="2"/>
  <c r="BM10" i="2"/>
  <c r="BO10" i="2"/>
  <c r="BD13" i="2"/>
  <c r="AO13" i="2"/>
  <c r="AP13" i="2"/>
  <c r="AQ13" i="2"/>
  <c r="AR13" i="2"/>
  <c r="AS13" i="2"/>
  <c r="AT13" i="2"/>
  <c r="AU13" i="2"/>
  <c r="AV13" i="2"/>
  <c r="AN13" i="2"/>
  <c r="Y13" i="2"/>
  <c r="Z13" i="2"/>
  <c r="AA13" i="2"/>
  <c r="AB13" i="2"/>
  <c r="AC13" i="2"/>
  <c r="AD13" i="2"/>
  <c r="AE13" i="2"/>
  <c r="AF13" i="2"/>
  <c r="AG13" i="2"/>
  <c r="AH13" i="2"/>
  <c r="AI13" i="2"/>
  <c r="X13" i="2"/>
  <c r="W13" i="2"/>
  <c r="F13" i="2"/>
  <c r="I13" i="2"/>
  <c r="J12" i="2"/>
  <c r="M13" i="2"/>
  <c r="N13" i="2"/>
  <c r="O13" i="2"/>
  <c r="Q13" i="2"/>
  <c r="R13" i="2"/>
  <c r="E13" i="2"/>
  <c r="D13" i="2"/>
  <c r="G16" i="1"/>
  <c r="H16" i="1"/>
  <c r="I16" i="1"/>
  <c r="J16" i="1"/>
  <c r="L16" i="1"/>
  <c r="M16" i="1"/>
  <c r="M17" i="1" s="1"/>
  <c r="N16" i="1"/>
  <c r="O16" i="1"/>
  <c r="P16" i="1"/>
  <c r="S16" i="1"/>
  <c r="T16" i="1"/>
  <c r="U16" i="1"/>
  <c r="V15" i="1"/>
  <c r="W16" i="1"/>
  <c r="X16" i="1"/>
  <c r="Y16" i="1"/>
  <c r="Z16" i="1"/>
  <c r="AA16" i="1"/>
  <c r="AB16" i="1"/>
  <c r="AC16" i="1"/>
  <c r="AD16" i="1"/>
  <c r="AE16" i="1"/>
  <c r="AF16" i="1"/>
  <c r="AG16" i="1"/>
  <c r="AI14" i="1"/>
  <c r="G13" i="1"/>
  <c r="H13" i="1"/>
  <c r="J13" i="1"/>
  <c r="L13" i="1"/>
  <c r="N13" i="1"/>
  <c r="O13" i="1"/>
  <c r="P13" i="1"/>
  <c r="Q10" i="1"/>
  <c r="T13" i="1"/>
  <c r="V10" i="1"/>
  <c r="X13" i="1"/>
  <c r="Z13" i="1"/>
  <c r="AB13" i="1"/>
  <c r="AD13" i="1"/>
  <c r="AF13" i="1"/>
  <c r="AG13" i="1"/>
  <c r="AH13" i="1"/>
  <c r="F13" i="1"/>
  <c r="G12" i="5"/>
  <c r="H12" i="5"/>
  <c r="I11" i="5"/>
  <c r="J12" i="5"/>
  <c r="K12" i="5"/>
  <c r="L11" i="5"/>
  <c r="M12" i="5"/>
  <c r="N12" i="5"/>
  <c r="O11" i="5"/>
  <c r="P12" i="5"/>
  <c r="Q12" i="5"/>
  <c r="R11" i="5"/>
  <c r="W12" i="5"/>
  <c r="X12" i="5"/>
  <c r="Y11" i="5"/>
  <c r="Z12" i="5"/>
  <c r="AA12" i="5"/>
  <c r="AB11" i="5"/>
  <c r="AC12" i="5"/>
  <c r="AD12" i="5"/>
  <c r="AE11" i="5"/>
  <c r="AE9" i="5"/>
  <c r="AF12" i="5"/>
  <c r="AG12" i="5"/>
  <c r="AH11" i="5"/>
  <c r="AH9" i="5"/>
  <c r="AI11" i="5"/>
  <c r="AI9" i="5"/>
  <c r="AJ11" i="5"/>
  <c r="AJ9" i="5"/>
  <c r="AP12" i="5"/>
  <c r="AQ12" i="5"/>
  <c r="AS12" i="5"/>
  <c r="AT12" i="5"/>
  <c r="AV12" i="5"/>
  <c r="AW12" i="5"/>
  <c r="AY12" i="5"/>
  <c r="AZ12" i="5"/>
  <c r="BB12" i="5"/>
  <c r="BC12" i="5"/>
  <c r="BD12" i="5"/>
  <c r="E12" i="5"/>
  <c r="D12" i="5"/>
  <c r="J10" i="4"/>
  <c r="P10" i="4"/>
  <c r="J12" i="4"/>
  <c r="M12" i="4" s="1"/>
  <c r="P12" i="4"/>
  <c r="CE13" i="4"/>
  <c r="CF13" i="4"/>
  <c r="CH13" i="4"/>
  <c r="AV10" i="4"/>
  <c r="BK10" i="4"/>
  <c r="BT10" i="4"/>
  <c r="BX11" i="4"/>
  <c r="AV12" i="4"/>
  <c r="BK12" i="4"/>
  <c r="BX12" i="4"/>
  <c r="CJ13" i="4"/>
  <c r="CK13" i="4"/>
  <c r="CL13" i="4"/>
  <c r="CM13" i="4"/>
  <c r="CN13" i="4"/>
  <c r="CO13" i="4"/>
  <c r="CP13" i="4"/>
  <c r="CQ13" i="4"/>
  <c r="CR13" i="4"/>
  <c r="CT13" i="4"/>
  <c r="CD13" i="4"/>
  <c r="CC13" i="4"/>
  <c r="BI13" i="4"/>
  <c r="BJ13" i="4"/>
  <c r="BL13" i="4"/>
  <c r="BM13" i="4"/>
  <c r="BN13" i="4"/>
  <c r="BO13" i="4"/>
  <c r="BP13" i="4"/>
  <c r="BQ13" i="4"/>
  <c r="BR13" i="4"/>
  <c r="BS13" i="4"/>
  <c r="BU13" i="4"/>
  <c r="BV13" i="4"/>
  <c r="BW13" i="4"/>
  <c r="BH13" i="4"/>
  <c r="BG13" i="4"/>
  <c r="AU13" i="4"/>
  <c r="AW13" i="4"/>
  <c r="AX13" i="4"/>
  <c r="BA13" i="4"/>
  <c r="AT13" i="4"/>
  <c r="AS13" i="4"/>
  <c r="AP13" i="4"/>
  <c r="AO13" i="4"/>
  <c r="AN13" i="4"/>
  <c r="W13" i="4"/>
  <c r="AE13" i="4"/>
  <c r="AF13" i="4"/>
  <c r="AG13" i="4"/>
  <c r="AH13" i="4"/>
  <c r="V13" i="4"/>
  <c r="F13" i="4"/>
  <c r="G13" i="4"/>
  <c r="H13" i="4"/>
  <c r="I13" i="4"/>
  <c r="K13" i="4"/>
  <c r="L13" i="4"/>
  <c r="N13" i="4"/>
  <c r="O13" i="4"/>
  <c r="E13" i="4"/>
  <c r="D13" i="4"/>
  <c r="AF13" i="3"/>
  <c r="AG13" i="3"/>
  <c r="AH13" i="3"/>
  <c r="AK13" i="3"/>
  <c r="AL13" i="3"/>
  <c r="AM13" i="3"/>
  <c r="AN13" i="3"/>
  <c r="AD13" i="3"/>
  <c r="AC13" i="3"/>
  <c r="F13" i="3"/>
  <c r="G13" i="3"/>
  <c r="H13" i="3"/>
  <c r="I13" i="3"/>
  <c r="J13" i="3"/>
  <c r="K13" i="3"/>
  <c r="L13" i="3"/>
  <c r="N13" i="3"/>
  <c r="O13" i="3"/>
  <c r="P13" i="3"/>
  <c r="Q13" i="3"/>
  <c r="R13" i="3"/>
  <c r="S13" i="3"/>
  <c r="T13" i="3"/>
  <c r="U13" i="3"/>
  <c r="V13" i="3"/>
  <c r="E13" i="3"/>
  <c r="D13" i="3"/>
  <c r="G12" i="2"/>
  <c r="J15" i="2"/>
  <c r="G15" i="2"/>
  <c r="J10" i="2"/>
  <c r="G10" i="2"/>
  <c r="J7" i="2"/>
  <c r="J9" i="2" s="1"/>
  <c r="G7" i="2"/>
  <c r="G9" i="2" s="1"/>
  <c r="BO12" i="2"/>
  <c r="BN12" i="2"/>
  <c r="BM12" i="2"/>
  <c r="AY15" i="2"/>
  <c r="BO15" i="2"/>
  <c r="AX15" i="2"/>
  <c r="BN15" i="2"/>
  <c r="AW15" i="2"/>
  <c r="BM15" i="2"/>
  <c r="AY14" i="2"/>
  <c r="AY16" i="2" s="1"/>
  <c r="BO14" i="2"/>
  <c r="AX14" i="2"/>
  <c r="BN14" i="2"/>
  <c r="BQ14" i="2" s="1"/>
  <c r="AW14" i="2"/>
  <c r="AW16" i="2" s="1"/>
  <c r="BM14" i="2"/>
  <c r="J14" i="2"/>
  <c r="G14" i="2"/>
  <c r="AY10" i="2"/>
  <c r="AX10" i="2"/>
  <c r="BN10" i="2"/>
  <c r="W17" i="2"/>
  <c r="AY7" i="2"/>
  <c r="AY9" i="2" s="1"/>
  <c r="BO7" i="2"/>
  <c r="BO9" i="2" s="1"/>
  <c r="AX7" i="2"/>
  <c r="AX9" i="2" s="1"/>
  <c r="BN7" i="2"/>
  <c r="BN9" i="2" s="1"/>
  <c r="AW7" i="2"/>
  <c r="AW9" i="2" s="1"/>
  <c r="BM7" i="2"/>
  <c r="BM9" i="2" s="1"/>
  <c r="BL16" i="2"/>
  <c r="BK16" i="2"/>
  <c r="BJ16" i="2"/>
  <c r="BI16" i="2"/>
  <c r="BH16" i="2"/>
  <c r="BG16" i="2"/>
  <c r="BF16" i="2"/>
  <c r="BE16" i="2"/>
  <c r="BD16" i="2"/>
  <c r="AV16" i="2"/>
  <c r="AU16" i="2"/>
  <c r="AT16" i="2"/>
  <c r="AS16" i="2"/>
  <c r="AR16" i="2"/>
  <c r="AQ16" i="2"/>
  <c r="AP16" i="2"/>
  <c r="AO16" i="2"/>
  <c r="AN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R16" i="2"/>
  <c r="Q16" i="2"/>
  <c r="P16" i="2"/>
  <c r="O16" i="2"/>
  <c r="N16" i="2"/>
  <c r="M16" i="2"/>
  <c r="L16" i="2"/>
  <c r="K16" i="2"/>
  <c r="I16" i="2"/>
  <c r="H16" i="2"/>
  <c r="F16" i="2"/>
  <c r="E16" i="2"/>
  <c r="D16" i="2"/>
  <c r="AE12" i="3"/>
  <c r="AI12" i="3"/>
  <c r="M12" i="3"/>
  <c r="W12" i="3"/>
  <c r="AE15" i="3"/>
  <c r="AE16" i="3" s="1"/>
  <c r="AI15" i="3"/>
  <c r="M15" i="3"/>
  <c r="W15" i="3"/>
  <c r="AI14" i="3"/>
  <c r="AJ14" i="3" s="1"/>
  <c r="M16" i="3"/>
  <c r="W14" i="3"/>
  <c r="AE10" i="3"/>
  <c r="AI10" i="3"/>
  <c r="M10" i="3"/>
  <c r="W10" i="3"/>
  <c r="AN16" i="3"/>
  <c r="AM16" i="3"/>
  <c r="AL16" i="3"/>
  <c r="AK16" i="3"/>
  <c r="AC16" i="3"/>
  <c r="AD16" i="3"/>
  <c r="AF16" i="3"/>
  <c r="AG16" i="3"/>
  <c r="AH16" i="3"/>
  <c r="D16" i="3"/>
  <c r="E16" i="3"/>
  <c r="F16" i="3"/>
  <c r="F17" i="3" s="1"/>
  <c r="G16" i="3"/>
  <c r="H16" i="3"/>
  <c r="I16" i="3"/>
  <c r="J16" i="3"/>
  <c r="K16" i="3"/>
  <c r="L16" i="3"/>
  <c r="N16" i="3"/>
  <c r="O16" i="3"/>
  <c r="O17" i="3" s="1"/>
  <c r="P16" i="3"/>
  <c r="Q16" i="3"/>
  <c r="R16" i="3"/>
  <c r="S16" i="3"/>
  <c r="T16" i="3"/>
  <c r="U16" i="3"/>
  <c r="V16" i="3"/>
  <c r="AI12" i="1"/>
  <c r="V12" i="1"/>
  <c r="Q12" i="1"/>
  <c r="AI15" i="1"/>
  <c r="Q15" i="1"/>
  <c r="V14" i="1"/>
  <c r="Q14" i="1"/>
  <c r="AI10" i="1"/>
  <c r="AI7" i="1"/>
  <c r="AI9" i="1" s="1"/>
  <c r="AB17" i="1"/>
  <c r="V7" i="1"/>
  <c r="V9" i="1" s="1"/>
  <c r="Q7" i="1"/>
  <c r="Q9" i="1" s="1"/>
  <c r="F16" i="1"/>
  <c r="F9" i="5"/>
  <c r="I9" i="5"/>
  <c r="O9" i="5"/>
  <c r="R9" i="5"/>
  <c r="Y9" i="5"/>
  <c r="AB9" i="5"/>
  <c r="F14" i="5"/>
  <c r="I14" i="5"/>
  <c r="L14" i="5"/>
  <c r="O14" i="5"/>
  <c r="R14" i="5"/>
  <c r="Y14" i="5"/>
  <c r="AB14" i="5"/>
  <c r="AE14" i="5"/>
  <c r="O13" i="5"/>
  <c r="R13" i="5"/>
  <c r="AH13" i="5"/>
  <c r="I13" i="5"/>
  <c r="L13" i="5"/>
  <c r="AB13" i="5"/>
  <c r="AB15" i="5" s="1"/>
  <c r="F6" i="5"/>
  <c r="F8" i="5" s="1"/>
  <c r="I6" i="5"/>
  <c r="I8" i="5" s="1"/>
  <c r="L6" i="5"/>
  <c r="L8" i="5" s="1"/>
  <c r="AH6" i="5"/>
  <c r="AH8" i="5" s="1"/>
  <c r="O6" i="5"/>
  <c r="O8" i="5" s="1"/>
  <c r="R6" i="5"/>
  <c r="R8" i="5" s="1"/>
  <c r="Y6" i="5"/>
  <c r="Y8" i="5" s="1"/>
  <c r="AB6" i="5"/>
  <c r="AB8" i="5" s="1"/>
  <c r="AE6" i="5"/>
  <c r="AE8" i="5" s="1"/>
  <c r="BD15" i="5"/>
  <c r="BC15" i="5"/>
  <c r="BB15" i="5"/>
  <c r="AZ15" i="5"/>
  <c r="AY15" i="5"/>
  <c r="AW15" i="5"/>
  <c r="AV15" i="5"/>
  <c r="AT15" i="5"/>
  <c r="AS15" i="5"/>
  <c r="AQ15" i="5"/>
  <c r="AP15" i="5"/>
  <c r="AJ13" i="5"/>
  <c r="AI13" i="5"/>
  <c r="AG15" i="5"/>
  <c r="AF15" i="5"/>
  <c r="AD15" i="5"/>
  <c r="AC15" i="5"/>
  <c r="AA15" i="5"/>
  <c r="Z15" i="5"/>
  <c r="X15" i="5"/>
  <c r="W15" i="5"/>
  <c r="Q15" i="5"/>
  <c r="P15" i="5"/>
  <c r="N15" i="5"/>
  <c r="M15" i="5"/>
  <c r="K15" i="5"/>
  <c r="J15" i="5"/>
  <c r="H15" i="5"/>
  <c r="G15" i="5"/>
  <c r="AJ6" i="5"/>
  <c r="AJ8" i="5" s="1"/>
  <c r="AI6" i="5"/>
  <c r="AI8" i="5" s="1"/>
  <c r="E15" i="5"/>
  <c r="BT7" i="4"/>
  <c r="BT9" i="4" s="1"/>
  <c r="AV7" i="4"/>
  <c r="J9" i="4"/>
  <c r="P7" i="4"/>
  <c r="AI7" i="4"/>
  <c r="AI9" i="4" s="1"/>
  <c r="N16" i="4"/>
  <c r="O16" i="4"/>
  <c r="P15" i="4"/>
  <c r="P14" i="4"/>
  <c r="D16" i="4"/>
  <c r="E16" i="4"/>
  <c r="F16" i="4"/>
  <c r="M14" i="4"/>
  <c r="J15" i="4"/>
  <c r="M15" i="4" s="1"/>
  <c r="K16" i="4"/>
  <c r="L16" i="4"/>
  <c r="AV14" i="4"/>
  <c r="BB14" i="4" s="1"/>
  <c r="BK14" i="4"/>
  <c r="BT14" i="4"/>
  <c r="BX14" i="4"/>
  <c r="AV15" i="4"/>
  <c r="BB15" i="4" s="1"/>
  <c r="BK15" i="4"/>
  <c r="BT15" i="4"/>
  <c r="BX15" i="4"/>
  <c r="CG15" i="4"/>
  <c r="BK7" i="4"/>
  <c r="BK9" i="4" s="1"/>
  <c r="BX7" i="4"/>
  <c r="BX9" i="4" s="1"/>
  <c r="CG7" i="4"/>
  <c r="CG9" i="4" s="1"/>
  <c r="BW16" i="4"/>
  <c r="BV16" i="4"/>
  <c r="BU16" i="4"/>
  <c r="AN16" i="4"/>
  <c r="CT16" i="4"/>
  <c r="CF16" i="4"/>
  <c r="CE16" i="4"/>
  <c r="CD16" i="4"/>
  <c r="CC16" i="4"/>
  <c r="Z16" i="4"/>
  <c r="AP16" i="4"/>
  <c r="AO16" i="4"/>
  <c r="CN16" i="4"/>
  <c r="CH16" i="4"/>
  <c r="AD16" i="4"/>
  <c r="AE16" i="4"/>
  <c r="AG16" i="4"/>
  <c r="AH16" i="4"/>
  <c r="AT16" i="4"/>
  <c r="AS16" i="4"/>
  <c r="AU16" i="4"/>
  <c r="BA16" i="4"/>
  <c r="CJ16" i="4"/>
  <c r="CK16" i="4"/>
  <c r="CO16" i="4"/>
  <c r="CL16" i="4"/>
  <c r="CM16" i="4"/>
  <c r="CP16" i="4"/>
  <c r="CQ16" i="4"/>
  <c r="CR16" i="4"/>
  <c r="BR16" i="4"/>
  <c r="BQ16" i="4"/>
  <c r="BP16" i="4"/>
  <c r="BO16" i="4"/>
  <c r="BN16" i="4"/>
  <c r="BM16" i="4"/>
  <c r="BL16" i="4"/>
  <c r="BJ16" i="4"/>
  <c r="BI16" i="4"/>
  <c r="BH16" i="4"/>
  <c r="BG16" i="4"/>
  <c r="Y16" i="4"/>
  <c r="X16" i="4"/>
  <c r="W16" i="4"/>
  <c r="V16" i="4"/>
  <c r="I16" i="4"/>
  <c r="H16" i="4"/>
  <c r="G16" i="4"/>
  <c r="BB11" i="4"/>
  <c r="AV9" i="4" l="1"/>
  <c r="BB7" i="4"/>
  <c r="AA16" i="4"/>
  <c r="AP17" i="4"/>
  <c r="AQ15" i="4"/>
  <c r="P9" i="4"/>
  <c r="AQ7" i="4"/>
  <c r="CI14" i="4"/>
  <c r="CV14" i="4" s="1"/>
  <c r="T17" i="1"/>
  <c r="AQ14" i="4"/>
  <c r="AH17" i="1"/>
  <c r="G17" i="1"/>
  <c r="CN17" i="4"/>
  <c r="R12" i="5"/>
  <c r="W13" i="3"/>
  <c r="G13" i="2"/>
  <c r="J13" i="2"/>
  <c r="R11" i="1"/>
  <c r="AC17" i="3"/>
  <c r="X10" i="3"/>
  <c r="AH17" i="2"/>
  <c r="O17" i="1"/>
  <c r="CE17" i="4"/>
  <c r="W17" i="4"/>
  <c r="O17" i="4"/>
  <c r="F15" i="5"/>
  <c r="S17" i="1"/>
  <c r="AA17" i="1"/>
  <c r="AE17" i="1"/>
  <c r="N17" i="1"/>
  <c r="R15" i="1"/>
  <c r="F17" i="1"/>
  <c r="AB12" i="5"/>
  <c r="AB16" i="5" s="1"/>
  <c r="BK13" i="4"/>
  <c r="BN13" i="2"/>
  <c r="BL17" i="2"/>
  <c r="AX17" i="4"/>
  <c r="AW17" i="4"/>
  <c r="AN17" i="3"/>
  <c r="BP10" i="2"/>
  <c r="AF17" i="1"/>
  <c r="BW17" i="4"/>
  <c r="AG17" i="2"/>
  <c r="AD17" i="1"/>
  <c r="X17" i="1"/>
  <c r="P17" i="1"/>
  <c r="BC16" i="5"/>
  <c r="F12" i="5"/>
  <c r="BO17" i="4"/>
  <c r="BU17" i="4"/>
  <c r="BG17" i="4"/>
  <c r="P13" i="4"/>
  <c r="BB10" i="4"/>
  <c r="CI10" i="4" s="1"/>
  <c r="CV10" i="4" s="1"/>
  <c r="BB12" i="4"/>
  <c r="CI12" i="4" s="1"/>
  <c r="CV12" i="4" s="1"/>
  <c r="AV16" i="4"/>
  <c r="BL17" i="4"/>
  <c r="CG16" i="4"/>
  <c r="BE17" i="2"/>
  <c r="F17" i="2"/>
  <c r="L17" i="2"/>
  <c r="P17" i="2"/>
  <c r="BN16" i="2"/>
  <c r="BN17" i="2" s="1"/>
  <c r="N17" i="2"/>
  <c r="V17" i="3"/>
  <c r="E17" i="3"/>
  <c r="AM17" i="3"/>
  <c r="M13" i="3"/>
  <c r="X12" i="3"/>
  <c r="CO17" i="4"/>
  <c r="CF17" i="4"/>
  <c r="BK16" i="4"/>
  <c r="P16" i="4"/>
  <c r="R15" i="5"/>
  <c r="Y17" i="1"/>
  <c r="H17" i="1"/>
  <c r="N17" i="3"/>
  <c r="AF17" i="3"/>
  <c r="Q17" i="3"/>
  <c r="M17" i="2"/>
  <c r="AB17" i="2"/>
  <c r="AF17" i="2"/>
  <c r="AN17" i="2"/>
  <c r="BM16" i="2"/>
  <c r="BP15" i="2"/>
  <c r="CT17" i="4"/>
  <c r="I17" i="1"/>
  <c r="BJ17" i="2"/>
  <c r="BR11" i="2"/>
  <c r="AU17" i="2"/>
  <c r="R12" i="1"/>
  <c r="G17" i="4"/>
  <c r="AU17" i="4"/>
  <c r="CK17" i="4"/>
  <c r="G17" i="3"/>
  <c r="AH17" i="3"/>
  <c r="AJ10" i="3"/>
  <c r="BK17" i="2"/>
  <c r="H17" i="2"/>
  <c r="AC17" i="2"/>
  <c r="AP17" i="2"/>
  <c r="BP14" i="2"/>
  <c r="BX13" i="4"/>
  <c r="AV13" i="4"/>
  <c r="Z17" i="1"/>
  <c r="BM13" i="2"/>
  <c r="CI11" i="4"/>
  <c r="CV11" i="4" s="1"/>
  <c r="BI17" i="4"/>
  <c r="BQ17" i="4"/>
  <c r="AG17" i="4"/>
  <c r="BD16" i="5"/>
  <c r="K16" i="1"/>
  <c r="W17" i="1"/>
  <c r="AI13" i="1"/>
  <c r="D17" i="2"/>
  <c r="BQ7" i="2"/>
  <c r="BQ9" i="2" s="1"/>
  <c r="K17" i="2"/>
  <c r="AD17" i="2"/>
  <c r="BD17" i="2"/>
  <c r="BF17" i="2"/>
  <c r="G16" i="2"/>
  <c r="BR14" i="2"/>
  <c r="BQ15" i="2"/>
  <c r="BQ16" i="2" s="1"/>
  <c r="J16" i="2"/>
  <c r="J17" i="2" s="1"/>
  <c r="CH17" i="4"/>
  <c r="V16" i="1"/>
  <c r="BP12" i="2"/>
  <c r="L17" i="4"/>
  <c r="K17" i="4"/>
  <c r="K13" i="1"/>
  <c r="X14" i="3"/>
  <c r="CM17" i="4"/>
  <c r="Q16" i="5"/>
  <c r="AO17" i="4"/>
  <c r="AI16" i="1"/>
  <c r="CG13" i="4"/>
  <c r="AY16" i="5"/>
  <c r="BH17" i="4"/>
  <c r="AD17" i="4"/>
  <c r="AR17" i="2"/>
  <c r="BN17" i="4"/>
  <c r="AW13" i="2"/>
  <c r="CQ17" i="4"/>
  <c r="CL17" i="4"/>
  <c r="BT13" i="4"/>
  <c r="BP17" i="4"/>
  <c r="AE17" i="4"/>
  <c r="Z17" i="4"/>
  <c r="V17" i="4"/>
  <c r="BI17" i="2"/>
  <c r="U17" i="1"/>
  <c r="BT16" i="4"/>
  <c r="AG17" i="1"/>
  <c r="Q16" i="1"/>
  <c r="W16" i="5"/>
  <c r="CR17" i="4"/>
  <c r="CJ17" i="4"/>
  <c r="CU16" i="4"/>
  <c r="CC17" i="4"/>
  <c r="BV17" i="4"/>
  <c r="BS17" i="4"/>
  <c r="AC17" i="4"/>
  <c r="AK17" i="3"/>
  <c r="AC17" i="1"/>
  <c r="AK10" i="5"/>
  <c r="AH12" i="5"/>
  <c r="AQ11" i="4"/>
  <c r="Y17" i="4"/>
  <c r="E17" i="4"/>
  <c r="BB16" i="5"/>
  <c r="AF16" i="5"/>
  <c r="AK6" i="5"/>
  <c r="AK8" i="5" s="1"/>
  <c r="BB9" i="4"/>
  <c r="AN17" i="4"/>
  <c r="BR7" i="2"/>
  <c r="BR9" i="2" s="1"/>
  <c r="AT17" i="2"/>
  <c r="AS17" i="2"/>
  <c r="AQ17" i="2"/>
  <c r="M16" i="5"/>
  <c r="BM17" i="4"/>
  <c r="D17" i="4"/>
  <c r="AB17" i="4"/>
  <c r="AF17" i="4"/>
  <c r="I17" i="4"/>
  <c r="U17" i="3"/>
  <c r="T17" i="3"/>
  <c r="K17" i="3"/>
  <c r="AJ15" i="3"/>
  <c r="AD17" i="3"/>
  <c r="AJ11" i="3"/>
  <c r="J17" i="3"/>
  <c r="S17" i="3"/>
  <c r="R17" i="3"/>
  <c r="I17" i="3"/>
  <c r="AG17" i="3"/>
  <c r="X11" i="3"/>
  <c r="AX16" i="2"/>
  <c r="BR15" i="2"/>
  <c r="AO17" i="2"/>
  <c r="Q17" i="2"/>
  <c r="BP11" i="2"/>
  <c r="Z17" i="2"/>
  <c r="O17" i="2"/>
  <c r="AE15" i="5"/>
  <c r="I12" i="5"/>
  <c r="L12" i="5"/>
  <c r="AT16" i="5"/>
  <c r="AC16" i="5"/>
  <c r="P16" i="5"/>
  <c r="AJ15" i="5"/>
  <c r="AZ16" i="5"/>
  <c r="I15" i="5"/>
  <c r="AI12" i="5"/>
  <c r="AI15" i="5"/>
  <c r="L15" i="5"/>
  <c r="AE12" i="5"/>
  <c r="O12" i="5"/>
  <c r="K16" i="5"/>
  <c r="Z16" i="5"/>
  <c r="J16" i="5"/>
  <c r="AA16" i="5"/>
  <c r="AP16" i="5"/>
  <c r="AQ16" i="5"/>
  <c r="O15" i="5"/>
  <c r="Y12" i="5"/>
  <c r="AK13" i="5"/>
  <c r="AR13" i="5" s="1"/>
  <c r="AU13" i="5" s="1"/>
  <c r="AX13" i="5" s="1"/>
  <c r="BA13" i="5" s="1"/>
  <c r="AS16" i="5"/>
  <c r="D16" i="5"/>
  <c r="AJ12" i="5"/>
  <c r="Y15" i="5"/>
  <c r="E16" i="5"/>
  <c r="AD16" i="5"/>
  <c r="H16" i="5"/>
  <c r="N16" i="5"/>
  <c r="M16" i="4"/>
  <c r="CI15" i="4"/>
  <c r="CV15" i="4" s="1"/>
  <c r="BA17" i="4"/>
  <c r="P17" i="3"/>
  <c r="I17" i="2"/>
  <c r="CU13" i="4"/>
  <c r="BQ11" i="2"/>
  <c r="AX13" i="2"/>
  <c r="AK9" i="5"/>
  <c r="AR9" i="5" s="1"/>
  <c r="AE13" i="3"/>
  <c r="R14" i="1"/>
  <c r="AS17" i="4"/>
  <c r="H17" i="4"/>
  <c r="BJ17" i="4"/>
  <c r="AG16" i="5"/>
  <c r="AA17" i="2"/>
  <c r="H17" i="3"/>
  <c r="N17" i="4"/>
  <c r="M10" i="4"/>
  <c r="J13" i="4"/>
  <c r="U17" i="4"/>
  <c r="BR12" i="2"/>
  <c r="AY13" i="2"/>
  <c r="AY17" i="2" s="1"/>
  <c r="J17" i="1"/>
  <c r="J16" i="4"/>
  <c r="X17" i="4"/>
  <c r="BR17" i="4"/>
  <c r="BP7" i="2"/>
  <c r="BP9" i="2" s="1"/>
  <c r="Y17" i="2"/>
  <c r="AI17" i="2"/>
  <c r="F17" i="4"/>
  <c r="AQ12" i="4"/>
  <c r="Q13" i="1"/>
  <c r="R10" i="1"/>
  <c r="BO13" i="2"/>
  <c r="BR10" i="2"/>
  <c r="V13" i="1"/>
  <c r="AH17" i="4"/>
  <c r="BX16" i="4"/>
  <c r="G16" i="5"/>
  <c r="AW16" i="5"/>
  <c r="AH15" i="5"/>
  <c r="L17" i="3"/>
  <c r="AI13" i="3"/>
  <c r="AJ12" i="3"/>
  <c r="BH17" i="2"/>
  <c r="AV16" i="5"/>
  <c r="X17" i="2"/>
  <c r="AA13" i="4"/>
  <c r="AI16" i="4"/>
  <c r="X16" i="5"/>
  <c r="R16" i="5"/>
  <c r="AK14" i="5"/>
  <c r="L17" i="1"/>
  <c r="D17" i="3"/>
  <c r="AL17" i="3"/>
  <c r="W16" i="3"/>
  <c r="AI16" i="3"/>
  <c r="X15" i="3"/>
  <c r="E17" i="2"/>
  <c r="R17" i="2"/>
  <c r="AE17" i="2"/>
  <c r="BG17" i="2"/>
  <c r="AV17" i="2"/>
  <c r="BQ10" i="2"/>
  <c r="BO16" i="2"/>
  <c r="AT17" i="4"/>
  <c r="CD17" i="4"/>
  <c r="CP17" i="4"/>
  <c r="AK11" i="5"/>
  <c r="AR11" i="5" s="1"/>
  <c r="AU11" i="5" s="1"/>
  <c r="AX11" i="5" s="1"/>
  <c r="BA11" i="5" s="1"/>
  <c r="R7" i="1"/>
  <c r="R9" i="1" s="1"/>
  <c r="CS17" i="4"/>
  <c r="BQ12" i="2"/>
  <c r="G17" i="2" l="1"/>
  <c r="AQ9" i="4"/>
  <c r="M9" i="4"/>
  <c r="BP16" i="2"/>
  <c r="AE17" i="3"/>
  <c r="BB13" i="4"/>
  <c r="CI13" i="4" s="1"/>
  <c r="P17" i="4"/>
  <c r="BK17" i="4"/>
  <c r="AJ13" i="3"/>
  <c r="X13" i="3"/>
  <c r="AI17" i="3"/>
  <c r="BM17" i="2"/>
  <c r="BR16" i="2"/>
  <c r="R16" i="1"/>
  <c r="CG17" i="4"/>
  <c r="BB16" i="4"/>
  <c r="CI16" i="4" s="1"/>
  <c r="F16" i="5"/>
  <c r="AR6" i="5"/>
  <c r="R13" i="1"/>
  <c r="Q17" i="1"/>
  <c r="V17" i="1"/>
  <c r="CI7" i="4"/>
  <c r="J17" i="4"/>
  <c r="BP13" i="2"/>
  <c r="BP17" i="2" s="1"/>
  <c r="X16" i="3"/>
  <c r="AR10" i="5"/>
  <c r="AJ16" i="3"/>
  <c r="BO17" i="2"/>
  <c r="I16" i="5"/>
  <c r="O16" i="5"/>
  <c r="AI17" i="1"/>
  <c r="CV16" i="4"/>
  <c r="BE13" i="5"/>
  <c r="AI17" i="4"/>
  <c r="K17" i="1"/>
  <c r="BT17" i="4"/>
  <c r="AW17" i="2"/>
  <c r="AE16" i="5"/>
  <c r="CV13" i="4"/>
  <c r="AA17" i="4"/>
  <c r="AH16" i="5"/>
  <c r="Y16" i="5"/>
  <c r="AI16" i="5"/>
  <c r="AJ16" i="5"/>
  <c r="AX17" i="2"/>
  <c r="L16" i="5"/>
  <c r="W17" i="3"/>
  <c r="M17" i="3"/>
  <c r="BQ13" i="2"/>
  <c r="BQ17" i="2" s="1"/>
  <c r="AR14" i="5"/>
  <c r="AK15" i="5"/>
  <c r="CU17" i="4"/>
  <c r="AQ10" i="4"/>
  <c r="M13" i="4"/>
  <c r="AK12" i="5"/>
  <c r="AQ16" i="4"/>
  <c r="BX17" i="4"/>
  <c r="BE11" i="5"/>
  <c r="BR13" i="2"/>
  <c r="BR17" i="2" s="1"/>
  <c r="AV17" i="4"/>
  <c r="AX10" i="5" l="1"/>
  <c r="BA10" i="5" s="1"/>
  <c r="BE10" i="5" s="1"/>
  <c r="AU10" i="5"/>
  <c r="R17" i="1"/>
  <c r="BB17" i="4"/>
  <c r="AU6" i="5"/>
  <c r="AR8" i="5"/>
  <c r="CV7" i="4"/>
  <c r="CV9" i="4" s="1"/>
  <c r="CI9" i="4"/>
  <c r="CI17" i="4" s="1"/>
  <c r="AJ17" i="3"/>
  <c r="X17" i="3"/>
  <c r="M17" i="4"/>
  <c r="AQ13" i="4"/>
  <c r="AU9" i="5"/>
  <c r="AR12" i="5"/>
  <c r="AU14" i="5"/>
  <c r="AR15" i="5"/>
  <c r="AK16" i="5"/>
  <c r="CV17" i="4" l="1"/>
  <c r="AX6" i="5"/>
  <c r="BA6" i="5" s="1"/>
  <c r="AU8" i="5"/>
  <c r="AQ17" i="4"/>
  <c r="AR16" i="5"/>
  <c r="AX14" i="5"/>
  <c r="BA14" i="5" s="1"/>
  <c r="BA15" i="5" s="1"/>
  <c r="AU15" i="5"/>
  <c r="AX9" i="5"/>
  <c r="BA9" i="5" s="1"/>
  <c r="AU12" i="5"/>
  <c r="AX8" i="5" l="1"/>
  <c r="AU16" i="5"/>
  <c r="AX12" i="5"/>
  <c r="BA12" i="5" s="1"/>
  <c r="BE9" i="5"/>
  <c r="AX15" i="5"/>
  <c r="BA8" i="5" l="1"/>
  <c r="BE6" i="5"/>
  <c r="AX16" i="5"/>
  <c r="BE14" i="5"/>
  <c r="BE8" i="5" l="1"/>
  <c r="BA16" i="5"/>
  <c r="BE15" i="5"/>
  <c r="BE12" i="5"/>
  <c r="BE16" i="5" l="1"/>
</calcChain>
</file>

<file path=xl/comments1.xml><?xml version="1.0" encoding="utf-8"?>
<comments xmlns="http://schemas.openxmlformats.org/spreadsheetml/2006/main">
  <authors>
    <author>宮城県</author>
  </authors>
  <commentList>
    <comment ref="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業務報告書P24
合計-貝類-海藻類</t>
        </r>
      </text>
    </comment>
  </commentList>
</comments>
</file>

<file path=xl/sharedStrings.xml><?xml version="1.0" encoding="utf-8"?>
<sst xmlns="http://schemas.openxmlformats.org/spreadsheetml/2006/main" count="822" uniqueCount="350">
  <si>
    <t>　</t>
  </si>
  <si>
    <t>地</t>
  </si>
  <si>
    <t xml:space="preserve"> </t>
  </si>
  <si>
    <t>区</t>
  </si>
  <si>
    <t>4.1～3.31</t>
  </si>
  <si>
    <t>気 仙 沼 遠 洋</t>
  </si>
  <si>
    <t>渡  波  漁  船</t>
  </si>
  <si>
    <t>塩釜地区機船</t>
  </si>
  <si>
    <t>7.1～6.30</t>
  </si>
  <si>
    <t xml:space="preserve">  </t>
  </si>
  <si>
    <t>合     計</t>
  </si>
  <si>
    <t>漁　業　者　老　齢　福　祉　共　済</t>
  </si>
  <si>
    <t>本年度新規契約高</t>
  </si>
  <si>
    <t>本年度末保有高</t>
  </si>
  <si>
    <t>計</t>
  </si>
  <si>
    <t>定期積金</t>
  </si>
  <si>
    <t>件数</t>
  </si>
  <si>
    <t>共済金額</t>
  </si>
  <si>
    <t>共済掛金</t>
  </si>
  <si>
    <t>うち系統分</t>
  </si>
  <si>
    <t>受　　託　　販　　売　　取　　扱　　高</t>
  </si>
  <si>
    <t>買    取　　販　　売　　取　　扱　　高</t>
  </si>
  <si>
    <t>氷</t>
  </si>
  <si>
    <t>その他</t>
  </si>
  <si>
    <t>合　　計</t>
  </si>
  <si>
    <t>自家製造分</t>
  </si>
  <si>
    <t>鮮魚類</t>
  </si>
  <si>
    <t>海藻類</t>
  </si>
  <si>
    <t xml:space="preserve">       t</t>
  </si>
  <si>
    <t>有価証券</t>
  </si>
  <si>
    <t>手形貸付金</t>
  </si>
  <si>
    <t>証書貸付金</t>
  </si>
  <si>
    <t>当座貸越</t>
  </si>
  <si>
    <t>小    計</t>
  </si>
  <si>
    <t>小  計</t>
  </si>
  <si>
    <t>出資金</t>
  </si>
  <si>
    <t>事業収益</t>
  </si>
  <si>
    <t>事業直接費</t>
  </si>
  <si>
    <t>事業総利益</t>
  </si>
  <si>
    <t>収支差額</t>
  </si>
  <si>
    <t>うち人件費</t>
  </si>
  <si>
    <t>組  合  名</t>
  </si>
  <si>
    <t>(気仙沼計)</t>
    <phoneticPr fontId="1"/>
  </si>
  <si>
    <t>宮城県
沖合底びき網</t>
    <rPh sb="0" eb="3">
      <t>ミヤギケン</t>
    </rPh>
    <phoneticPr fontId="1"/>
  </si>
  <si>
    <t>諸　　　引　　　当　　　金</t>
    <rPh sb="0" eb="1">
      <t>ショ</t>
    </rPh>
    <rPh sb="4" eb="5">
      <t>イン</t>
    </rPh>
    <rPh sb="8" eb="9">
      <t>トウ</t>
    </rPh>
    <rPh sb="12" eb="13">
      <t>キン</t>
    </rPh>
    <phoneticPr fontId="1"/>
  </si>
  <si>
    <t>土  地</t>
    <phoneticPr fontId="1"/>
  </si>
  <si>
    <t>長  期
借入金</t>
    <rPh sb="0" eb="4">
      <t>チョウキカリイレキン</t>
    </rPh>
    <rPh sb="6" eb="7">
      <t>シャク</t>
    </rPh>
    <rPh sb="7" eb="9">
      <t>ニュウキン</t>
    </rPh>
    <phoneticPr fontId="1"/>
  </si>
  <si>
    <t>受  入
保証金</t>
    <rPh sb="6" eb="9">
      <t>ホショウキン</t>
    </rPh>
    <phoneticPr fontId="1"/>
  </si>
  <si>
    <t>特別
修繕
引当金</t>
    <rPh sb="0" eb="2">
      <t>トクベツ</t>
    </rPh>
    <rPh sb="3" eb="5">
      <t>シュウゼン</t>
    </rPh>
    <rPh sb="6" eb="9">
      <t>ヒキアテキン</t>
    </rPh>
    <phoneticPr fontId="1"/>
  </si>
  <si>
    <t>当期未処分剰余金</t>
    <rPh sb="3" eb="5">
      <t>ショブン</t>
    </rPh>
    <rPh sb="5" eb="8">
      <t>ジョウヨキン</t>
    </rPh>
    <phoneticPr fontId="1"/>
  </si>
  <si>
    <t>過年度
税効果
調整額</t>
    <rPh sb="0" eb="3">
      <t>カネンド</t>
    </rPh>
    <rPh sb="4" eb="5">
      <t>ゼイ</t>
    </rPh>
    <rPh sb="5" eb="7">
      <t>コウカ</t>
    </rPh>
    <rPh sb="8" eb="10">
      <t>チョウセイ</t>
    </rPh>
    <rPh sb="10" eb="11">
      <t>ガク</t>
    </rPh>
    <phoneticPr fontId="1"/>
  </si>
  <si>
    <t>（１）組織状況</t>
    <phoneticPr fontId="1"/>
  </si>
  <si>
    <t>貯        金</t>
    <rPh sb="9" eb="10">
      <t>キン</t>
    </rPh>
    <phoneticPr fontId="1"/>
  </si>
  <si>
    <t>借    入    金</t>
    <rPh sb="5" eb="6">
      <t>イ</t>
    </rPh>
    <rPh sb="10" eb="11">
      <t>キン</t>
    </rPh>
    <phoneticPr fontId="1"/>
  </si>
  <si>
    <t>減  価
償  却
資  産</t>
    <rPh sb="5" eb="6">
      <t>ツグナ</t>
    </rPh>
    <rPh sb="8" eb="9">
      <t>キャク</t>
    </rPh>
    <rPh sb="10" eb="11">
      <t>シ</t>
    </rPh>
    <rPh sb="13" eb="14">
      <t>サン</t>
    </rPh>
    <phoneticPr fontId="1"/>
  </si>
  <si>
    <t>減  価
償  却
累計額</t>
    <rPh sb="10" eb="13">
      <t>ルイケイガク</t>
    </rPh>
    <phoneticPr fontId="1"/>
  </si>
  <si>
    <t>未経過
共済付
加収入</t>
    <rPh sb="6" eb="7">
      <t>ヅケ</t>
    </rPh>
    <rPh sb="8" eb="9">
      <t>クワ</t>
    </rPh>
    <rPh sb="9" eb="11">
      <t>シュウニュウ</t>
    </rPh>
    <phoneticPr fontId="1"/>
  </si>
  <si>
    <t>地</t>
    <rPh sb="0" eb="1">
      <t>チ</t>
    </rPh>
    <phoneticPr fontId="1"/>
  </si>
  <si>
    <t>正  組  合  員</t>
    <phoneticPr fontId="1"/>
  </si>
  <si>
    <t>准  組  合  員</t>
    <phoneticPr fontId="1"/>
  </si>
  <si>
    <t>参
事</t>
    <rPh sb="0" eb="8">
      <t>サンジ</t>
    </rPh>
    <phoneticPr fontId="1"/>
  </si>
  <si>
    <t>会
計
主
任</t>
    <rPh sb="0" eb="4">
      <t>カイケイ</t>
    </rPh>
    <rPh sb="6" eb="10">
      <t>シュニン</t>
    </rPh>
    <phoneticPr fontId="1"/>
  </si>
  <si>
    <t>信
用</t>
    <rPh sb="0" eb="8">
      <t>シンヨウ</t>
    </rPh>
    <phoneticPr fontId="1"/>
  </si>
  <si>
    <t>共
済</t>
    <rPh sb="0" eb="8">
      <t>キョウサイ</t>
    </rPh>
    <phoneticPr fontId="1"/>
  </si>
  <si>
    <t>購
買</t>
    <rPh sb="0" eb="8">
      <t>コウバイ</t>
    </rPh>
    <phoneticPr fontId="1"/>
  </si>
  <si>
    <t>販
売</t>
    <rPh sb="0" eb="8">
      <t>ハンバイ</t>
    </rPh>
    <phoneticPr fontId="1"/>
  </si>
  <si>
    <t>製
氷
・
冷
凍
冷
蔵</t>
    <rPh sb="0" eb="3">
      <t>セイヒョウ</t>
    </rPh>
    <rPh sb="6" eb="9">
      <t>レイトウ</t>
    </rPh>
    <rPh sb="10" eb="13">
      <t>レイゾウ</t>
    </rPh>
    <phoneticPr fontId="1"/>
  </si>
  <si>
    <t>加
工
事
業</t>
    <rPh sb="0" eb="4">
      <t>カコウ</t>
    </rPh>
    <rPh sb="6" eb="10">
      <t>ジギョウ</t>
    </rPh>
    <phoneticPr fontId="1"/>
  </si>
  <si>
    <t>漁
業
自
営</t>
    <rPh sb="0" eb="4">
      <t>ギョギョウ</t>
    </rPh>
    <rPh sb="6" eb="10">
      <t>ジエイ</t>
    </rPh>
    <phoneticPr fontId="1"/>
  </si>
  <si>
    <t>指
導
事
業</t>
    <rPh sb="0" eb="4">
      <t>シドウ</t>
    </rPh>
    <rPh sb="6" eb="10">
      <t>ジギョウ</t>
    </rPh>
    <phoneticPr fontId="1"/>
  </si>
  <si>
    <t>管
理
部
門</t>
    <rPh sb="0" eb="4">
      <t>カンリ</t>
    </rPh>
    <rPh sb="6" eb="10">
      <t>ブモン</t>
    </rPh>
    <phoneticPr fontId="1"/>
  </si>
  <si>
    <t>漁   民</t>
    <rPh sb="0" eb="5">
      <t>ギョミン</t>
    </rPh>
    <phoneticPr fontId="1"/>
  </si>
  <si>
    <t>漁
業
生
産
組
合</t>
    <rPh sb="4" eb="7">
      <t>セイサン</t>
    </rPh>
    <rPh sb="8" eb="11">
      <t>クミアイ</t>
    </rPh>
    <phoneticPr fontId="1"/>
  </si>
  <si>
    <t>漁  民</t>
    <rPh sb="3" eb="4">
      <t>ミン</t>
    </rPh>
    <phoneticPr fontId="1"/>
  </si>
  <si>
    <t>漁
業
者</t>
    <rPh sb="0" eb="7">
      <t>ギョギョウシャ</t>
    </rPh>
    <phoneticPr fontId="1"/>
  </si>
  <si>
    <t>漁
業
従
事
者</t>
    <rPh sb="0" eb="3">
      <t>ギョギョウ</t>
    </rPh>
    <rPh sb="4" eb="9">
      <t>ジュウジシャ</t>
    </rPh>
    <phoneticPr fontId="1"/>
  </si>
  <si>
    <t>地
区
内</t>
    <rPh sb="0" eb="7">
      <t>チクナイ</t>
    </rPh>
    <phoneticPr fontId="1"/>
  </si>
  <si>
    <t>地
区
外</t>
    <rPh sb="0" eb="4">
      <t>チク</t>
    </rPh>
    <rPh sb="6" eb="7">
      <t>ガイ</t>
    </rPh>
    <phoneticPr fontId="1"/>
  </si>
  <si>
    <t>組　合　名</t>
    <rPh sb="0" eb="5">
      <t>クミアイメイ</t>
    </rPh>
    <phoneticPr fontId="1"/>
  </si>
  <si>
    <t xml:space="preserve"> </t>
    <phoneticPr fontId="1"/>
  </si>
  <si>
    <t>合　　　計</t>
    <rPh sb="0" eb="5">
      <t>ゴウケイ</t>
    </rPh>
    <phoneticPr fontId="1"/>
  </si>
  <si>
    <t>貯　　　　　　　　　　　金</t>
    <phoneticPr fontId="1"/>
  </si>
  <si>
    <t>貸   　　出　　   金</t>
    <phoneticPr fontId="1"/>
  </si>
  <si>
    <t>普　通　厚　生　共　済</t>
    <phoneticPr fontId="1"/>
  </si>
  <si>
    <t>生　活　総　合　共　済</t>
    <phoneticPr fontId="1"/>
  </si>
  <si>
    <t>短     期     共     済  （組 合 元 受 分 契 約 高）</t>
    <rPh sb="0" eb="7">
      <t>タンキ</t>
    </rPh>
    <phoneticPr fontId="1"/>
  </si>
  <si>
    <t>買          取          購          買          取          扱          高</t>
    <rPh sb="0" eb="34">
      <t>カイトリコウバイ</t>
    </rPh>
    <rPh sb="44" eb="56">
      <t>トリアツカイ</t>
    </rPh>
    <rPh sb="66" eb="67">
      <t>タカ</t>
    </rPh>
    <phoneticPr fontId="1"/>
  </si>
  <si>
    <t>受          託          購          買          取          扱          高</t>
    <rPh sb="0" eb="1">
      <t>ジュタク</t>
    </rPh>
    <rPh sb="1" eb="34">
      <t>カイトリコウバイ</t>
    </rPh>
    <rPh sb="44" eb="56">
      <t>トリアツカイ</t>
    </rPh>
    <rPh sb="66" eb="67">
      <t>タカ</t>
    </rPh>
    <phoneticPr fontId="1"/>
  </si>
  <si>
    <t>合  　　　　　　計</t>
    <phoneticPr fontId="1"/>
  </si>
  <si>
    <t>本年度末保有高</t>
    <phoneticPr fontId="1"/>
  </si>
  <si>
    <t>乗 組 員 厚 生 共 済</t>
    <phoneticPr fontId="1"/>
  </si>
  <si>
    <t>火    災    共    済</t>
    <phoneticPr fontId="1"/>
  </si>
  <si>
    <t>自   動   車   共   済</t>
    <phoneticPr fontId="1"/>
  </si>
  <si>
    <t>石      　 油 　      類</t>
    <rPh sb="0" eb="10">
      <t>セキユ</t>
    </rPh>
    <rPh sb="18" eb="19">
      <t>ルイ</t>
    </rPh>
    <phoneticPr fontId="1"/>
  </si>
  <si>
    <t>資         材         類</t>
    <rPh sb="0" eb="11">
      <t>シザイ</t>
    </rPh>
    <rPh sb="20" eb="21">
      <t>ルイ</t>
    </rPh>
    <phoneticPr fontId="1"/>
  </si>
  <si>
    <t>生    　活　    用　    品</t>
    <rPh sb="0" eb="7">
      <t>セイカツ</t>
    </rPh>
    <rPh sb="12" eb="19">
      <t>ヨウヒン</t>
    </rPh>
    <phoneticPr fontId="1"/>
  </si>
  <si>
    <t>石       油       類</t>
    <rPh sb="0" eb="9">
      <t>セキユ</t>
    </rPh>
    <rPh sb="16" eb="17">
      <t>ルイ</t>
    </rPh>
    <phoneticPr fontId="1"/>
  </si>
  <si>
    <t>資       材       類</t>
    <rPh sb="0" eb="9">
      <t>シザイ</t>
    </rPh>
    <rPh sb="16" eb="17">
      <t>ルイ</t>
    </rPh>
    <phoneticPr fontId="1"/>
  </si>
  <si>
    <t>生    活    用    品</t>
    <rPh sb="0" eb="6">
      <t>セイカツ</t>
    </rPh>
    <rPh sb="10" eb="16">
      <t>ヨウヒン</t>
    </rPh>
    <phoneticPr fontId="1"/>
  </si>
  <si>
    <t>　</t>
    <phoneticPr fontId="1"/>
  </si>
  <si>
    <t>冷 凍 品 販 売 高</t>
    <phoneticPr fontId="1"/>
  </si>
  <si>
    <t>加　工　販　売　高</t>
    <phoneticPr fontId="1"/>
  </si>
  <si>
    <t>受託加工取扱高</t>
    <rPh sb="4" eb="6">
      <t>トリアツカイ</t>
    </rPh>
    <rPh sb="6" eb="7">
      <t>タカ</t>
    </rPh>
    <phoneticPr fontId="1"/>
  </si>
  <si>
    <t>生  鮮  魚  貝  藻  類</t>
    <phoneticPr fontId="1"/>
  </si>
  <si>
    <t>水 産 製 品・加 工 品</t>
    <phoneticPr fontId="1"/>
  </si>
  <si>
    <t>生 鮮 魚 貝 藻 類</t>
    <phoneticPr fontId="1"/>
  </si>
  <si>
    <t>そ  の  他</t>
    <phoneticPr fontId="1"/>
  </si>
  <si>
    <t>食　　用</t>
    <phoneticPr fontId="1"/>
  </si>
  <si>
    <t>餌　　料</t>
    <phoneticPr fontId="1"/>
  </si>
  <si>
    <t>数　　量</t>
    <phoneticPr fontId="1"/>
  </si>
  <si>
    <t>金　　額</t>
    <phoneticPr fontId="1"/>
  </si>
  <si>
    <t>組   合   名</t>
    <phoneticPr fontId="1"/>
  </si>
  <si>
    <t>信　　　　用　　　　事　　　　業　　　　資　　　　産</t>
    <phoneticPr fontId="1"/>
  </si>
  <si>
    <t>共済事業資産</t>
    <phoneticPr fontId="1"/>
  </si>
  <si>
    <t>繰　延
資　産</t>
    <rPh sb="0" eb="3">
      <t>クリノベ</t>
    </rPh>
    <rPh sb="6" eb="9">
      <t>シサン</t>
    </rPh>
    <phoneticPr fontId="1"/>
  </si>
  <si>
    <t>繰延税
金資産</t>
    <rPh sb="0" eb="2">
      <t>クリノベ</t>
    </rPh>
    <rPh sb="2" eb="7">
      <t>ゼイキン</t>
    </rPh>
    <rPh sb="7" eb="9">
      <t>シサン</t>
    </rPh>
    <phoneticPr fontId="1"/>
  </si>
  <si>
    <t>再評価
に係る
繰延税
金資産</t>
    <rPh sb="0" eb="3">
      <t>サイヒョウカ</t>
    </rPh>
    <rPh sb="5" eb="6">
      <t>カカ</t>
    </rPh>
    <rPh sb="8" eb="10">
      <t>クリノベ</t>
    </rPh>
    <rPh sb="10" eb="13">
      <t>ゼイキン</t>
    </rPh>
    <rPh sb="13" eb="15">
      <t>シサン</t>
    </rPh>
    <phoneticPr fontId="1"/>
  </si>
  <si>
    <t>信   用   事　 業　 負　 債</t>
    <phoneticPr fontId="1"/>
  </si>
  <si>
    <t>共   済   事   業   負   債</t>
    <phoneticPr fontId="1"/>
  </si>
  <si>
    <t>流        　　　　　動        　　　　　負        　　　　　債</t>
    <phoneticPr fontId="1"/>
  </si>
  <si>
    <t>現  金</t>
    <phoneticPr fontId="1"/>
  </si>
  <si>
    <t>貸　　　 　出　　　 　金</t>
    <phoneticPr fontId="1"/>
  </si>
  <si>
    <t>経済事業
未 払 金</t>
    <rPh sb="6" eb="11">
      <t>ミバライキン</t>
    </rPh>
    <phoneticPr fontId="1"/>
  </si>
  <si>
    <t>その他の
流動負債</t>
    <rPh sb="6" eb="8">
      <t>リュウドウ</t>
    </rPh>
    <rPh sb="8" eb="10">
      <t>フサイ</t>
    </rPh>
    <phoneticPr fontId="1"/>
  </si>
  <si>
    <t>小　計</t>
    <phoneticPr fontId="1"/>
  </si>
  <si>
    <t>信　　用    事    業</t>
    <phoneticPr fontId="1"/>
  </si>
  <si>
    <t>共　　済　　事　　業</t>
    <phoneticPr fontId="1"/>
  </si>
  <si>
    <t>購　　買　　事　　業</t>
    <phoneticPr fontId="1"/>
  </si>
  <si>
    <t>販    売　　事　　業</t>
    <phoneticPr fontId="1"/>
  </si>
  <si>
    <t>製  氷  冷  凍  事  業</t>
    <phoneticPr fontId="1"/>
  </si>
  <si>
    <t>加   工   事   業</t>
    <phoneticPr fontId="1"/>
  </si>
  <si>
    <t>漁　　業    自    営</t>
    <phoneticPr fontId="1"/>
  </si>
  <si>
    <t>そ の 他 の 事 業</t>
    <phoneticPr fontId="1"/>
  </si>
  <si>
    <t>指　　導　　事　　業</t>
    <phoneticPr fontId="1"/>
  </si>
  <si>
    <t>事　　業    別    合    計</t>
    <phoneticPr fontId="1"/>
  </si>
  <si>
    <t>収　　入</t>
    <phoneticPr fontId="1"/>
  </si>
  <si>
    <t>支　　出</t>
    <phoneticPr fontId="1"/>
  </si>
  <si>
    <t>組  合  名</t>
    <phoneticPr fontId="1"/>
  </si>
  <si>
    <t>その他の
信用事業
負       債</t>
    <rPh sb="5" eb="7">
      <t>シンヨウ</t>
    </rPh>
    <rPh sb="7" eb="9">
      <t>ジギョウ</t>
    </rPh>
    <rPh sb="10" eb="11">
      <t>フ</t>
    </rPh>
    <rPh sb="18" eb="19">
      <t>サイ</t>
    </rPh>
    <phoneticPr fontId="1"/>
  </si>
  <si>
    <t>経   済
事   業
雑負債</t>
    <rPh sb="12" eb="13">
      <t>ザツ</t>
    </rPh>
    <rPh sb="13" eb="15">
      <t>フサイ</t>
    </rPh>
    <phoneticPr fontId="1"/>
  </si>
  <si>
    <t>その他
固   定
負   債</t>
    <rPh sb="4" eb="5">
      <t>ガタマリ</t>
    </rPh>
    <rPh sb="8" eb="9">
      <t>サダム</t>
    </rPh>
    <rPh sb="10" eb="11">
      <t>フ</t>
    </rPh>
    <rPh sb="14" eb="15">
      <t>サイ</t>
    </rPh>
    <phoneticPr fontId="1"/>
  </si>
  <si>
    <t>その他の
信用事業
資　　  産</t>
    <rPh sb="0" eb="3">
      <t>ソノタ</t>
    </rPh>
    <rPh sb="5" eb="7">
      <t>シンヨウ</t>
    </rPh>
    <rPh sb="7" eb="9">
      <t>ジギョウ</t>
    </rPh>
    <rPh sb="10" eb="11">
      <t>シ</t>
    </rPh>
    <rPh sb="15" eb="16">
      <t>サン</t>
    </rPh>
    <phoneticPr fontId="1"/>
  </si>
  <si>
    <t>退   職
給   付
引当金</t>
    <rPh sb="0" eb="1">
      <t>シリゾ</t>
    </rPh>
    <rPh sb="4" eb="5">
      <t>ショク</t>
    </rPh>
    <rPh sb="6" eb="7">
      <t>キュウ</t>
    </rPh>
    <rPh sb="10" eb="11">
      <t>ヅケ</t>
    </rPh>
    <rPh sb="12" eb="15">
      <t>ヒキアテキン</t>
    </rPh>
    <phoneticPr fontId="1"/>
  </si>
  <si>
    <t>遭   難
救   助
引当金</t>
    <rPh sb="0" eb="1">
      <t>ア</t>
    </rPh>
    <rPh sb="4" eb="5">
      <t>ナン</t>
    </rPh>
    <rPh sb="6" eb="7">
      <t>スク</t>
    </rPh>
    <rPh sb="10" eb="11">
      <t>スケ</t>
    </rPh>
    <rPh sb="12" eb="15">
      <t>ヒキアテキン</t>
    </rPh>
    <phoneticPr fontId="1"/>
  </si>
  <si>
    <t>当  　 期
末 処 分
剰 余 金</t>
    <rPh sb="0" eb="1">
      <t>トウ</t>
    </rPh>
    <rPh sb="5" eb="6">
      <t>キ</t>
    </rPh>
    <rPh sb="7" eb="8">
      <t>マツ</t>
    </rPh>
    <rPh sb="9" eb="12">
      <t>ショブン</t>
    </rPh>
    <rPh sb="13" eb="18">
      <t>ジョウヨキン</t>
    </rPh>
    <phoneticPr fontId="1"/>
  </si>
  <si>
    <t>法定準備金</t>
    <rPh sb="0" eb="2">
      <t>ホウテイ</t>
    </rPh>
    <rPh sb="2" eb="5">
      <t>ジュンビキン</t>
    </rPh>
    <phoneticPr fontId="1"/>
  </si>
  <si>
    <t>（仙台計）</t>
    <rPh sb="1" eb="3">
      <t>センダイ</t>
    </rPh>
    <phoneticPr fontId="1"/>
  </si>
  <si>
    <t>仙　
台</t>
    <rPh sb="0" eb="1">
      <t>ヤマト</t>
    </rPh>
    <rPh sb="7" eb="8">
      <t>ダイ</t>
    </rPh>
    <phoneticPr fontId="1"/>
  </si>
  <si>
    <t>無
線
利
用
者</t>
    <rPh sb="0" eb="1">
      <t>ム</t>
    </rPh>
    <rPh sb="2" eb="3">
      <t>セン</t>
    </rPh>
    <rPh sb="4" eb="9">
      <t>リヨウシャ</t>
    </rPh>
    <phoneticPr fontId="1"/>
  </si>
  <si>
    <t>加
工
業
者</t>
    <rPh sb="0" eb="1">
      <t>カ</t>
    </rPh>
    <rPh sb="2" eb="3">
      <t>コウ</t>
    </rPh>
    <rPh sb="4" eb="7">
      <t>ギョウシャ</t>
    </rPh>
    <phoneticPr fontId="1"/>
  </si>
  <si>
    <t>共済
資金</t>
    <rPh sb="4" eb="5">
      <t>シ</t>
    </rPh>
    <rPh sb="5" eb="6">
      <t>キン</t>
    </rPh>
    <phoneticPr fontId="1"/>
  </si>
  <si>
    <t>貸　倒
引当金</t>
    <rPh sb="0" eb="1">
      <t>カシ</t>
    </rPh>
    <rPh sb="2" eb="3">
      <t>ダオレ</t>
    </rPh>
    <rPh sb="5" eb="8">
      <t>ヒキアテキン</t>
    </rPh>
    <phoneticPr fontId="1"/>
  </si>
  <si>
    <t>資　本
準備金</t>
    <rPh sb="0" eb="1">
      <t>シ</t>
    </rPh>
    <rPh sb="2" eb="3">
      <t>ホン</t>
    </rPh>
    <rPh sb="4" eb="7">
      <t>ジュンビキン</t>
    </rPh>
    <phoneticPr fontId="1"/>
  </si>
  <si>
    <t>利　益
準備金</t>
    <rPh sb="0" eb="1">
      <t>リ</t>
    </rPh>
    <rPh sb="2" eb="3">
      <t>エキ</t>
    </rPh>
    <rPh sb="4" eb="7">
      <t>ジュンビキン</t>
    </rPh>
    <phoneticPr fontId="1"/>
  </si>
  <si>
    <t>仙
台</t>
    <rPh sb="0" eb="1">
      <t>ヤマト</t>
    </rPh>
    <rPh sb="4" eb="5">
      <t>ダイ</t>
    </rPh>
    <phoneticPr fontId="1"/>
  </si>
  <si>
    <t>仙
台</t>
    <rPh sb="0" eb="1">
      <t>ヤマト</t>
    </rPh>
    <rPh sb="5" eb="6">
      <t>ダイ</t>
    </rPh>
    <phoneticPr fontId="1"/>
  </si>
  <si>
    <t>事業
年度</t>
    <rPh sb="0" eb="2">
      <t>ジギョウ</t>
    </rPh>
    <rPh sb="5" eb="7">
      <t>ネンド</t>
    </rPh>
    <phoneticPr fontId="1"/>
  </si>
  <si>
    <t xml:space="preserve">
  事業管理費</t>
    <phoneticPr fontId="1"/>
  </si>
  <si>
    <t>組       合       員       数</t>
    <phoneticPr fontId="1"/>
  </si>
  <si>
    <t>役  員  数</t>
    <phoneticPr fontId="1"/>
  </si>
  <si>
    <t>部　　　門　　　別　　　職　　　員　　　数</t>
    <phoneticPr fontId="1"/>
  </si>
  <si>
    <t>合
計</t>
    <phoneticPr fontId="1"/>
  </si>
  <si>
    <t>計</t>
    <phoneticPr fontId="1"/>
  </si>
  <si>
    <t>計</t>
    <phoneticPr fontId="1"/>
  </si>
  <si>
    <t>(石巻計)</t>
    <phoneticPr fontId="1"/>
  </si>
  <si>
    <t>合     　　計</t>
    <phoneticPr fontId="1"/>
  </si>
  <si>
    <t>（２）事業状況</t>
    <phoneticPr fontId="1"/>
  </si>
  <si>
    <t>② 共済事業</t>
    <phoneticPr fontId="1"/>
  </si>
  <si>
    <t>組　  合　  名</t>
    <phoneticPr fontId="1"/>
  </si>
  <si>
    <t>組　  合　  名</t>
    <phoneticPr fontId="1"/>
  </si>
  <si>
    <t>組　  合　  名</t>
    <phoneticPr fontId="1"/>
  </si>
  <si>
    <t>組　  合　  名</t>
    <phoneticPr fontId="1"/>
  </si>
  <si>
    <t>当 座 性</t>
    <phoneticPr fontId="1"/>
  </si>
  <si>
    <t>定 期 性</t>
    <phoneticPr fontId="1"/>
  </si>
  <si>
    <t>短　  期</t>
    <phoneticPr fontId="1"/>
  </si>
  <si>
    <t>長　  期</t>
    <phoneticPr fontId="1"/>
  </si>
  <si>
    <t>件　　数</t>
    <phoneticPr fontId="1"/>
  </si>
  <si>
    <t>受  入  高</t>
    <phoneticPr fontId="1"/>
  </si>
  <si>
    <t>供  給  高</t>
    <phoneticPr fontId="1"/>
  </si>
  <si>
    <t>受　入　高</t>
    <phoneticPr fontId="1"/>
  </si>
  <si>
    <t>供　給　高</t>
    <phoneticPr fontId="1"/>
  </si>
  <si>
    <t>受 入 高</t>
    <phoneticPr fontId="1"/>
  </si>
  <si>
    <t>供 給 高</t>
    <phoneticPr fontId="1"/>
  </si>
  <si>
    <t>合    　　　 計</t>
    <phoneticPr fontId="1"/>
  </si>
  <si>
    <t>合     　　　計</t>
    <phoneticPr fontId="1"/>
  </si>
  <si>
    <t>⑥ 加工事業</t>
    <phoneticPr fontId="1"/>
  </si>
  <si>
    <t>組   合   名</t>
    <phoneticPr fontId="1"/>
  </si>
  <si>
    <t>鮮　魚　類</t>
    <phoneticPr fontId="1"/>
  </si>
  <si>
    <t>貝  類</t>
    <phoneticPr fontId="1"/>
  </si>
  <si>
    <t>冷  凍  品</t>
    <phoneticPr fontId="1"/>
  </si>
  <si>
    <t>合           計</t>
    <phoneticPr fontId="1"/>
  </si>
  <si>
    <t>合        計</t>
    <phoneticPr fontId="1"/>
  </si>
  <si>
    <t>合         計</t>
    <phoneticPr fontId="1"/>
  </si>
  <si>
    <t>（３）財務状況</t>
    <phoneticPr fontId="1"/>
  </si>
  <si>
    <t>組  合  名</t>
    <phoneticPr fontId="1"/>
  </si>
  <si>
    <t>固　　　定　　　資　　　産</t>
    <phoneticPr fontId="1"/>
  </si>
  <si>
    <t>組  合  名</t>
    <phoneticPr fontId="1"/>
  </si>
  <si>
    <t>組  合  名</t>
    <phoneticPr fontId="1"/>
  </si>
  <si>
    <t>組  合  名</t>
    <phoneticPr fontId="1"/>
  </si>
  <si>
    <t>組  合  名</t>
    <phoneticPr fontId="1"/>
  </si>
  <si>
    <t>受　取
手　形</t>
    <phoneticPr fontId="1"/>
  </si>
  <si>
    <t>棚　卸
資　産</t>
    <phoneticPr fontId="1"/>
  </si>
  <si>
    <t>賞   与
引当金</t>
    <phoneticPr fontId="1"/>
  </si>
  <si>
    <t>うち当期
剰余金</t>
    <phoneticPr fontId="1"/>
  </si>
  <si>
    <t>合     　計</t>
    <phoneticPr fontId="1"/>
  </si>
  <si>
    <t>組   合   名</t>
    <phoneticPr fontId="1"/>
  </si>
  <si>
    <t>組    合    名</t>
    <phoneticPr fontId="1"/>
  </si>
  <si>
    <t>組  合  名</t>
    <phoneticPr fontId="1"/>
  </si>
  <si>
    <t>流　　　動　　　資　　　産</t>
    <rPh sb="0" eb="1">
      <t>リュウ</t>
    </rPh>
    <rPh sb="4" eb="5">
      <t>ドウ</t>
    </rPh>
    <rPh sb="8" eb="9">
      <t>シ</t>
    </rPh>
    <rPh sb="12" eb="13">
      <t>サン</t>
    </rPh>
    <phoneticPr fontId="1"/>
  </si>
  <si>
    <t>冷凍品</t>
    <phoneticPr fontId="1"/>
  </si>
  <si>
    <t>貝 類</t>
    <phoneticPr fontId="1"/>
  </si>
  <si>
    <t>目   的
積立金</t>
    <rPh sb="0" eb="1">
      <t>メ</t>
    </rPh>
    <rPh sb="4" eb="5">
      <t>マト</t>
    </rPh>
    <rPh sb="7" eb="10">
      <t>ツミタテキン</t>
    </rPh>
    <phoneticPr fontId="1"/>
  </si>
  <si>
    <t>当期
剰余金</t>
    <phoneticPr fontId="1"/>
  </si>
  <si>
    <t>地
区</t>
    <rPh sb="0" eb="1">
      <t>チ</t>
    </rPh>
    <rPh sb="7" eb="8">
      <t>ク</t>
    </rPh>
    <phoneticPr fontId="1"/>
  </si>
  <si>
    <t>設立
登記
年月日</t>
    <rPh sb="4" eb="5">
      <t>ノボル</t>
    </rPh>
    <rPh sb="5" eb="6">
      <t>キ</t>
    </rPh>
    <rPh sb="8" eb="9">
      <t>トシ</t>
    </rPh>
    <rPh sb="9" eb="10">
      <t>ツキ</t>
    </rPh>
    <rPh sb="10" eb="11">
      <t>ヒ</t>
    </rPh>
    <phoneticPr fontId="1"/>
  </si>
  <si>
    <t>法
人</t>
    <rPh sb="0" eb="1">
      <t>ホウ</t>
    </rPh>
    <rPh sb="4" eb="5">
      <t>ヒト</t>
    </rPh>
    <phoneticPr fontId="1"/>
  </si>
  <si>
    <t>そ
の
他
の
事
業</t>
    <rPh sb="4" eb="5">
      <t>ホカ</t>
    </rPh>
    <rPh sb="9" eb="12">
      <t>ジギョウ</t>
    </rPh>
    <phoneticPr fontId="1"/>
  </si>
  <si>
    <t>法人税等
調整額</t>
    <rPh sb="0" eb="3">
      <t>ホウジンゼイ</t>
    </rPh>
    <rPh sb="3" eb="4">
      <t>トウ</t>
    </rPh>
    <rPh sb="6" eb="8">
      <t>チョウセイ</t>
    </rPh>
    <rPh sb="8" eb="9">
      <t>ガク</t>
    </rPh>
    <phoneticPr fontId="1"/>
  </si>
  <si>
    <t>税引前
当期利益</t>
    <phoneticPr fontId="1"/>
  </si>
  <si>
    <t>経常利益
又は損益</t>
    <rPh sb="6" eb="7">
      <t>マタ</t>
    </rPh>
    <phoneticPr fontId="1"/>
  </si>
  <si>
    <t>前期繰越
剰余金</t>
    <rPh sb="0" eb="2">
      <t>ゼンキ</t>
    </rPh>
    <rPh sb="2" eb="4">
      <t>クリコシ</t>
    </rPh>
    <phoneticPr fontId="1"/>
  </si>
  <si>
    <t>地
区</t>
    <rPh sb="3" eb="4">
      <t>ク</t>
    </rPh>
    <phoneticPr fontId="1"/>
  </si>
  <si>
    <t>合
計</t>
    <phoneticPr fontId="1"/>
  </si>
  <si>
    <t>監
事</t>
    <rPh sb="0" eb="1">
      <t>ラン</t>
    </rPh>
    <rPh sb="7" eb="8">
      <t>コト</t>
    </rPh>
    <phoneticPr fontId="1"/>
  </si>
  <si>
    <t>非
常
勤
理
事</t>
    <rPh sb="0" eb="1">
      <t>ヒ</t>
    </rPh>
    <rPh sb="2" eb="3">
      <t>ツネ</t>
    </rPh>
    <rPh sb="4" eb="5">
      <t>ツトム</t>
    </rPh>
    <rPh sb="7" eb="8">
      <t>リ</t>
    </rPh>
    <rPh sb="10" eb="11">
      <t>コト</t>
    </rPh>
    <phoneticPr fontId="1"/>
  </si>
  <si>
    <t>常
勤
理
事</t>
    <rPh sb="0" eb="1">
      <t>ツネ</t>
    </rPh>
    <rPh sb="3" eb="4">
      <t>ツトム</t>
    </rPh>
    <rPh sb="6" eb="7">
      <t>リ</t>
    </rPh>
    <rPh sb="9" eb="10">
      <t>コト</t>
    </rPh>
    <phoneticPr fontId="1"/>
  </si>
  <si>
    <t>合
計</t>
    <phoneticPr fontId="1"/>
  </si>
  <si>
    <t>法
人</t>
    <rPh sb="0" eb="1">
      <t>ホウジン</t>
    </rPh>
    <rPh sb="6" eb="7">
      <t>ヒト</t>
    </rPh>
    <phoneticPr fontId="1"/>
  </si>
  <si>
    <t>事業
利益</t>
    <phoneticPr fontId="1"/>
  </si>
  <si>
    <t>事業外
収益</t>
    <phoneticPr fontId="1"/>
  </si>
  <si>
    <t>事業外
費用</t>
    <phoneticPr fontId="1"/>
  </si>
  <si>
    <t>特別
利益</t>
    <phoneticPr fontId="1"/>
  </si>
  <si>
    <t>特別
損失</t>
    <phoneticPr fontId="1"/>
  </si>
  <si>
    <t>共 済
貸付金</t>
    <rPh sb="5" eb="8">
      <t>カシツケキン</t>
    </rPh>
    <phoneticPr fontId="1"/>
  </si>
  <si>
    <t>固　　定　　負　　債</t>
    <rPh sb="0" eb="1">
      <t>カタ</t>
    </rPh>
    <rPh sb="3" eb="4">
      <t>サダム</t>
    </rPh>
    <rPh sb="6" eb="7">
      <t>フ</t>
    </rPh>
    <rPh sb="9" eb="10">
      <t>サイ</t>
    </rPh>
    <phoneticPr fontId="1"/>
  </si>
  <si>
    <t>短   期
借入金</t>
    <phoneticPr fontId="1"/>
  </si>
  <si>
    <t>繰
延
税
金
負
債</t>
    <rPh sb="0" eb="1">
      <t>クリ</t>
    </rPh>
    <rPh sb="2" eb="3">
      <t>ノベ</t>
    </rPh>
    <rPh sb="4" eb="5">
      <t>ゼイ</t>
    </rPh>
    <rPh sb="6" eb="7">
      <t>キン</t>
    </rPh>
    <rPh sb="8" eb="9">
      <t>フ</t>
    </rPh>
    <rPh sb="10" eb="11">
      <t>サイ</t>
    </rPh>
    <phoneticPr fontId="1"/>
  </si>
  <si>
    <t>未収共済
付加収入</t>
    <rPh sb="6" eb="8">
      <t>フカ</t>
    </rPh>
    <rPh sb="8" eb="10">
      <t>シュウニュウ</t>
    </rPh>
    <phoneticPr fontId="1"/>
  </si>
  <si>
    <t>経済事業
未収金</t>
    <rPh sb="6" eb="9">
      <t>ミシュウキン</t>
    </rPh>
    <phoneticPr fontId="1"/>
  </si>
  <si>
    <t>経済事業
雑資産</t>
    <rPh sb="6" eb="7">
      <t>ザツ</t>
    </rPh>
    <rPh sb="7" eb="9">
      <t>シサン</t>
    </rPh>
    <phoneticPr fontId="1"/>
  </si>
  <si>
    <t>その他の
流動資産</t>
    <rPh sb="6" eb="8">
      <t>リュウドウ</t>
    </rPh>
    <rPh sb="8" eb="10">
      <t>シサン</t>
    </rPh>
    <phoneticPr fontId="1"/>
  </si>
  <si>
    <t>賦課金
仮受金</t>
    <rPh sb="5" eb="6">
      <t>カリ</t>
    </rPh>
    <rPh sb="6" eb="7">
      <t>ウケ</t>
    </rPh>
    <rPh sb="7" eb="8">
      <t>キン</t>
    </rPh>
    <phoneticPr fontId="1"/>
  </si>
  <si>
    <t>特　別
準備金</t>
    <rPh sb="5" eb="8">
      <t>ジュンビキン</t>
    </rPh>
    <phoneticPr fontId="1"/>
  </si>
  <si>
    <t>特　別
積立金</t>
    <rPh sb="0" eb="1">
      <t>トク</t>
    </rPh>
    <rPh sb="2" eb="3">
      <t>ベツ</t>
    </rPh>
    <rPh sb="5" eb="7">
      <t>ツミタテ</t>
    </rPh>
    <rPh sb="7" eb="8">
      <t>キン</t>
    </rPh>
    <phoneticPr fontId="1"/>
  </si>
  <si>
    <t>負債
合計</t>
    <phoneticPr fontId="1"/>
  </si>
  <si>
    <t>共済
借入金</t>
    <phoneticPr fontId="1"/>
  </si>
  <si>
    <t>支払
手形</t>
    <phoneticPr fontId="1"/>
  </si>
  <si>
    <t>純　　資　　産</t>
    <rPh sb="0" eb="1">
      <t>ジュン</t>
    </rPh>
    <rPh sb="3" eb="4">
      <t>シ</t>
    </rPh>
    <rPh sb="6" eb="7">
      <t>サン</t>
    </rPh>
    <phoneticPr fontId="1"/>
  </si>
  <si>
    <t>塩干
魚貝類</t>
    <phoneticPr fontId="1"/>
  </si>
  <si>
    <t>その他の共済事業負債</t>
    <rPh sb="4" eb="6">
      <t>キョウサイ</t>
    </rPh>
    <rPh sb="6" eb="7">
      <t>ゴト</t>
    </rPh>
    <rPh sb="7" eb="8">
      <t>ギョウ</t>
    </rPh>
    <rPh sb="8" eb="9">
      <t>フ</t>
    </rPh>
    <rPh sb="9" eb="10">
      <t>サイ</t>
    </rPh>
    <phoneticPr fontId="1"/>
  </si>
  <si>
    <t>その他の引当金等</t>
    <rPh sb="2" eb="3">
      <t>タ</t>
    </rPh>
    <rPh sb="4" eb="7">
      <t>ヒキアテキン</t>
    </rPh>
    <rPh sb="7" eb="8">
      <t>トウ</t>
    </rPh>
    <phoneticPr fontId="1"/>
  </si>
  <si>
    <t>回転
出資金</t>
    <rPh sb="3" eb="6">
      <t>シュッシキン</t>
    </rPh>
    <phoneticPr fontId="1"/>
  </si>
  <si>
    <t>（単位：千円）</t>
    <rPh sb="1" eb="3">
      <t>タンイ</t>
    </rPh>
    <rPh sb="4" eb="6">
      <t>センエン</t>
    </rPh>
    <phoneticPr fontId="1"/>
  </si>
  <si>
    <t>（単位：件，千円）</t>
    <rPh sb="1" eb="3">
      <t>タンイ</t>
    </rPh>
    <rPh sb="4" eb="5">
      <t>ケン</t>
    </rPh>
    <rPh sb="6" eb="8">
      <t>センエン</t>
    </rPh>
    <phoneticPr fontId="1"/>
  </si>
  <si>
    <t>（単位：ｔ，千円）</t>
    <rPh sb="1" eb="3">
      <t>タンイ</t>
    </rPh>
    <rPh sb="6" eb="8">
      <t>センエン</t>
    </rPh>
    <phoneticPr fontId="1"/>
  </si>
  <si>
    <t>預け金</t>
    <rPh sb="2" eb="3">
      <t>キン</t>
    </rPh>
    <phoneticPr fontId="1"/>
  </si>
  <si>
    <t>(気仙沼計)</t>
    <phoneticPr fontId="1"/>
  </si>
  <si>
    <t>S39.12. 6</t>
    <phoneticPr fontId="1"/>
  </si>
  <si>
    <t>7.1～6.30</t>
    <phoneticPr fontId="1"/>
  </si>
  <si>
    <t>H2. 3. 9</t>
    <phoneticPr fontId="1"/>
  </si>
  <si>
    <t>(石巻計)</t>
    <phoneticPr fontId="1"/>
  </si>
  <si>
    <t>合     　　計</t>
    <phoneticPr fontId="1"/>
  </si>
  <si>
    <t>S49.12. 9</t>
    <phoneticPr fontId="1"/>
  </si>
  <si>
    <t>宮 城 県 旋 網</t>
    <phoneticPr fontId="1"/>
  </si>
  <si>
    <t>宮 城 県旋 網</t>
    <phoneticPr fontId="1"/>
  </si>
  <si>
    <t>宮 城 県 旋 網</t>
    <phoneticPr fontId="1"/>
  </si>
  <si>
    <t>宮城県
近海底曳網</t>
    <rPh sb="0" eb="3">
      <t>ミヤギケン</t>
    </rPh>
    <rPh sb="4" eb="6">
      <t>キンカイ</t>
    </rPh>
    <rPh sb="6" eb="8">
      <t>ソコビ</t>
    </rPh>
    <rPh sb="8" eb="9">
      <t>アミ</t>
    </rPh>
    <phoneticPr fontId="1"/>
  </si>
  <si>
    <t>宮城県
近海底曳網</t>
    <phoneticPr fontId="1"/>
  </si>
  <si>
    <t>宮城県
近海底曳網</t>
    <rPh sb="0" eb="3">
      <t>ミヤギケン</t>
    </rPh>
    <rPh sb="4" eb="6">
      <t>キンカイ</t>
    </rPh>
    <rPh sb="6" eb="9">
      <t>ソコビキアミ</t>
    </rPh>
    <phoneticPr fontId="1"/>
  </si>
  <si>
    <t>宮城県
近海底曳網</t>
    <rPh sb="0" eb="3">
      <t>ミヤギケン</t>
    </rPh>
    <rPh sb="4" eb="6">
      <t>キンカイ</t>
    </rPh>
    <phoneticPr fontId="1"/>
  </si>
  <si>
    <t>石
巻</t>
    <rPh sb="0" eb="1">
      <t>イシ</t>
    </rPh>
    <rPh sb="8" eb="9">
      <t>カン</t>
    </rPh>
    <phoneticPr fontId="1"/>
  </si>
  <si>
    <r>
      <rPr>
        <sz val="9"/>
        <rFont val="ＭＳ Ｐ明朝"/>
        <family val="1"/>
        <charset val="128"/>
      </rPr>
      <t>正
組
合
員
資
格</t>
    </r>
    <r>
      <rPr>
        <sz val="8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（従事
日数）</t>
    </r>
    <rPh sb="0" eb="1">
      <t>セイ</t>
    </rPh>
    <rPh sb="2" eb="3">
      <t>グミ</t>
    </rPh>
    <rPh sb="4" eb="5">
      <t>ゴウ</t>
    </rPh>
    <rPh sb="6" eb="7">
      <t>イン</t>
    </rPh>
    <rPh sb="8" eb="9">
      <t>シ</t>
    </rPh>
    <rPh sb="10" eb="11">
      <t>カク</t>
    </rPh>
    <rPh sb="14" eb="16">
      <t>ジュウジ</t>
    </rPh>
    <rPh sb="17" eb="19">
      <t>ニッスウ</t>
    </rPh>
    <phoneticPr fontId="1"/>
  </si>
  <si>
    <t>石
巻</t>
    <rPh sb="0" eb="1">
      <t>イシ</t>
    </rPh>
    <rPh sb="6" eb="7">
      <t>カン</t>
    </rPh>
    <phoneticPr fontId="1"/>
  </si>
  <si>
    <t>建　設
仮勘定</t>
    <rPh sb="5" eb="6">
      <t>カリ</t>
    </rPh>
    <rPh sb="6" eb="8">
      <t>カンジョウ</t>
    </rPh>
    <phoneticPr fontId="1"/>
  </si>
  <si>
    <t>無　形
固　定
資　産</t>
    <rPh sb="4" eb="5">
      <t>コテイ</t>
    </rPh>
    <rPh sb="6" eb="7">
      <t>コテイ</t>
    </rPh>
    <rPh sb="8" eb="9">
      <t>シ</t>
    </rPh>
    <rPh sb="10" eb="11">
      <t>サン</t>
    </rPh>
    <phoneticPr fontId="1"/>
  </si>
  <si>
    <t>外　部
出　資</t>
    <phoneticPr fontId="1"/>
  </si>
  <si>
    <t>その他
の固定
資　産</t>
    <rPh sb="5" eb="7">
      <t>コテイ</t>
    </rPh>
    <rPh sb="8" eb="9">
      <t>シ</t>
    </rPh>
    <rPh sb="10" eb="11">
      <t>サン</t>
    </rPh>
    <phoneticPr fontId="1"/>
  </si>
  <si>
    <t>資　産
合　計</t>
    <phoneticPr fontId="1"/>
  </si>
  <si>
    <t>法 人 税
住 民 税
及 び
事 業 税</t>
    <rPh sb="4" eb="5">
      <t>ゼイ</t>
    </rPh>
    <rPh sb="6" eb="11">
      <t>ジュウミンゼイ</t>
    </rPh>
    <rPh sb="12" eb="13">
      <t>オヨ</t>
    </rPh>
    <rPh sb="16" eb="19">
      <t>ジギョウ</t>
    </rPh>
    <rPh sb="20" eb="21">
      <t>ゼイ</t>
    </rPh>
    <phoneticPr fontId="1"/>
  </si>
  <si>
    <t>石
巻</t>
    <rPh sb="0" eb="1">
      <t>イシ</t>
    </rPh>
    <rPh sb="6" eb="7">
      <t>カン</t>
    </rPh>
    <phoneticPr fontId="1"/>
  </si>
  <si>
    <t>冷凍・冷蔵
(冷凍及び
保管料)</t>
    <rPh sb="8" eb="10">
      <t>レイトウ</t>
    </rPh>
    <rPh sb="10" eb="11">
      <t>オヨ</t>
    </rPh>
    <rPh sb="13" eb="16">
      <t>ホカンリョウ</t>
    </rPh>
    <phoneticPr fontId="1"/>
  </si>
  <si>
    <t>当座性
貯金</t>
    <phoneticPr fontId="1"/>
  </si>
  <si>
    <t>定期性
貯金</t>
    <phoneticPr fontId="1"/>
  </si>
  <si>
    <t xml:space="preserve">              ① 信用事業</t>
    <phoneticPr fontId="1"/>
  </si>
  <si>
    <t xml:space="preserve">           ② 共済事業（つづき）</t>
    <phoneticPr fontId="1"/>
  </si>
  <si>
    <t xml:space="preserve">           ③ 購買事業</t>
    <phoneticPr fontId="1"/>
  </si>
  <si>
    <t xml:space="preserve">           ③ 購買事業（つづき）</t>
    <phoneticPr fontId="1"/>
  </si>
  <si>
    <t xml:space="preserve">         ④ 販売事業</t>
    <phoneticPr fontId="1"/>
  </si>
  <si>
    <t xml:space="preserve">            ⑤ 製氷・冷凍・冷蔵</t>
    <phoneticPr fontId="1"/>
  </si>
  <si>
    <t xml:space="preserve">                ① 貸借対照表</t>
    <phoneticPr fontId="1"/>
  </si>
  <si>
    <t xml:space="preserve">          ① 貸借対照表（つづき）</t>
    <phoneticPr fontId="1"/>
  </si>
  <si>
    <t xml:space="preserve">          ① 貸借対照表（つづき）</t>
    <phoneticPr fontId="1"/>
  </si>
  <si>
    <t xml:space="preserve">              ② 損益計算書</t>
    <phoneticPr fontId="1"/>
  </si>
  <si>
    <t xml:space="preserve">         ② 損益計算書（つづき）</t>
    <phoneticPr fontId="1"/>
  </si>
  <si>
    <t xml:space="preserve">         ② 損益計算書（つづき）</t>
    <phoneticPr fontId="1"/>
  </si>
  <si>
    <t>- 50 -</t>
    <phoneticPr fontId="1"/>
  </si>
  <si>
    <t>4.1～3.31</t>
    <phoneticPr fontId="1"/>
  </si>
  <si>
    <t>- 42 -</t>
    <phoneticPr fontId="1"/>
  </si>
  <si>
    <t>- 45 -</t>
    <phoneticPr fontId="1"/>
  </si>
  <si>
    <t>- 46 -</t>
    <phoneticPr fontId="1"/>
  </si>
  <si>
    <t>- 47 -</t>
    <phoneticPr fontId="1"/>
  </si>
  <si>
    <t>- 48 -</t>
    <phoneticPr fontId="1"/>
  </si>
  <si>
    <t>- 49 -</t>
    <phoneticPr fontId="1"/>
  </si>
  <si>
    <t>- 54 -</t>
    <phoneticPr fontId="1"/>
  </si>
  <si>
    <t>気仙沼</t>
    <rPh sb="0" eb="3">
      <t>ケセンヌマ</t>
    </rPh>
    <phoneticPr fontId="1"/>
  </si>
  <si>
    <t>気
仙
沼</t>
    <rPh sb="0" eb="1">
      <t>キ</t>
    </rPh>
    <rPh sb="2" eb="3">
      <t>セン</t>
    </rPh>
    <rPh sb="4" eb="5">
      <t>ヌマ</t>
    </rPh>
    <phoneticPr fontId="1"/>
  </si>
  <si>
    <t>気
仙
沼</t>
    <phoneticPr fontId="1"/>
  </si>
  <si>
    <t>気
仙
沼</t>
    <phoneticPr fontId="1"/>
  </si>
  <si>
    <t>気
仙
沼</t>
    <phoneticPr fontId="1"/>
  </si>
  <si>
    <t>気
仙
沼</t>
    <phoneticPr fontId="1"/>
  </si>
  <si>
    <t>気
仙
沼</t>
    <phoneticPr fontId="1"/>
  </si>
  <si>
    <t>気
仙
沼</t>
    <phoneticPr fontId="1"/>
  </si>
  <si>
    <t>その他</t>
    <phoneticPr fontId="1"/>
  </si>
  <si>
    <t xml:space="preserve"> </t>
    <phoneticPr fontId="1"/>
  </si>
  <si>
    <t>- 40 -</t>
    <phoneticPr fontId="1"/>
  </si>
  <si>
    <t>- 41 -</t>
    <phoneticPr fontId="1"/>
  </si>
  <si>
    <t>-43-</t>
    <phoneticPr fontId="1"/>
  </si>
  <si>
    <t>- 44 -</t>
    <phoneticPr fontId="1"/>
  </si>
  <si>
    <t>- 51 -</t>
    <phoneticPr fontId="1"/>
  </si>
  <si>
    <t>- 52 -</t>
    <phoneticPr fontId="1"/>
  </si>
  <si>
    <t>- 53 -</t>
    <phoneticPr fontId="1"/>
  </si>
  <si>
    <t>1.1～12.31</t>
    <phoneticPr fontId="1"/>
  </si>
  <si>
    <t xml:space="preserve">気 仙 沼 </t>
    <phoneticPr fontId="1"/>
  </si>
  <si>
    <t>気 仙 沼</t>
  </si>
  <si>
    <t>気 仙 沼</t>
    <phoneticPr fontId="1"/>
  </si>
  <si>
    <t>気 仙 沼 遠 洋</t>
    <phoneticPr fontId="1"/>
  </si>
  <si>
    <t xml:space="preserve">気 仙 沼 </t>
  </si>
  <si>
    <t xml:space="preserve">気 仙 沼 </t>
    <phoneticPr fontId="1"/>
  </si>
  <si>
    <t xml:space="preserve">
うち
女性組合
員</t>
    <rPh sb="4" eb="6">
      <t>ジョセイ</t>
    </rPh>
    <rPh sb="6" eb="10">
      <t>クミアイイン</t>
    </rPh>
    <phoneticPr fontId="1"/>
  </si>
  <si>
    <t>S24.12. 5</t>
    <phoneticPr fontId="1"/>
  </si>
  <si>
    <t>手形
借入金</t>
    <phoneticPr fontId="1"/>
  </si>
  <si>
    <t>証書
借入金</t>
    <phoneticPr fontId="1"/>
  </si>
  <si>
    <t>処分
未済
持分</t>
    <rPh sb="0" eb="2">
      <t>ショブン</t>
    </rPh>
    <rPh sb="3" eb="4">
      <t>ミ</t>
    </rPh>
    <rPh sb="4" eb="5">
      <t>ズ</t>
    </rPh>
    <rPh sb="6" eb="8">
      <t>モチブン</t>
    </rPh>
    <phoneticPr fontId="1"/>
  </si>
  <si>
    <t>評価
差額金</t>
    <rPh sb="0" eb="1">
      <t>ヒョウ</t>
    </rPh>
    <rPh sb="1" eb="2">
      <t>アタイ</t>
    </rPh>
    <rPh sb="3" eb="5">
      <t>サガク</t>
    </rPh>
    <rPh sb="5" eb="6">
      <t>キン</t>
    </rPh>
    <phoneticPr fontId="1"/>
  </si>
  <si>
    <t>再評
価差
額金</t>
    <rPh sb="0" eb="1">
      <t>サイ</t>
    </rPh>
    <rPh sb="1" eb="2">
      <t>ヒョウ</t>
    </rPh>
    <rPh sb="3" eb="4">
      <t>アタイ</t>
    </rPh>
    <rPh sb="4" eb="5">
      <t>サ</t>
    </rPh>
    <rPh sb="6" eb="7">
      <t>ガク</t>
    </rPh>
    <rPh sb="7" eb="8">
      <t>キン</t>
    </rPh>
    <phoneticPr fontId="1"/>
  </si>
  <si>
    <t>未払
法人
税等</t>
    <rPh sb="0" eb="2">
      <t>ミバラ</t>
    </rPh>
    <rPh sb="3" eb="5">
      <t>ホウジン</t>
    </rPh>
    <rPh sb="6" eb="7">
      <t>ゼイ</t>
    </rPh>
    <rPh sb="7" eb="8">
      <t>トウ</t>
    </rPh>
    <phoneticPr fontId="1"/>
  </si>
  <si>
    <t>気仙沼遠洋</t>
  </si>
  <si>
    <t>気仙沼遠洋</t>
    <phoneticPr fontId="1"/>
  </si>
  <si>
    <t>気仙沼遠洋</t>
    <phoneticPr fontId="1"/>
  </si>
  <si>
    <t>負債
及び
純資産
合計</t>
    <rPh sb="6" eb="7">
      <t>ジュン</t>
    </rPh>
    <rPh sb="7" eb="9">
      <t>シサン</t>
    </rPh>
    <rPh sb="10" eb="12">
      <t>ゴウケイ</t>
    </rPh>
    <phoneticPr fontId="1"/>
  </si>
  <si>
    <t>渡 波 漁 船</t>
  </si>
  <si>
    <t>渡 波 漁 船</t>
    <phoneticPr fontId="1"/>
  </si>
  <si>
    <t>渡 波 漁 船</t>
    <phoneticPr fontId="1"/>
  </si>
  <si>
    <t>宮城県旋網</t>
  </si>
  <si>
    <t>宮城県旋網</t>
    <phoneticPr fontId="1"/>
  </si>
  <si>
    <t>塩釜地区機船</t>
    <phoneticPr fontId="1"/>
  </si>
  <si>
    <t>気 仙 沼</t>
    <phoneticPr fontId="1"/>
  </si>
  <si>
    <t>渡 波 漁 船</t>
    <phoneticPr fontId="1"/>
  </si>
  <si>
    <t xml:space="preserve">気 仙 沼 </t>
    <phoneticPr fontId="1"/>
  </si>
  <si>
    <t>気 仙 沼 遠 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</si>
</sst>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0.0"/>
    <numFmt numFmtId="178" formatCode="#,##0;&quot;△&quot;#,##0"/>
    <numFmt numFmtId="179" formatCode="#,##0;&quot;△ &quot;#,##0"/>
    <numFmt numFmtId="180" formatCode="#,##0.0;&quot;¥&quot;\!\-#,##0.0"/>
  </numFmts>
  <fonts count="25">
    <font>
      <sz val="14"/>
      <name val="Terminal"/>
      <charset val="128"/>
    </font>
    <font>
      <sz val="14"/>
      <name val="Terminal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Terminal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Century"/>
      <family val="1"/>
    </font>
    <font>
      <sz val="11"/>
      <name val="Century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7" fontId="1" fillId="0" borderId="0"/>
    <xf numFmtId="37" fontId="1" fillId="0" borderId="0"/>
    <xf numFmtId="37" fontId="1" fillId="0" borderId="0"/>
    <xf numFmtId="37" fontId="1" fillId="0" borderId="0"/>
    <xf numFmtId="37" fontId="1" fillId="0" borderId="0"/>
  </cellStyleXfs>
  <cellXfs count="645">
    <xf numFmtId="0" fontId="0" fillId="0" borderId="0" xfId="0"/>
    <xf numFmtId="37" fontId="5" fillId="0" borderId="0" xfId="3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7" fontId="6" fillId="0" borderId="0" xfId="5" applyNumberFormat="1" applyFont="1" applyFill="1" applyBorder="1" applyAlignment="1" applyProtection="1">
      <alignment vertical="center"/>
    </xf>
    <xf numFmtId="37" fontId="5" fillId="0" borderId="0" xfId="5" applyNumberFormat="1" applyFont="1" applyFill="1" applyAlignment="1" applyProtection="1">
      <alignment vertical="center"/>
    </xf>
    <xf numFmtId="37" fontId="5" fillId="0" borderId="0" xfId="5" applyFont="1" applyFill="1" applyAlignment="1">
      <alignment vertical="center"/>
    </xf>
    <xf numFmtId="37" fontId="5" fillId="0" borderId="0" xfId="4" applyNumberFormat="1" applyFont="1" applyFill="1" applyAlignment="1" applyProtection="1">
      <alignment vertical="center"/>
    </xf>
    <xf numFmtId="37" fontId="4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37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 applyProtection="1">
      <alignment vertical="center"/>
    </xf>
    <xf numFmtId="37" fontId="2" fillId="0" borderId="0" xfId="0" applyNumberFormat="1" applyFont="1" applyFill="1" applyAlignment="1" applyProtection="1">
      <alignment horizontal="center" vertical="center"/>
    </xf>
    <xf numFmtId="3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37" fontId="3" fillId="0" borderId="0" xfId="0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7" fillId="0" borderId="1" xfId="0" applyNumberFormat="1" applyFont="1" applyFill="1" applyBorder="1" applyAlignment="1" applyProtection="1">
      <alignment horizontal="center" vertical="center"/>
    </xf>
    <xf numFmtId="37" fontId="5" fillId="0" borderId="0" xfId="3" applyNumberFormat="1" applyFont="1" applyFill="1" applyAlignment="1" applyProtection="1">
      <alignment vertical="center"/>
    </xf>
    <xf numFmtId="37" fontId="5" fillId="0" borderId="0" xfId="3" applyNumberFormat="1" applyFont="1" applyFill="1" applyAlignment="1" applyProtection="1">
      <alignment horizontal="center" vertical="center"/>
    </xf>
    <xf numFmtId="37" fontId="5" fillId="0" borderId="0" xfId="3" applyFont="1" applyFill="1" applyAlignment="1">
      <alignment vertical="center" shrinkToFit="1"/>
    </xf>
    <xf numFmtId="37" fontId="5" fillId="0" borderId="0" xfId="3" applyFont="1" applyFill="1" applyAlignment="1" applyProtection="1">
      <alignment horizontal="center" vertical="center"/>
    </xf>
    <xf numFmtId="37" fontId="3" fillId="0" borderId="2" xfId="3" applyNumberFormat="1" applyFont="1" applyFill="1" applyBorder="1" applyAlignment="1" applyProtection="1">
      <alignment horizontal="left" vertical="center"/>
    </xf>
    <xf numFmtId="37" fontId="3" fillId="0" borderId="2" xfId="3" applyNumberFormat="1" applyFont="1" applyFill="1" applyBorder="1" applyAlignment="1" applyProtection="1">
      <alignment horizontal="center" vertical="center"/>
    </xf>
    <xf numFmtId="37" fontId="5" fillId="0" borderId="2" xfId="3" applyNumberFormat="1" applyFont="1" applyFill="1" applyBorder="1" applyAlignment="1" applyProtection="1">
      <alignment vertical="center"/>
    </xf>
    <xf numFmtId="37" fontId="3" fillId="0" borderId="2" xfId="3" applyFont="1" applyFill="1" applyBorder="1" applyAlignment="1" applyProtection="1">
      <alignment horizontal="left" vertical="center"/>
    </xf>
    <xf numFmtId="37" fontId="5" fillId="0" borderId="2" xfId="3" applyFont="1" applyFill="1" applyBorder="1" applyAlignment="1">
      <alignment vertical="center" shrinkToFit="1"/>
    </xf>
    <xf numFmtId="37" fontId="5" fillId="0" borderId="2" xfId="3" applyFont="1" applyFill="1" applyBorder="1" applyAlignment="1">
      <alignment vertical="center"/>
    </xf>
    <xf numFmtId="37" fontId="5" fillId="0" borderId="0" xfId="3" applyFont="1" applyFill="1" applyBorder="1" applyAlignment="1">
      <alignment vertical="center"/>
    </xf>
    <xf numFmtId="37" fontId="3" fillId="0" borderId="0" xfId="3" applyNumberFormat="1" applyFont="1" applyFill="1" applyBorder="1" applyAlignment="1" applyProtection="1">
      <alignment horizontal="left" vertical="center"/>
    </xf>
    <xf numFmtId="37" fontId="5" fillId="0" borderId="0" xfId="3" applyNumberFormat="1" applyFont="1" applyFill="1" applyBorder="1" applyAlignment="1" applyProtection="1">
      <alignment vertical="center"/>
    </xf>
    <xf numFmtId="37" fontId="6" fillId="0" borderId="3" xfId="3" applyNumberFormat="1" applyFont="1" applyFill="1" applyBorder="1" applyAlignment="1" applyProtection="1">
      <alignment horizontal="center"/>
    </xf>
    <xf numFmtId="37" fontId="6" fillId="0" borderId="4" xfId="3" applyNumberFormat="1" applyFont="1" applyFill="1" applyBorder="1" applyAlignment="1" applyProtection="1">
      <alignment horizontal="center" vertical="center"/>
    </xf>
    <xf numFmtId="37" fontId="6" fillId="0" borderId="5" xfId="3" applyNumberFormat="1" applyFont="1" applyFill="1" applyBorder="1" applyAlignment="1" applyProtection="1">
      <alignment horizontal="center" vertical="top"/>
    </xf>
    <xf numFmtId="37" fontId="6" fillId="0" borderId="1" xfId="3" applyNumberFormat="1" applyFont="1" applyFill="1" applyBorder="1" applyAlignment="1" applyProtection="1">
      <alignment horizontal="center" vertical="center"/>
    </xf>
    <xf numFmtId="37" fontId="6" fillId="0" borderId="6" xfId="3" applyNumberFormat="1" applyFont="1" applyFill="1" applyBorder="1" applyAlignment="1" applyProtection="1">
      <alignment horizontal="center" vertical="center"/>
    </xf>
    <xf numFmtId="37" fontId="6" fillId="0" borderId="7" xfId="3" applyNumberFormat="1" applyFont="1" applyFill="1" applyBorder="1" applyAlignment="1" applyProtection="1">
      <alignment horizontal="center" vertical="center"/>
    </xf>
    <xf numFmtId="37" fontId="6" fillId="0" borderId="8" xfId="3" applyFont="1" applyFill="1" applyBorder="1" applyAlignment="1" applyProtection="1">
      <alignment horizontal="center" vertical="center"/>
    </xf>
    <xf numFmtId="37" fontId="6" fillId="0" borderId="6" xfId="3" applyFont="1" applyFill="1" applyBorder="1" applyAlignment="1" applyProtection="1">
      <alignment horizontal="center" vertical="center" shrinkToFit="1"/>
    </xf>
    <xf numFmtId="37" fontId="6" fillId="0" borderId="6" xfId="3" applyFont="1" applyFill="1" applyBorder="1" applyAlignment="1" applyProtection="1">
      <alignment horizontal="center" vertical="center"/>
    </xf>
    <xf numFmtId="37" fontId="6" fillId="0" borderId="7" xfId="3" applyFont="1" applyFill="1" applyBorder="1" applyAlignment="1" applyProtection="1">
      <alignment horizontal="center" vertical="center"/>
    </xf>
    <xf numFmtId="37" fontId="6" fillId="0" borderId="8" xfId="3" applyNumberFormat="1" applyFont="1" applyFill="1" applyBorder="1" applyAlignment="1" applyProtection="1">
      <alignment horizontal="center" vertical="center"/>
    </xf>
    <xf numFmtId="37" fontId="6" fillId="0" borderId="9" xfId="3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Alignment="1" applyProtection="1">
      <alignment vertical="center"/>
    </xf>
    <xf numFmtId="37" fontId="5" fillId="0" borderId="0" xfId="0" applyNumberFormat="1" applyFont="1" applyFill="1" applyAlignment="1" applyProtection="1">
      <alignment horizontal="center" vertical="center"/>
    </xf>
    <xf numFmtId="37" fontId="5" fillId="0" borderId="2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37" fontId="3" fillId="0" borderId="2" xfId="0" applyNumberFormat="1" applyFont="1" applyFill="1" applyBorder="1" applyAlignment="1" applyProtection="1">
      <alignment horizontal="left" vertical="center"/>
    </xf>
    <xf numFmtId="37" fontId="7" fillId="0" borderId="8" xfId="0" applyNumberFormat="1" applyFont="1" applyFill="1" applyBorder="1" applyAlignment="1" applyProtection="1">
      <alignment horizontal="center" vertical="center"/>
    </xf>
    <xf numFmtId="37" fontId="7" fillId="0" borderId="6" xfId="0" applyNumberFormat="1" applyFont="1" applyFill="1" applyBorder="1" applyAlignment="1" applyProtection="1">
      <alignment horizontal="center" vertical="center"/>
    </xf>
    <xf numFmtId="37" fontId="7" fillId="0" borderId="11" xfId="0" applyNumberFormat="1" applyFont="1" applyFill="1" applyBorder="1" applyAlignment="1" applyProtection="1">
      <alignment horizontal="center" vertical="center"/>
    </xf>
    <xf numFmtId="37" fontId="5" fillId="0" borderId="0" xfId="5" applyNumberFormat="1" applyFont="1" applyFill="1" applyAlignment="1" applyProtection="1">
      <alignment horizontal="center" vertical="center"/>
    </xf>
    <xf numFmtId="37" fontId="4" fillId="0" borderId="0" xfId="5" applyNumberFormat="1" applyFont="1" applyFill="1" applyAlignment="1" applyProtection="1">
      <alignment vertical="center"/>
    </xf>
    <xf numFmtId="37" fontId="3" fillId="0" borderId="2" xfId="5" applyNumberFormat="1" applyFont="1" applyFill="1" applyBorder="1" applyAlignment="1" applyProtection="1">
      <alignment vertical="center"/>
    </xf>
    <xf numFmtId="37" fontId="5" fillId="0" borderId="2" xfId="5" applyNumberFormat="1" applyFont="1" applyFill="1" applyBorder="1" applyAlignment="1" applyProtection="1">
      <alignment vertical="center"/>
    </xf>
    <xf numFmtId="37" fontId="5" fillId="0" borderId="0" xfId="5" applyNumberFormat="1" applyFont="1" applyFill="1" applyBorder="1" applyAlignment="1" applyProtection="1">
      <alignment vertical="center"/>
    </xf>
    <xf numFmtId="37" fontId="5" fillId="0" borderId="2" xfId="5" applyFont="1" applyFill="1" applyBorder="1" applyAlignment="1">
      <alignment vertical="center"/>
    </xf>
    <xf numFmtId="37" fontId="6" fillId="0" borderId="2" xfId="5" applyNumberFormat="1" applyFont="1" applyFill="1" applyBorder="1" applyAlignment="1" applyProtection="1">
      <alignment horizontal="center" vertical="center"/>
    </xf>
    <xf numFmtId="37" fontId="6" fillId="0" borderId="9" xfId="5" applyNumberFormat="1" applyFont="1" applyFill="1" applyBorder="1" applyAlignment="1" applyProtection="1">
      <alignment horizontal="center" vertical="center" wrapText="1"/>
    </xf>
    <xf numFmtId="37" fontId="5" fillId="0" borderId="0" xfId="4" applyNumberFormat="1" applyFont="1" applyFill="1" applyAlignment="1" applyProtection="1">
      <alignment horizontal="center" vertical="center"/>
    </xf>
    <xf numFmtId="37" fontId="5" fillId="0" borderId="2" xfId="4" applyNumberFormat="1" applyFont="1" applyFill="1" applyBorder="1" applyAlignment="1" applyProtection="1">
      <alignment vertical="center"/>
    </xf>
    <xf numFmtId="37" fontId="5" fillId="0" borderId="2" xfId="4" applyFont="1" applyFill="1" applyBorder="1" applyAlignment="1">
      <alignment vertical="center"/>
    </xf>
    <xf numFmtId="37" fontId="6" fillId="0" borderId="13" xfId="4" applyNumberFormat="1" applyFont="1" applyFill="1" applyBorder="1" applyAlignment="1" applyProtection="1">
      <alignment vertical="top"/>
    </xf>
    <xf numFmtId="37" fontId="6" fillId="0" borderId="16" xfId="0" applyNumberFormat="1" applyFont="1" applyFill="1" applyBorder="1" applyAlignment="1" applyProtection="1">
      <alignment horizontal="center" vertical="center" wrapText="1"/>
    </xf>
    <xf numFmtId="37" fontId="8" fillId="0" borderId="6" xfId="0" applyNumberFormat="1" applyFont="1" applyFill="1" applyBorder="1" applyAlignment="1" applyProtection="1">
      <alignment horizontal="distributed" vertical="center" wrapText="1"/>
    </xf>
    <xf numFmtId="37" fontId="8" fillId="0" borderId="1" xfId="0" applyNumberFormat="1" applyFont="1" applyFill="1" applyBorder="1" applyAlignment="1" applyProtection="1">
      <alignment horizontal="distributed" vertical="center" wrapText="1"/>
    </xf>
    <xf numFmtId="37" fontId="7" fillId="0" borderId="1" xfId="0" applyNumberFormat="1" applyFont="1" applyFill="1" applyBorder="1" applyAlignment="1" applyProtection="1">
      <alignment horizontal="center" vertical="center" shrinkToFit="1"/>
    </xf>
    <xf numFmtId="37" fontId="6" fillId="0" borderId="7" xfId="0" applyNumberFormat="1" applyFont="1" applyFill="1" applyBorder="1" applyAlignment="1" applyProtection="1">
      <alignment horizontal="distributed" vertical="center"/>
    </xf>
    <xf numFmtId="37" fontId="6" fillId="0" borderId="19" xfId="0" applyNumberFormat="1" applyFont="1" applyFill="1" applyBorder="1" applyAlignment="1" applyProtection="1">
      <alignment horizontal="distributed" vertical="center"/>
    </xf>
    <xf numFmtId="37" fontId="5" fillId="0" borderId="0" xfId="3" applyFont="1" applyFill="1" applyAlignment="1" applyProtection="1">
      <alignment vertical="center"/>
    </xf>
    <xf numFmtId="37" fontId="6" fillId="0" borderId="30" xfId="3" applyNumberFormat="1" applyFont="1" applyFill="1" applyBorder="1" applyAlignment="1" applyProtection="1">
      <alignment horizontal="center" vertical="center"/>
    </xf>
    <xf numFmtId="37" fontId="5" fillId="0" borderId="0" xfId="5" applyFont="1" applyFill="1" applyAlignment="1" applyProtection="1">
      <alignment vertical="center"/>
    </xf>
    <xf numFmtId="37" fontId="6" fillId="0" borderId="0" xfId="5" applyNumberFormat="1" applyFont="1" applyFill="1" applyBorder="1" applyAlignment="1" applyProtection="1">
      <alignment vertical="center" shrinkToFit="1"/>
    </xf>
    <xf numFmtId="37" fontId="6" fillId="0" borderId="0" xfId="5" applyNumberFormat="1" applyFont="1" applyFill="1" applyBorder="1" applyAlignment="1" applyProtection="1">
      <alignment vertical="center" shrinkToFit="1"/>
      <protection locked="0"/>
    </xf>
    <xf numFmtId="37" fontId="6" fillId="0" borderId="0" xfId="5" applyNumberFormat="1" applyFont="1" applyFill="1" applyBorder="1" applyAlignment="1" applyProtection="1">
      <alignment vertical="center"/>
      <protection locked="0"/>
    </xf>
    <xf numFmtId="37" fontId="6" fillId="0" borderId="44" xfId="0" applyNumberFormat="1" applyFont="1" applyFill="1" applyBorder="1" applyAlignment="1" applyProtection="1">
      <alignment vertical="center"/>
    </xf>
    <xf numFmtId="37" fontId="5" fillId="0" borderId="0" xfId="4" applyNumberFormat="1" applyFont="1" applyFill="1" applyAlignment="1" applyProtection="1">
      <alignment vertical="center" shrinkToFit="1"/>
    </xf>
    <xf numFmtId="37" fontId="5" fillId="0" borderId="2" xfId="4" applyNumberFormat="1" applyFont="1" applyFill="1" applyBorder="1" applyAlignment="1" applyProtection="1">
      <alignment vertical="center" shrinkToFit="1"/>
    </xf>
    <xf numFmtId="37" fontId="6" fillId="0" borderId="6" xfId="4" applyNumberFormat="1" applyFont="1" applyFill="1" applyBorder="1" applyAlignment="1" applyProtection="1">
      <alignment horizontal="center" vertical="center" shrinkToFit="1"/>
    </xf>
    <xf numFmtId="37" fontId="6" fillId="0" borderId="7" xfId="4" applyNumberFormat="1" applyFont="1" applyFill="1" applyBorder="1" applyAlignment="1" applyProtection="1">
      <alignment horizontal="center" vertical="center" shrinkToFit="1"/>
    </xf>
    <xf numFmtId="37" fontId="5" fillId="0" borderId="0" xfId="4" applyFont="1" applyFill="1" applyAlignment="1">
      <alignment vertical="center" shrinkToFit="1"/>
    </xf>
    <xf numFmtId="0" fontId="2" fillId="2" borderId="0" xfId="0" applyFont="1" applyFill="1" applyAlignment="1">
      <alignment vertical="center"/>
    </xf>
    <xf numFmtId="37" fontId="4" fillId="0" borderId="0" xfId="3" applyNumberFormat="1" applyFont="1" applyFill="1" applyAlignment="1" applyProtection="1">
      <alignment horizontal="left" vertical="center"/>
    </xf>
    <xf numFmtId="37" fontId="9" fillId="0" borderId="7" xfId="0" applyNumberFormat="1" applyFont="1" applyFill="1" applyBorder="1" applyAlignment="1" applyProtection="1">
      <alignment horizontal="distributed" vertical="center"/>
    </xf>
    <xf numFmtId="37" fontId="9" fillId="0" borderId="26" xfId="0" applyNumberFormat="1" applyFont="1" applyFill="1" applyBorder="1" applyAlignment="1" applyProtection="1">
      <alignment horizontal="center" vertical="center"/>
    </xf>
    <xf numFmtId="37" fontId="10" fillId="0" borderId="40" xfId="0" applyNumberFormat="1" applyFont="1" applyFill="1" applyBorder="1" applyAlignment="1" applyProtection="1">
      <alignment vertical="center"/>
    </xf>
    <xf numFmtId="37" fontId="10" fillId="0" borderId="40" xfId="0" applyNumberFormat="1" applyFont="1" applyFill="1" applyBorder="1" applyAlignment="1" applyProtection="1">
      <alignment vertical="center"/>
      <protection locked="0"/>
    </xf>
    <xf numFmtId="37" fontId="10" fillId="0" borderId="20" xfId="0" applyNumberFormat="1" applyFont="1" applyFill="1" applyBorder="1" applyAlignment="1" applyProtection="1">
      <alignment vertical="center"/>
    </xf>
    <xf numFmtId="37" fontId="10" fillId="0" borderId="27" xfId="0" applyNumberFormat="1" applyFont="1" applyFill="1" applyBorder="1" applyAlignment="1" applyProtection="1">
      <alignment vertical="center" shrinkToFit="1"/>
    </xf>
    <xf numFmtId="37" fontId="10" fillId="0" borderId="27" xfId="0" applyNumberFormat="1" applyFont="1" applyFill="1" applyBorder="1" applyAlignment="1" applyProtection="1">
      <alignment vertical="center"/>
    </xf>
    <xf numFmtId="37" fontId="9" fillId="0" borderId="3" xfId="3" applyNumberFormat="1" applyFont="1" applyFill="1" applyBorder="1" applyAlignment="1" applyProtection="1">
      <alignment horizontal="center"/>
    </xf>
    <xf numFmtId="37" fontId="9" fillId="0" borderId="4" xfId="3" applyNumberFormat="1" applyFont="1" applyFill="1" applyBorder="1" applyAlignment="1" applyProtection="1">
      <alignment horizontal="center" vertical="center"/>
    </xf>
    <xf numFmtId="37" fontId="9" fillId="0" borderId="5" xfId="3" applyNumberFormat="1" applyFont="1" applyFill="1" applyBorder="1" applyAlignment="1" applyProtection="1">
      <alignment horizontal="center" vertical="top"/>
    </xf>
    <xf numFmtId="37" fontId="9" fillId="0" borderId="19" xfId="0" applyNumberFormat="1" applyFont="1" applyFill="1" applyBorder="1" applyAlignment="1" applyProtection="1">
      <alignment horizontal="distributed" vertical="center"/>
    </xf>
    <xf numFmtId="37" fontId="9" fillId="0" borderId="30" xfId="3" applyNumberFormat="1" applyFont="1" applyFill="1" applyBorder="1" applyAlignment="1" applyProtection="1">
      <alignment horizontal="center" vertical="center"/>
    </xf>
    <xf numFmtId="37" fontId="10" fillId="0" borderId="20" xfId="3" applyNumberFormat="1" applyFont="1" applyFill="1" applyBorder="1" applyAlignment="1" applyProtection="1">
      <alignment vertical="center"/>
      <protection locked="0"/>
    </xf>
    <xf numFmtId="37" fontId="10" fillId="0" borderId="20" xfId="3" applyNumberFormat="1" applyFont="1" applyFill="1" applyBorder="1" applyAlignment="1" applyProtection="1">
      <alignment vertical="center"/>
    </xf>
    <xf numFmtId="37" fontId="10" fillId="0" borderId="21" xfId="3" applyNumberFormat="1" applyFont="1" applyFill="1" applyBorder="1" applyAlignment="1" applyProtection="1">
      <alignment vertical="center"/>
    </xf>
    <xf numFmtId="37" fontId="10" fillId="0" borderId="20" xfId="3" applyNumberFormat="1" applyFont="1" applyFill="1" applyBorder="1" applyAlignment="1" applyProtection="1">
      <alignment vertical="center" shrinkToFit="1"/>
      <protection locked="0"/>
    </xf>
    <xf numFmtId="37" fontId="10" fillId="0" borderId="6" xfId="3" applyNumberFormat="1" applyFont="1" applyFill="1" applyBorder="1" applyAlignment="1" applyProtection="1">
      <alignment vertical="center"/>
    </xf>
    <xf numFmtId="37" fontId="10" fillId="0" borderId="8" xfId="3" applyNumberFormat="1" applyFont="1" applyFill="1" applyBorder="1" applyAlignment="1" applyProtection="1">
      <alignment vertical="center"/>
    </xf>
    <xf numFmtId="37" fontId="10" fillId="0" borderId="7" xfId="3" applyNumberFormat="1" applyFont="1" applyFill="1" applyBorder="1" applyAlignment="1" applyProtection="1">
      <alignment vertical="center"/>
    </xf>
    <xf numFmtId="37" fontId="10" fillId="0" borderId="22" xfId="3" applyFont="1" applyFill="1" applyBorder="1" applyAlignment="1" applyProtection="1">
      <alignment vertical="center"/>
      <protection locked="0"/>
    </xf>
    <xf numFmtId="37" fontId="10" fillId="0" borderId="20" xfId="3" applyFont="1" applyFill="1" applyBorder="1" applyAlignment="1" applyProtection="1">
      <alignment vertical="center"/>
      <protection locked="0"/>
    </xf>
    <xf numFmtId="37" fontId="10" fillId="0" borderId="21" xfId="3" applyFont="1" applyFill="1" applyBorder="1" applyAlignment="1" applyProtection="1">
      <alignment vertical="center"/>
      <protection locked="0"/>
    </xf>
    <xf numFmtId="37" fontId="10" fillId="0" borderId="21" xfId="3" applyNumberFormat="1" applyFont="1" applyFill="1" applyBorder="1" applyAlignment="1" applyProtection="1">
      <alignment vertical="center"/>
      <protection locked="0"/>
    </xf>
    <xf numFmtId="37" fontId="10" fillId="0" borderId="27" xfId="3" applyNumberFormat="1" applyFont="1" applyFill="1" applyBorder="1" applyAlignment="1" applyProtection="1">
      <alignment vertical="center"/>
    </xf>
    <xf numFmtId="37" fontId="10" fillId="0" borderId="28" xfId="3" applyNumberFormat="1" applyFont="1" applyFill="1" applyBorder="1" applyAlignment="1" applyProtection="1">
      <alignment vertical="center"/>
    </xf>
    <xf numFmtId="37" fontId="10" fillId="0" borderId="29" xfId="3" applyNumberFormat="1" applyFont="1" applyFill="1" applyBorder="1" applyAlignment="1" applyProtection="1">
      <alignment vertical="center"/>
    </xf>
    <xf numFmtId="37" fontId="10" fillId="0" borderId="27" xfId="3" applyNumberFormat="1" applyFont="1" applyFill="1" applyBorder="1" applyAlignment="1" applyProtection="1">
      <alignment vertical="center" shrinkToFit="1"/>
    </xf>
    <xf numFmtId="37" fontId="9" fillId="0" borderId="9" xfId="0" applyNumberFormat="1" applyFont="1" applyFill="1" applyBorder="1" applyAlignment="1" applyProtection="1">
      <alignment horizontal="distributed" vertical="center"/>
    </xf>
    <xf numFmtId="37" fontId="10" fillId="0" borderId="22" xfId="3" applyNumberFormat="1" applyFont="1" applyFill="1" applyBorder="1" applyAlignment="1" applyProtection="1">
      <alignment vertical="center"/>
      <protection locked="0"/>
    </xf>
    <xf numFmtId="37" fontId="9" fillId="0" borderId="6" xfId="5" applyNumberFormat="1" applyFont="1" applyFill="1" applyBorder="1" applyAlignment="1" applyProtection="1">
      <alignment horizontal="center" vertical="center"/>
    </xf>
    <xf numFmtId="37" fontId="9" fillId="0" borderId="9" xfId="5" applyNumberFormat="1" applyFont="1" applyFill="1" applyBorder="1" applyAlignment="1" applyProtection="1">
      <alignment horizontal="center" vertical="center"/>
    </xf>
    <xf numFmtId="37" fontId="9" fillId="0" borderId="14" xfId="3" applyNumberFormat="1" applyFont="1" applyFill="1" applyBorder="1" applyAlignment="1" applyProtection="1">
      <alignment horizontal="center" vertical="center"/>
    </xf>
    <xf numFmtId="37" fontId="9" fillId="0" borderId="13" xfId="3" applyNumberFormat="1" applyFont="1" applyFill="1" applyBorder="1" applyAlignment="1" applyProtection="1">
      <alignment horizontal="center" vertical="top"/>
    </xf>
    <xf numFmtId="37" fontId="10" fillId="0" borderId="20" xfId="5" applyNumberFormat="1" applyFont="1" applyFill="1" applyBorder="1" applyAlignment="1" applyProtection="1">
      <alignment vertical="center"/>
    </xf>
    <xf numFmtId="37" fontId="10" fillId="0" borderId="18" xfId="5" applyNumberFormat="1" applyFont="1" applyFill="1" applyBorder="1" applyAlignment="1" applyProtection="1">
      <alignment vertical="center"/>
      <protection locked="0"/>
    </xf>
    <xf numFmtId="37" fontId="10" fillId="0" borderId="20" xfId="5" applyNumberFormat="1" applyFont="1" applyFill="1" applyBorder="1" applyAlignment="1" applyProtection="1">
      <alignment vertical="center"/>
      <protection locked="0"/>
    </xf>
    <xf numFmtId="37" fontId="10" fillId="0" borderId="24" xfId="5" applyNumberFormat="1" applyFont="1" applyFill="1" applyBorder="1" applyAlignment="1" applyProtection="1">
      <alignment vertical="center"/>
    </xf>
    <xf numFmtId="37" fontId="10" fillId="0" borderId="22" xfId="5" applyNumberFormat="1" applyFont="1" applyFill="1" applyBorder="1" applyAlignment="1" applyProtection="1">
      <alignment vertical="center"/>
      <protection locked="0"/>
    </xf>
    <xf numFmtId="37" fontId="10" fillId="0" borderId="29" xfId="5" applyNumberFormat="1" applyFont="1" applyFill="1" applyBorder="1" applyAlignment="1" applyProtection="1">
      <alignment vertical="center"/>
    </xf>
    <xf numFmtId="37" fontId="10" fillId="0" borderId="27" xfId="5" applyNumberFormat="1" applyFont="1" applyFill="1" applyBorder="1" applyAlignment="1" applyProtection="1">
      <alignment vertical="center"/>
    </xf>
    <xf numFmtId="37" fontId="10" fillId="0" borderId="20" xfId="5" applyNumberFormat="1" applyFont="1" applyFill="1" applyBorder="1" applyAlignment="1" applyProtection="1">
      <alignment vertical="center" shrinkToFit="1"/>
      <protection locked="0"/>
    </xf>
    <xf numFmtId="37" fontId="10" fillId="0" borderId="31" xfId="5" applyNumberFormat="1" applyFont="1" applyFill="1" applyBorder="1" applyAlignment="1" applyProtection="1">
      <alignment vertical="center" shrinkToFit="1"/>
    </xf>
    <xf numFmtId="37" fontId="10" fillId="0" borderId="27" xfId="5" applyNumberFormat="1" applyFont="1" applyFill="1" applyBorder="1" applyAlignment="1" applyProtection="1">
      <alignment vertical="center" shrinkToFit="1"/>
    </xf>
    <xf numFmtId="37" fontId="10" fillId="0" borderId="0" xfId="5" applyNumberFormat="1" applyFont="1" applyFill="1" applyBorder="1" applyAlignment="1" applyProtection="1">
      <alignment vertical="center"/>
    </xf>
    <xf numFmtId="37" fontId="10" fillId="0" borderId="21" xfId="5" applyNumberFormat="1" applyFont="1" applyFill="1" applyBorder="1" applyAlignment="1" applyProtection="1">
      <alignment vertical="center"/>
    </xf>
    <xf numFmtId="37" fontId="10" fillId="0" borderId="36" xfId="5" applyNumberFormat="1" applyFont="1" applyFill="1" applyBorder="1" applyAlignment="1" applyProtection="1">
      <alignment vertical="center"/>
    </xf>
    <xf numFmtId="37" fontId="10" fillId="0" borderId="26" xfId="5" applyNumberFormat="1" applyFont="1" applyFill="1" applyBorder="1" applyAlignment="1" applyProtection="1">
      <alignment vertical="center" shrinkToFit="1"/>
    </xf>
    <xf numFmtId="37" fontId="9" fillId="0" borderId="30" xfId="3" applyNumberFormat="1" applyFont="1" applyFill="1" applyBorder="1" applyAlignment="1" applyProtection="1">
      <alignment horizontal="center" vertical="center" shrinkToFit="1"/>
    </xf>
    <xf numFmtId="178" fontId="9" fillId="0" borderId="30" xfId="3" applyNumberFormat="1" applyFont="1" applyFill="1" applyBorder="1" applyAlignment="1" applyProtection="1">
      <alignment horizontal="center" vertical="center"/>
    </xf>
    <xf numFmtId="178" fontId="10" fillId="0" borderId="20" xfId="4" applyNumberFormat="1" applyFont="1" applyFill="1" applyBorder="1" applyAlignment="1" applyProtection="1">
      <alignment vertical="center" shrinkToFit="1"/>
      <protection locked="0"/>
    </xf>
    <xf numFmtId="178" fontId="10" fillId="0" borderId="27" xfId="4" applyNumberFormat="1" applyFont="1" applyFill="1" applyBorder="1" applyAlignment="1" applyProtection="1">
      <alignment vertical="center" shrinkToFit="1"/>
    </xf>
    <xf numFmtId="37" fontId="9" fillId="0" borderId="3" xfId="4" applyNumberFormat="1" applyFont="1" applyFill="1" applyBorder="1" applyAlignment="1" applyProtection="1">
      <alignment horizontal="center" vertical="center"/>
    </xf>
    <xf numFmtId="37" fontId="9" fillId="0" borderId="13" xfId="4" applyNumberFormat="1" applyFont="1" applyFill="1" applyBorder="1" applyAlignment="1" applyProtection="1">
      <alignment horizontal="center" vertical="center"/>
    </xf>
    <xf numFmtId="178" fontId="10" fillId="0" borderId="20" xfId="4" applyNumberFormat="1" applyFont="1" applyFill="1" applyBorder="1" applyAlignment="1" applyProtection="1">
      <alignment vertical="center" shrinkToFit="1"/>
    </xf>
    <xf numFmtId="178" fontId="10" fillId="0" borderId="29" xfId="4" applyNumberFormat="1" applyFont="1" applyFill="1" applyBorder="1" applyAlignment="1" applyProtection="1">
      <alignment vertical="center" shrinkToFit="1"/>
    </xf>
    <xf numFmtId="178" fontId="10" fillId="0" borderId="22" xfId="4" applyNumberFormat="1" applyFont="1" applyFill="1" applyBorder="1" applyAlignment="1" applyProtection="1">
      <alignment vertical="center" shrinkToFit="1"/>
      <protection locked="0"/>
    </xf>
    <xf numFmtId="178" fontId="10" fillId="0" borderId="20" xfId="4" applyNumberFormat="1" applyFont="1" applyFill="1" applyBorder="1" applyAlignment="1">
      <alignment vertical="center" shrinkToFit="1"/>
    </xf>
    <xf numFmtId="178" fontId="10" fillId="0" borderId="24" xfId="4" applyNumberFormat="1" applyFont="1" applyFill="1" applyBorder="1" applyAlignment="1" applyProtection="1">
      <alignment vertical="center" shrinkToFit="1"/>
      <protection locked="0"/>
    </xf>
    <xf numFmtId="178" fontId="10" fillId="0" borderId="24" xfId="4" applyNumberFormat="1" applyFont="1" applyFill="1" applyBorder="1" applyAlignment="1" applyProtection="1">
      <alignment vertical="center" shrinkToFit="1"/>
    </xf>
    <xf numFmtId="178" fontId="10" fillId="0" borderId="36" xfId="4" applyNumberFormat="1" applyFont="1" applyFill="1" applyBorder="1" applyAlignment="1" applyProtection="1">
      <alignment vertical="center" shrinkToFit="1"/>
    </xf>
    <xf numFmtId="178" fontId="10" fillId="0" borderId="9" xfId="4" applyNumberFormat="1" applyFont="1" applyFill="1" applyBorder="1" applyAlignment="1" applyProtection="1">
      <alignment vertical="center" shrinkToFit="1"/>
    </xf>
    <xf numFmtId="178" fontId="10" fillId="0" borderId="26" xfId="4" applyNumberFormat="1" applyFont="1" applyFill="1" applyBorder="1" applyAlignment="1" applyProtection="1">
      <alignment vertical="center" shrinkToFit="1"/>
    </xf>
    <xf numFmtId="37" fontId="3" fillId="0" borderId="0" xfId="4" applyNumberFormat="1" applyFont="1" applyFill="1" applyBorder="1" applyAlignment="1" applyProtection="1">
      <alignment horizontal="center" vertical="center"/>
    </xf>
    <xf numFmtId="37" fontId="5" fillId="0" borderId="0" xfId="4" applyNumberFormat="1" applyFont="1" applyFill="1" applyBorder="1" applyAlignment="1" applyProtection="1">
      <alignment vertical="center"/>
    </xf>
    <xf numFmtId="37" fontId="9" fillId="0" borderId="72" xfId="4" applyNumberFormat="1" applyFont="1" applyFill="1" applyBorder="1" applyAlignment="1" applyProtection="1">
      <alignment horizontal="center" vertical="center"/>
    </xf>
    <xf numFmtId="37" fontId="9" fillId="0" borderId="72" xfId="0" applyNumberFormat="1" applyFont="1" applyFill="1" applyBorder="1" applyAlignment="1" applyProtection="1">
      <alignment horizontal="distributed" vertical="center" wrapText="1"/>
    </xf>
    <xf numFmtId="37" fontId="9" fillId="0" borderId="72" xfId="0" applyNumberFormat="1" applyFont="1" applyFill="1" applyBorder="1" applyAlignment="1" applyProtection="1">
      <alignment horizontal="distributed" vertical="center"/>
    </xf>
    <xf numFmtId="178" fontId="9" fillId="0" borderId="72" xfId="3" applyNumberFormat="1" applyFont="1" applyFill="1" applyBorder="1" applyAlignment="1" applyProtection="1">
      <alignment horizontal="center" vertical="center"/>
    </xf>
    <xf numFmtId="37" fontId="9" fillId="0" borderId="17" xfId="0" applyNumberFormat="1" applyFont="1" applyFill="1" applyBorder="1" applyAlignment="1" applyProtection="1">
      <alignment horizontal="center" vertical="center"/>
    </xf>
    <xf numFmtId="37" fontId="14" fillId="0" borderId="0" xfId="0" applyNumberFormat="1" applyFont="1" applyFill="1" applyAlignment="1" applyProtection="1">
      <alignment horizontal="left" vertical="center"/>
    </xf>
    <xf numFmtId="57" fontId="15" fillId="0" borderId="18" xfId="0" applyNumberFormat="1" applyFont="1" applyFill="1" applyBorder="1" applyAlignment="1" applyProtection="1">
      <alignment horizontal="center" vertical="center"/>
    </xf>
    <xf numFmtId="37" fontId="15" fillId="0" borderId="25" xfId="0" applyNumberFormat="1" applyFont="1" applyFill="1" applyBorder="1" applyAlignment="1" applyProtection="1">
      <alignment horizontal="center" vertical="center"/>
    </xf>
    <xf numFmtId="37" fontId="15" fillId="0" borderId="18" xfId="0" applyNumberFormat="1" applyFont="1" applyFill="1" applyBorder="1" applyAlignment="1" applyProtection="1">
      <alignment horizontal="center" vertical="center"/>
    </xf>
    <xf numFmtId="37" fontId="12" fillId="0" borderId="29" xfId="0" applyNumberFormat="1" applyFont="1" applyFill="1" applyBorder="1" applyAlignment="1" applyProtection="1">
      <alignment horizontal="center" vertical="center"/>
    </xf>
    <xf numFmtId="37" fontId="15" fillId="0" borderId="20" xfId="0" applyNumberFormat="1" applyFont="1" applyFill="1" applyBorder="1" applyAlignment="1" applyProtection="1">
      <alignment vertical="center"/>
    </xf>
    <xf numFmtId="37" fontId="15" fillId="0" borderId="20" xfId="0" applyNumberFormat="1" applyFont="1" applyFill="1" applyBorder="1" applyAlignment="1" applyProtection="1">
      <alignment vertical="center"/>
      <protection locked="0"/>
    </xf>
    <xf numFmtId="177" fontId="15" fillId="0" borderId="20" xfId="0" applyNumberFormat="1" applyFont="1" applyFill="1" applyBorder="1" applyAlignment="1" applyProtection="1">
      <alignment vertical="center"/>
      <protection locked="0"/>
    </xf>
    <xf numFmtId="176" fontId="15" fillId="0" borderId="20" xfId="0" applyNumberFormat="1" applyFont="1" applyFill="1" applyBorder="1" applyAlignment="1" applyProtection="1">
      <alignment vertical="center"/>
      <protection locked="0"/>
    </xf>
    <xf numFmtId="0" fontId="15" fillId="0" borderId="20" xfId="0" applyFont="1" applyFill="1" applyBorder="1" applyAlignment="1" applyProtection="1">
      <alignment vertical="center"/>
      <protection locked="0"/>
    </xf>
    <xf numFmtId="37" fontId="15" fillId="0" borderId="21" xfId="0" applyNumberFormat="1" applyFont="1" applyFill="1" applyBorder="1" applyAlignment="1" applyProtection="1">
      <alignment horizontal="center" vertical="center"/>
      <protection locked="0"/>
    </xf>
    <xf numFmtId="37" fontId="15" fillId="0" borderId="6" xfId="0" applyNumberFormat="1" applyFont="1" applyFill="1" applyBorder="1" applyAlignment="1" applyProtection="1">
      <alignment vertical="center"/>
    </xf>
    <xf numFmtId="37" fontId="15" fillId="0" borderId="7" xfId="0" applyNumberFormat="1" applyFont="1" applyFill="1" applyBorder="1" applyAlignment="1" applyProtection="1">
      <alignment horizontal="center" vertical="center"/>
      <protection locked="0"/>
    </xf>
    <xf numFmtId="180" fontId="15" fillId="0" borderId="20" xfId="0" applyNumberFormat="1" applyFont="1" applyFill="1" applyBorder="1" applyAlignment="1" applyProtection="1">
      <alignment vertical="center"/>
      <protection locked="0"/>
    </xf>
    <xf numFmtId="37" fontId="15" fillId="0" borderId="27" xfId="0" applyNumberFormat="1" applyFont="1" applyFill="1" applyBorder="1" applyAlignment="1" applyProtection="1">
      <alignment vertical="center" shrinkToFit="1"/>
    </xf>
    <xf numFmtId="37" fontId="15" fillId="0" borderId="27" xfId="0" applyNumberFormat="1" applyFont="1" applyFill="1" applyBorder="1" applyAlignment="1" applyProtection="1">
      <alignment vertical="center"/>
    </xf>
    <xf numFmtId="176" fontId="15" fillId="0" borderId="27" xfId="0" applyNumberFormat="1" applyFont="1" applyFill="1" applyBorder="1" applyAlignment="1" applyProtection="1">
      <alignment vertical="center"/>
    </xf>
    <xf numFmtId="177" fontId="15" fillId="0" borderId="27" xfId="0" applyNumberFormat="1" applyFont="1" applyFill="1" applyBorder="1" applyAlignment="1" applyProtection="1">
      <alignment vertical="center"/>
    </xf>
    <xf numFmtId="37" fontId="15" fillId="0" borderId="28" xfId="0" applyNumberFormat="1" applyFont="1" applyFill="1" applyBorder="1" applyAlignment="1" applyProtection="1">
      <alignment horizontal="center" vertical="center"/>
      <protection locked="0"/>
    </xf>
    <xf numFmtId="37" fontId="16" fillId="0" borderId="0" xfId="0" applyNumberFormat="1" applyFont="1" applyFill="1" applyBorder="1" applyAlignment="1" applyProtection="1">
      <alignment horizontal="left" vertical="center"/>
    </xf>
    <xf numFmtId="37" fontId="10" fillId="0" borderId="42" xfId="0" applyNumberFormat="1" applyFont="1" applyFill="1" applyBorder="1" applyAlignment="1" applyProtection="1">
      <alignment vertical="center"/>
      <protection locked="0"/>
    </xf>
    <xf numFmtId="37" fontId="10" fillId="0" borderId="24" xfId="0" applyNumberFormat="1" applyFont="1" applyFill="1" applyBorder="1" applyAlignment="1" applyProtection="1">
      <alignment vertical="center"/>
    </xf>
    <xf numFmtId="37" fontId="10" fillId="0" borderId="29" xfId="0" applyNumberFormat="1" applyFont="1" applyFill="1" applyBorder="1" applyAlignment="1" applyProtection="1">
      <alignment vertical="center" shrinkToFit="1"/>
    </xf>
    <xf numFmtId="37" fontId="10" fillId="0" borderId="27" xfId="0" applyNumberFormat="1" applyFont="1" applyFill="1" applyBorder="1" applyAlignment="1" applyProtection="1">
      <alignment vertical="center" shrinkToFit="1"/>
      <protection locked="0"/>
    </xf>
    <xf numFmtId="37" fontId="10" fillId="0" borderId="39" xfId="0" applyNumberFormat="1" applyFont="1" applyFill="1" applyBorder="1" applyAlignment="1" applyProtection="1">
      <alignment vertical="center" shrinkToFit="1"/>
    </xf>
    <xf numFmtId="37" fontId="10" fillId="0" borderId="49" xfId="0" applyNumberFormat="1" applyFont="1" applyFill="1" applyBorder="1" applyAlignment="1" applyProtection="1">
      <alignment vertical="center"/>
      <protection locked="0"/>
    </xf>
    <xf numFmtId="37" fontId="10" fillId="0" borderId="21" xfId="0" applyNumberFormat="1" applyFont="1" applyFill="1" applyBorder="1" applyAlignment="1" applyProtection="1">
      <alignment vertical="center"/>
    </xf>
    <xf numFmtId="37" fontId="10" fillId="0" borderId="29" xfId="0" applyNumberFormat="1" applyFont="1" applyFill="1" applyBorder="1" applyAlignment="1" applyProtection="1">
      <alignment vertical="center"/>
    </xf>
    <xf numFmtId="37" fontId="10" fillId="0" borderId="28" xfId="0" applyNumberFormat="1" applyFont="1" applyFill="1" applyBorder="1" applyAlignment="1" applyProtection="1">
      <alignment vertical="center"/>
    </xf>
    <xf numFmtId="37" fontId="10" fillId="0" borderId="31" xfId="0" applyNumberFormat="1" applyFont="1" applyFill="1" applyBorder="1" applyAlignment="1" applyProtection="1">
      <alignment vertical="center"/>
    </xf>
    <xf numFmtId="37" fontId="10" fillId="0" borderId="39" xfId="0" applyNumberFormat="1" applyFont="1" applyFill="1" applyBorder="1" applyAlignment="1" applyProtection="1">
      <alignment vertical="center"/>
    </xf>
    <xf numFmtId="37" fontId="9" fillId="0" borderId="10" xfId="0" applyNumberFormat="1" applyFont="1" applyFill="1" applyBorder="1" applyAlignment="1" applyProtection="1">
      <alignment vertical="center"/>
    </xf>
    <xf numFmtId="37" fontId="9" fillId="0" borderId="15" xfId="0" applyNumberFormat="1" applyFont="1" applyFill="1" applyBorder="1" applyAlignment="1" applyProtection="1">
      <alignment horizontal="center" vertical="center"/>
    </xf>
    <xf numFmtId="37" fontId="9" fillId="0" borderId="16" xfId="0" applyNumberFormat="1" applyFont="1" applyFill="1" applyBorder="1" applyAlignment="1" applyProtection="1">
      <alignment horizontal="center" vertical="center"/>
    </xf>
    <xf numFmtId="37" fontId="9" fillId="0" borderId="12" xfId="0" applyNumberFormat="1" applyFont="1" applyFill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horizontal="center" vertical="center"/>
    </xf>
    <xf numFmtId="37" fontId="9" fillId="0" borderId="1" xfId="0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Alignment="1" applyProtection="1">
      <alignment vertical="center"/>
    </xf>
    <xf numFmtId="37" fontId="16" fillId="0" borderId="0" xfId="5" applyNumberFormat="1" applyFont="1" applyFill="1" applyBorder="1" applyAlignment="1" applyProtection="1">
      <alignment vertical="center"/>
    </xf>
    <xf numFmtId="37" fontId="15" fillId="0" borderId="20" xfId="5" applyNumberFormat="1" applyFont="1" applyFill="1" applyBorder="1" applyAlignment="1" applyProtection="1">
      <alignment vertical="center"/>
    </xf>
    <xf numFmtId="37" fontId="15" fillId="0" borderId="18" xfId="5" applyNumberFormat="1" applyFont="1" applyFill="1" applyBorder="1" applyAlignment="1" applyProtection="1">
      <alignment vertical="center"/>
      <protection locked="0"/>
    </xf>
    <xf numFmtId="37" fontId="15" fillId="0" borderId="20" xfId="5" applyNumberFormat="1" applyFont="1" applyFill="1" applyBorder="1" applyAlignment="1" applyProtection="1">
      <alignment vertical="center"/>
      <protection locked="0"/>
    </xf>
    <xf numFmtId="179" fontId="15" fillId="0" borderId="20" xfId="5" applyNumberFormat="1" applyFont="1" applyFill="1" applyBorder="1" applyAlignment="1" applyProtection="1">
      <alignment vertical="center"/>
      <protection locked="0"/>
    </xf>
    <xf numFmtId="37" fontId="15" fillId="0" borderId="24" xfId="5" applyNumberFormat="1" applyFont="1" applyFill="1" applyBorder="1" applyAlignment="1" applyProtection="1">
      <alignment vertical="center"/>
    </xf>
    <xf numFmtId="37" fontId="15" fillId="0" borderId="22" xfId="5" applyNumberFormat="1" applyFont="1" applyFill="1" applyBorder="1" applyAlignment="1" applyProtection="1">
      <alignment vertical="center"/>
      <protection locked="0"/>
    </xf>
    <xf numFmtId="37" fontId="15" fillId="0" borderId="29" xfId="5" applyNumberFormat="1" applyFont="1" applyFill="1" applyBorder="1" applyAlignment="1" applyProtection="1">
      <alignment vertical="center"/>
    </xf>
    <xf numFmtId="37" fontId="15" fillId="0" borderId="27" xfId="5" applyNumberFormat="1" applyFont="1" applyFill="1" applyBorder="1" applyAlignment="1" applyProtection="1">
      <alignment vertical="center"/>
    </xf>
    <xf numFmtId="179" fontId="15" fillId="0" borderId="27" xfId="5" applyNumberFormat="1" applyFont="1" applyFill="1" applyBorder="1" applyAlignment="1" applyProtection="1">
      <alignment vertical="center"/>
    </xf>
    <xf numFmtId="37" fontId="16" fillId="0" borderId="2" xfId="5" applyNumberFormat="1" applyFont="1" applyFill="1" applyBorder="1" applyAlignment="1" applyProtection="1">
      <alignment vertical="center"/>
    </xf>
    <xf numFmtId="179" fontId="15" fillId="0" borderId="24" xfId="5" applyNumberFormat="1" applyFont="1" applyFill="1" applyBorder="1" applyAlignment="1" applyProtection="1">
      <alignment vertical="center"/>
      <protection locked="0"/>
    </xf>
    <xf numFmtId="37" fontId="15" fillId="0" borderId="20" xfId="5" applyNumberFormat="1" applyFont="1" applyFill="1" applyBorder="1" applyAlignment="1" applyProtection="1">
      <alignment vertical="center" shrinkToFit="1"/>
      <protection locked="0"/>
    </xf>
    <xf numFmtId="37" fontId="15" fillId="0" borderId="18" xfId="5" applyNumberFormat="1" applyFont="1" applyFill="1" applyBorder="1" applyAlignment="1" applyProtection="1">
      <alignment vertical="center" shrinkToFit="1"/>
      <protection locked="0"/>
    </xf>
    <xf numFmtId="179" fontId="15" fillId="0" borderId="39" xfId="5" applyNumberFormat="1" applyFont="1" applyFill="1" applyBorder="1" applyAlignment="1" applyProtection="1">
      <alignment vertical="center"/>
    </xf>
    <xf numFmtId="37" fontId="15" fillId="0" borderId="31" xfId="5" applyNumberFormat="1" applyFont="1" applyFill="1" applyBorder="1" applyAlignment="1" applyProtection="1">
      <alignment vertical="center" shrinkToFit="1"/>
    </xf>
    <xf numFmtId="37" fontId="15" fillId="0" borderId="27" xfId="5" applyNumberFormat="1" applyFont="1" applyFill="1" applyBorder="1" applyAlignment="1" applyProtection="1">
      <alignment vertical="center" shrinkToFit="1"/>
    </xf>
    <xf numFmtId="37" fontId="15" fillId="0" borderId="39" xfId="5" applyNumberFormat="1" applyFont="1" applyFill="1" applyBorder="1" applyAlignment="1" applyProtection="1">
      <alignment vertical="center"/>
    </xf>
    <xf numFmtId="37" fontId="15" fillId="0" borderId="22" xfId="5" applyNumberFormat="1" applyFont="1" applyFill="1" applyBorder="1" applyAlignment="1" applyProtection="1">
      <alignment vertical="center"/>
    </xf>
    <xf numFmtId="37" fontId="15" fillId="0" borderId="23" xfId="5" applyNumberFormat="1" applyFont="1" applyFill="1" applyBorder="1" applyAlignment="1" applyProtection="1">
      <alignment vertical="center"/>
    </xf>
    <xf numFmtId="37" fontId="15" fillId="0" borderId="19" xfId="5" applyNumberFormat="1" applyFont="1" applyFill="1" applyBorder="1" applyAlignment="1" applyProtection="1">
      <alignment vertical="center"/>
    </xf>
    <xf numFmtId="37" fontId="15" fillId="0" borderId="30" xfId="5" applyNumberFormat="1" applyFont="1" applyFill="1" applyBorder="1" applyAlignment="1" applyProtection="1">
      <alignment vertical="center"/>
    </xf>
    <xf numFmtId="37" fontId="9" fillId="0" borderId="8" xfId="5" applyNumberFormat="1" applyFont="1" applyFill="1" applyBorder="1" applyAlignment="1" applyProtection="1">
      <alignment horizontal="center" vertical="center" wrapText="1"/>
    </xf>
    <xf numFmtId="37" fontId="9" fillId="0" borderId="6" xfId="5" applyNumberFormat="1" applyFont="1" applyFill="1" applyBorder="1" applyAlignment="1" applyProtection="1">
      <alignment horizontal="center" vertical="center" wrapText="1"/>
    </xf>
    <xf numFmtId="37" fontId="15" fillId="0" borderId="21" xfId="5" applyNumberFormat="1" applyFont="1" applyFill="1" applyBorder="1" applyAlignment="1" applyProtection="1">
      <alignment vertical="center"/>
    </xf>
    <xf numFmtId="37" fontId="12" fillId="0" borderId="3" xfId="3" applyNumberFormat="1" applyFont="1" applyFill="1" applyBorder="1" applyAlignment="1" applyProtection="1">
      <alignment horizontal="center"/>
    </xf>
    <xf numFmtId="37" fontId="12" fillId="0" borderId="14" xfId="3" applyNumberFormat="1" applyFont="1" applyFill="1" applyBorder="1" applyAlignment="1" applyProtection="1">
      <alignment horizontal="center" vertical="center"/>
    </xf>
    <xf numFmtId="37" fontId="12" fillId="0" borderId="13" xfId="3" applyNumberFormat="1" applyFont="1" applyFill="1" applyBorder="1" applyAlignment="1" applyProtection="1">
      <alignment horizontal="center" vertical="top"/>
    </xf>
    <xf numFmtId="37" fontId="12" fillId="0" borderId="4" xfId="3" applyNumberFormat="1" applyFont="1" applyFill="1" applyBorder="1" applyAlignment="1" applyProtection="1">
      <alignment horizontal="center" vertical="center"/>
    </xf>
    <xf numFmtId="37" fontId="12" fillId="0" borderId="5" xfId="3" applyNumberFormat="1" applyFont="1" applyFill="1" applyBorder="1" applyAlignment="1" applyProtection="1">
      <alignment horizontal="center" vertical="top"/>
    </xf>
    <xf numFmtId="179" fontId="10" fillId="0" borderId="21" xfId="5" applyNumberFormat="1" applyFont="1" applyFill="1" applyBorder="1" applyAlignment="1" applyProtection="1">
      <alignment vertical="center"/>
    </xf>
    <xf numFmtId="37" fontId="10" fillId="0" borderId="20" xfId="5" applyFont="1" applyFill="1" applyBorder="1" applyAlignment="1" applyProtection="1">
      <alignment vertical="center"/>
      <protection locked="0"/>
    </xf>
    <xf numFmtId="179" fontId="10" fillId="0" borderId="20" xfId="5" applyNumberFormat="1" applyFont="1" applyFill="1" applyBorder="1" applyAlignment="1" applyProtection="1">
      <alignment vertical="center" shrinkToFit="1"/>
      <protection locked="0"/>
    </xf>
    <xf numFmtId="179" fontId="10" fillId="0" borderId="24" xfId="5" applyNumberFormat="1" applyFont="1" applyFill="1" applyBorder="1" applyAlignment="1" applyProtection="1">
      <alignment vertical="center" shrinkToFit="1"/>
      <protection locked="0"/>
    </xf>
    <xf numFmtId="37" fontId="10" fillId="0" borderId="24" xfId="5" applyNumberFormat="1" applyFont="1" applyFill="1" applyBorder="1" applyAlignment="1" applyProtection="1">
      <alignment vertical="center"/>
      <protection locked="0"/>
    </xf>
    <xf numFmtId="37" fontId="10" fillId="0" borderId="23" xfId="5" applyNumberFormat="1" applyFont="1" applyFill="1" applyBorder="1" applyAlignment="1" applyProtection="1">
      <alignment vertical="center" shrinkToFit="1"/>
    </xf>
    <xf numFmtId="37" fontId="10" fillId="0" borderId="20" xfId="5" applyFont="1" applyFill="1" applyBorder="1" applyAlignment="1" applyProtection="1">
      <alignment vertical="center" shrinkToFit="1"/>
      <protection locked="0"/>
    </xf>
    <xf numFmtId="37" fontId="10" fillId="0" borderId="24" xfId="5" applyNumberFormat="1" applyFont="1" applyFill="1" applyBorder="1" applyAlignment="1" applyProtection="1">
      <alignment vertical="center" shrinkToFit="1"/>
    </xf>
    <xf numFmtId="37" fontId="10" fillId="0" borderId="39" xfId="5" applyNumberFormat="1" applyFont="1" applyFill="1" applyBorder="1" applyAlignment="1" applyProtection="1">
      <alignment vertical="center" shrinkToFit="1"/>
    </xf>
    <xf numFmtId="37" fontId="10" fillId="0" borderId="28" xfId="5" applyNumberFormat="1" applyFont="1" applyFill="1" applyBorder="1" applyAlignment="1" applyProtection="1">
      <alignment vertical="center" shrinkToFit="1"/>
    </xf>
    <xf numFmtId="37" fontId="10" fillId="0" borderId="29" xfId="5" applyNumberFormat="1" applyFont="1" applyFill="1" applyBorder="1" applyAlignment="1" applyProtection="1">
      <alignment vertical="center" shrinkToFit="1"/>
    </xf>
    <xf numFmtId="179" fontId="10" fillId="0" borderId="27" xfId="5" applyNumberFormat="1" applyFont="1" applyFill="1" applyBorder="1" applyAlignment="1" applyProtection="1">
      <alignment vertical="center" shrinkToFit="1"/>
    </xf>
    <xf numFmtId="179" fontId="10" fillId="0" borderId="39" xfId="5" applyNumberFormat="1" applyFont="1" applyFill="1" applyBorder="1" applyAlignment="1" applyProtection="1">
      <alignment vertical="center" shrinkToFit="1"/>
    </xf>
    <xf numFmtId="179" fontId="10" fillId="0" borderId="28" xfId="5" applyNumberFormat="1" applyFont="1" applyFill="1" applyBorder="1" applyAlignment="1" applyProtection="1">
      <alignment vertical="center" shrinkToFit="1"/>
    </xf>
    <xf numFmtId="37" fontId="10" fillId="0" borderId="53" xfId="5" applyNumberFormat="1" applyFont="1" applyFill="1" applyBorder="1" applyAlignment="1" applyProtection="1">
      <alignment vertical="center" shrinkToFit="1"/>
    </xf>
    <xf numFmtId="37" fontId="16" fillId="0" borderId="2" xfId="4" applyNumberFormat="1" applyFont="1" applyFill="1" applyBorder="1" applyAlignment="1" applyProtection="1">
      <alignment vertical="center"/>
    </xf>
    <xf numFmtId="178" fontId="15" fillId="0" borderId="22" xfId="4" applyNumberFormat="1" applyFont="1" applyFill="1" applyBorder="1" applyAlignment="1" applyProtection="1">
      <alignment vertical="center"/>
      <protection locked="0"/>
    </xf>
    <xf numFmtId="178" fontId="15" fillId="0" borderId="20" xfId="4" applyNumberFormat="1" applyFont="1" applyFill="1" applyBorder="1" applyAlignment="1" applyProtection="1">
      <alignment vertical="center"/>
      <protection locked="0"/>
    </xf>
    <xf numFmtId="178" fontId="15" fillId="0" borderId="20" xfId="4" applyNumberFormat="1" applyFont="1" applyFill="1" applyBorder="1" applyAlignment="1" applyProtection="1">
      <alignment vertical="center"/>
    </xf>
    <xf numFmtId="178" fontId="15" fillId="0" borderId="20" xfId="4" applyNumberFormat="1" applyFont="1" applyFill="1" applyBorder="1" applyAlignment="1" applyProtection="1">
      <alignment vertical="center" shrinkToFit="1"/>
      <protection locked="0"/>
    </xf>
    <xf numFmtId="178" fontId="15" fillId="0" borderId="21" xfId="4" applyNumberFormat="1" applyFont="1" applyFill="1" applyBorder="1" applyAlignment="1" applyProtection="1">
      <alignment vertical="center"/>
    </xf>
    <xf numFmtId="178" fontId="15" fillId="0" borderId="29" xfId="4" applyNumberFormat="1" applyFont="1" applyFill="1" applyBorder="1" applyAlignment="1" applyProtection="1">
      <alignment vertical="center"/>
    </xf>
    <xf numFmtId="178" fontId="15" fillId="0" borderId="27" xfId="4" applyNumberFormat="1" applyFont="1" applyFill="1" applyBorder="1" applyAlignment="1" applyProtection="1">
      <alignment vertical="center"/>
    </xf>
    <xf numFmtId="178" fontId="15" fillId="0" borderId="27" xfId="4" applyNumberFormat="1" applyFont="1" applyFill="1" applyBorder="1" applyAlignment="1" applyProtection="1">
      <alignment vertical="center" shrinkToFit="1"/>
    </xf>
    <xf numFmtId="178" fontId="15" fillId="0" borderId="28" xfId="4" applyNumberFormat="1" applyFont="1" applyFill="1" applyBorder="1" applyAlignment="1" applyProtection="1">
      <alignment vertical="center"/>
    </xf>
    <xf numFmtId="37" fontId="16" fillId="0" borderId="2" xfId="4" applyNumberFormat="1" applyFont="1" applyFill="1" applyBorder="1" applyAlignment="1" applyProtection="1">
      <alignment horizontal="left" vertical="center"/>
    </xf>
    <xf numFmtId="37" fontId="12" fillId="0" borderId="3" xfId="4" applyNumberFormat="1" applyFont="1" applyFill="1" applyBorder="1" applyAlignment="1" applyProtection="1">
      <alignment horizontal="center" vertical="center"/>
    </xf>
    <xf numFmtId="178" fontId="15" fillId="0" borderId="20" xfId="4" applyNumberFormat="1" applyFont="1" applyFill="1" applyBorder="1" applyAlignment="1" applyProtection="1">
      <alignment vertical="center" shrinkToFit="1"/>
    </xf>
    <xf numFmtId="178" fontId="15" fillId="0" borderId="21" xfId="4" applyNumberFormat="1" applyFont="1" applyFill="1" applyBorder="1" applyAlignment="1" applyProtection="1">
      <alignment vertical="center" shrinkToFit="1"/>
    </xf>
    <xf numFmtId="178" fontId="15" fillId="0" borderId="29" xfId="4" applyNumberFormat="1" applyFont="1" applyFill="1" applyBorder="1" applyAlignment="1" applyProtection="1">
      <alignment vertical="center" shrinkToFit="1"/>
    </xf>
    <xf numFmtId="178" fontId="15" fillId="0" borderId="28" xfId="4" applyNumberFormat="1" applyFont="1" applyFill="1" applyBorder="1" applyAlignment="1" applyProtection="1">
      <alignment vertical="center" shrinkToFit="1"/>
    </xf>
    <xf numFmtId="37" fontId="9" fillId="0" borderId="72" xfId="3" applyNumberFormat="1" applyFont="1" applyFill="1" applyBorder="1" applyAlignment="1" applyProtection="1">
      <alignment horizontal="center" vertical="center"/>
    </xf>
    <xf numFmtId="37" fontId="3" fillId="0" borderId="0" xfId="3" applyFont="1" applyFill="1" applyBorder="1" applyAlignment="1">
      <alignment horizontal="center" vertical="center"/>
    </xf>
    <xf numFmtId="37" fontId="3" fillId="0" borderId="0" xfId="3" applyNumberFormat="1" applyFont="1" applyFill="1" applyBorder="1" applyAlignment="1" applyProtection="1">
      <alignment horizontal="center" vertical="center"/>
    </xf>
    <xf numFmtId="37" fontId="9" fillId="0" borderId="72" xfId="0" applyNumberFormat="1" applyFont="1" applyFill="1" applyBorder="1" applyAlignment="1" applyProtection="1">
      <alignment horizontal="center" vertical="center"/>
    </xf>
    <xf numFmtId="37" fontId="6" fillId="0" borderId="72" xfId="3" applyNumberFormat="1" applyFont="1" applyFill="1" applyBorder="1" applyAlignment="1" applyProtection="1">
      <alignment horizontal="center" vertical="center"/>
    </xf>
    <xf numFmtId="37" fontId="6" fillId="0" borderId="72" xfId="0" applyNumberFormat="1" applyFont="1" applyFill="1" applyBorder="1" applyAlignment="1" applyProtection="1">
      <alignment horizontal="distributed" vertical="center" wrapText="1"/>
    </xf>
    <xf numFmtId="37" fontId="6" fillId="0" borderId="72" xfId="0" applyNumberFormat="1" applyFont="1" applyFill="1" applyBorder="1" applyAlignment="1" applyProtection="1">
      <alignment horizontal="distributed" vertical="center"/>
    </xf>
    <xf numFmtId="37" fontId="3" fillId="0" borderId="0" xfId="5" applyNumberFormat="1" applyFont="1" applyFill="1" applyBorder="1" applyAlignment="1" applyProtection="1">
      <alignment horizontal="center" vertical="center"/>
    </xf>
    <xf numFmtId="37" fontId="12" fillId="0" borderId="72" xfId="4" applyNumberFormat="1" applyFont="1" applyFill="1" applyBorder="1" applyAlignment="1" applyProtection="1">
      <alignment horizontal="center" vertical="center"/>
    </xf>
    <xf numFmtId="37" fontId="17" fillId="0" borderId="2" xfId="4" applyNumberFormat="1" applyFont="1" applyFill="1" applyBorder="1" applyAlignment="1" applyProtection="1">
      <alignment horizontal="center" vertical="center"/>
    </xf>
    <xf numFmtId="177" fontId="15" fillId="0" borderId="32" xfId="0" applyNumberFormat="1" applyFont="1" applyFill="1" applyBorder="1" applyAlignment="1" applyProtection="1">
      <alignment vertical="center"/>
    </xf>
    <xf numFmtId="37" fontId="2" fillId="0" borderId="0" xfId="3" applyFont="1" applyFill="1" applyAlignment="1">
      <alignment vertical="center"/>
    </xf>
    <xf numFmtId="37" fontId="6" fillId="0" borderId="8" xfId="4" applyNumberFormat="1" applyFont="1" applyFill="1" applyBorder="1" applyAlignment="1" applyProtection="1">
      <alignment horizontal="center" vertical="center" shrinkToFit="1"/>
    </xf>
    <xf numFmtId="37" fontId="6" fillId="0" borderId="6" xfId="4" applyFont="1" applyFill="1" applyBorder="1" applyAlignment="1" applyProtection="1">
      <alignment horizontal="center" vertical="center" shrinkToFit="1"/>
    </xf>
    <xf numFmtId="37" fontId="6" fillId="0" borderId="1" xfId="5" applyNumberFormat="1" applyFont="1" applyFill="1" applyBorder="1" applyAlignment="1" applyProtection="1">
      <alignment horizontal="center" vertical="center" wrapText="1"/>
    </xf>
    <xf numFmtId="37" fontId="9" fillId="0" borderId="72" xfId="3" applyNumberFormat="1" applyFont="1" applyFill="1" applyBorder="1" applyAlignment="1" applyProtection="1">
      <alignment horizontal="center" vertical="center"/>
    </xf>
    <xf numFmtId="37" fontId="12" fillId="0" borderId="72" xfId="3" applyNumberFormat="1" applyFont="1" applyFill="1" applyBorder="1" applyAlignment="1" applyProtection="1">
      <alignment horizontal="center" vertical="center"/>
    </xf>
    <xf numFmtId="37" fontId="5" fillId="0" borderId="0" xfId="4" applyFont="1" applyFill="1" applyAlignment="1">
      <alignment vertical="center"/>
    </xf>
    <xf numFmtId="37" fontId="5" fillId="0" borderId="0" xfId="4" applyFont="1" applyFill="1" applyAlignment="1">
      <alignment vertical="center"/>
    </xf>
    <xf numFmtId="37" fontId="5" fillId="0" borderId="0" xfId="4" applyFont="1" applyFill="1" applyAlignment="1">
      <alignment vertical="center"/>
    </xf>
    <xf numFmtId="37" fontId="15" fillId="0" borderId="16" xfId="0" applyNumberFormat="1" applyFont="1" applyFill="1" applyBorder="1" applyAlignment="1" applyProtection="1">
      <alignment vertical="center"/>
    </xf>
    <xf numFmtId="176" fontId="15" fillId="0" borderId="6" xfId="0" applyNumberFormat="1" applyFont="1" applyFill="1" applyBorder="1" applyAlignment="1" applyProtection="1">
      <alignment vertical="center"/>
    </xf>
    <xf numFmtId="177" fontId="15" fillId="0" borderId="6" xfId="0" applyNumberFormat="1" applyFont="1" applyFill="1" applyBorder="1" applyAlignment="1" applyProtection="1">
      <alignment vertical="center"/>
    </xf>
    <xf numFmtId="37" fontId="10" fillId="0" borderId="6" xfId="3" applyNumberFormat="1" applyFont="1" applyFill="1" applyBorder="1" applyAlignment="1" applyProtection="1">
      <alignment vertical="center" shrinkToFit="1"/>
    </xf>
    <xf numFmtId="37" fontId="10" fillId="0" borderId="75" xfId="0" applyNumberFormat="1" applyFont="1" applyFill="1" applyBorder="1" applyAlignment="1" applyProtection="1">
      <alignment vertical="center"/>
      <protection locked="0"/>
    </xf>
    <xf numFmtId="37" fontId="10" fillId="0" borderId="32" xfId="0" applyNumberFormat="1" applyFont="1" applyFill="1" applyBorder="1" applyAlignment="1" applyProtection="1">
      <alignment vertical="center"/>
      <protection locked="0"/>
    </xf>
    <xf numFmtId="37" fontId="10" fillId="0" borderId="32" xfId="0" applyNumberFormat="1" applyFont="1" applyFill="1" applyBorder="1" applyAlignment="1" applyProtection="1">
      <alignment vertical="center"/>
    </xf>
    <xf numFmtId="37" fontId="10" fillId="0" borderId="35" xfId="0" applyNumberFormat="1" applyFont="1" applyFill="1" applyBorder="1" applyAlignment="1" applyProtection="1">
      <alignment vertical="center"/>
      <protection locked="0"/>
    </xf>
    <xf numFmtId="37" fontId="10" fillId="0" borderId="8" xfId="0" applyNumberFormat="1" applyFont="1" applyFill="1" applyBorder="1" applyAlignment="1" applyProtection="1">
      <alignment vertical="center"/>
    </xf>
    <xf numFmtId="37" fontId="10" fillId="0" borderId="6" xfId="0" applyNumberFormat="1" applyFont="1" applyFill="1" applyBorder="1" applyAlignment="1" applyProtection="1">
      <alignment vertical="center"/>
    </xf>
    <xf numFmtId="37" fontId="10" fillId="0" borderId="9" xfId="0" applyNumberFormat="1" applyFont="1" applyFill="1" applyBorder="1" applyAlignment="1" applyProtection="1">
      <alignment vertical="center"/>
    </xf>
    <xf numFmtId="37" fontId="10" fillId="0" borderId="25" xfId="0" applyNumberFormat="1" applyFont="1" applyFill="1" applyBorder="1" applyAlignment="1" applyProtection="1">
      <alignment vertical="center"/>
    </xf>
    <xf numFmtId="37" fontId="15" fillId="0" borderId="25" xfId="5" applyNumberFormat="1" applyFont="1" applyFill="1" applyBorder="1" applyAlignment="1" applyProtection="1">
      <alignment vertical="center"/>
    </xf>
    <xf numFmtId="37" fontId="15" fillId="0" borderId="6" xfId="5" applyNumberFormat="1" applyFont="1" applyFill="1" applyBorder="1" applyAlignment="1" applyProtection="1">
      <alignment vertical="center"/>
    </xf>
    <xf numFmtId="179" fontId="15" fillId="0" borderId="6" xfId="5" applyNumberFormat="1" applyFont="1" applyFill="1" applyBorder="1" applyAlignment="1" applyProtection="1">
      <alignment vertical="center"/>
    </xf>
    <xf numFmtId="37" fontId="15" fillId="0" borderId="9" xfId="5" applyNumberFormat="1" applyFont="1" applyFill="1" applyBorder="1" applyAlignment="1" applyProtection="1">
      <alignment vertical="center"/>
    </xf>
    <xf numFmtId="179" fontId="15" fillId="0" borderId="9" xfId="5" applyNumberFormat="1" applyFont="1" applyFill="1" applyBorder="1" applyAlignment="1" applyProtection="1">
      <alignment vertical="center"/>
    </xf>
    <xf numFmtId="37" fontId="15" fillId="0" borderId="25" xfId="5" applyNumberFormat="1" applyFont="1" applyFill="1" applyBorder="1" applyAlignment="1" applyProtection="1">
      <alignment vertical="center" shrinkToFit="1"/>
    </xf>
    <xf numFmtId="37" fontId="15" fillId="0" borderId="6" xfId="5" applyNumberFormat="1" applyFont="1" applyFill="1" applyBorder="1" applyAlignment="1" applyProtection="1">
      <alignment vertical="center" shrinkToFit="1"/>
    </xf>
    <xf numFmtId="37" fontId="15" fillId="0" borderId="8" xfId="5" applyNumberFormat="1" applyFont="1" applyFill="1" applyBorder="1" applyAlignment="1" applyProtection="1">
      <alignment vertical="center"/>
    </xf>
    <xf numFmtId="37" fontId="15" fillId="0" borderId="7" xfId="5" applyNumberFormat="1" applyFont="1" applyFill="1" applyBorder="1" applyAlignment="1" applyProtection="1">
      <alignment vertical="center"/>
    </xf>
    <xf numFmtId="37" fontId="10" fillId="0" borderId="8" xfId="5" applyNumberFormat="1" applyFont="1" applyFill="1" applyBorder="1" applyAlignment="1" applyProtection="1">
      <alignment vertical="center"/>
    </xf>
    <xf numFmtId="37" fontId="10" fillId="0" borderId="6" xfId="5" applyNumberFormat="1" applyFont="1" applyFill="1" applyBorder="1" applyAlignment="1" applyProtection="1">
      <alignment vertical="center"/>
    </xf>
    <xf numFmtId="37" fontId="10" fillId="0" borderId="6" xfId="5" applyNumberFormat="1" applyFont="1" applyFill="1" applyBorder="1" applyAlignment="1" applyProtection="1">
      <alignment vertical="center" shrinkToFit="1"/>
    </xf>
    <xf numFmtId="37" fontId="10" fillId="0" borderId="25" xfId="5" applyNumberFormat="1" applyFont="1" applyFill="1" applyBorder="1" applyAlignment="1" applyProtection="1">
      <alignment vertical="center"/>
    </xf>
    <xf numFmtId="37" fontId="10" fillId="0" borderId="33" xfId="5" applyNumberFormat="1" applyFont="1" applyFill="1" applyBorder="1" applyAlignment="1" applyProtection="1">
      <alignment vertical="center" shrinkToFit="1"/>
    </xf>
    <xf numFmtId="37" fontId="10" fillId="0" borderId="34" xfId="5" applyNumberFormat="1" applyFont="1" applyFill="1" applyBorder="1" applyAlignment="1" applyProtection="1">
      <alignment vertical="center" shrinkToFit="1"/>
    </xf>
    <xf numFmtId="37" fontId="10" fillId="0" borderId="9" xfId="5" applyNumberFormat="1" applyFont="1" applyFill="1" applyBorder="1" applyAlignment="1" applyProtection="1">
      <alignment vertical="center"/>
    </xf>
    <xf numFmtId="37" fontId="10" fillId="0" borderId="9" xfId="5" applyNumberFormat="1" applyFont="1" applyFill="1" applyBorder="1" applyAlignment="1" applyProtection="1">
      <alignment vertical="center" shrinkToFit="1"/>
    </xf>
    <xf numFmtId="37" fontId="10" fillId="0" borderId="7" xfId="5" applyNumberFormat="1" applyFont="1" applyFill="1" applyBorder="1" applyAlignment="1" applyProtection="1">
      <alignment vertical="center"/>
    </xf>
    <xf numFmtId="37" fontId="10" fillId="0" borderId="8" xfId="5" applyNumberFormat="1" applyFont="1" applyFill="1" applyBorder="1" applyAlignment="1" applyProtection="1">
      <alignment vertical="center" shrinkToFit="1"/>
    </xf>
    <xf numFmtId="179" fontId="10" fillId="0" borderId="6" xfId="5" applyNumberFormat="1" applyFont="1" applyFill="1" applyBorder="1" applyAlignment="1" applyProtection="1">
      <alignment vertical="center" shrinkToFit="1"/>
    </xf>
    <xf numFmtId="179" fontId="10" fillId="0" borderId="7" xfId="5" applyNumberFormat="1" applyFont="1" applyFill="1" applyBorder="1" applyAlignment="1" applyProtection="1">
      <alignment vertical="center" shrinkToFit="1"/>
    </xf>
    <xf numFmtId="179" fontId="10" fillId="0" borderId="9" xfId="5" applyNumberFormat="1" applyFont="1" applyFill="1" applyBorder="1" applyAlignment="1" applyProtection="1">
      <alignment vertical="center" shrinkToFit="1"/>
    </xf>
    <xf numFmtId="178" fontId="15" fillId="0" borderId="8" xfId="4" applyNumberFormat="1" applyFont="1" applyFill="1" applyBorder="1" applyAlignment="1" applyProtection="1">
      <alignment vertical="center"/>
    </xf>
    <xf numFmtId="178" fontId="15" fillId="0" borderId="6" xfId="4" applyNumberFormat="1" applyFont="1" applyFill="1" applyBorder="1" applyAlignment="1" applyProtection="1">
      <alignment vertical="center"/>
    </xf>
    <xf numFmtId="178" fontId="15" fillId="0" borderId="6" xfId="4" applyNumberFormat="1" applyFont="1" applyFill="1" applyBorder="1" applyAlignment="1" applyProtection="1">
      <alignment vertical="center" shrinkToFit="1"/>
    </xf>
    <xf numFmtId="178" fontId="15" fillId="0" borderId="7" xfId="4" applyNumberFormat="1" applyFont="1" applyFill="1" applyBorder="1" applyAlignment="1" applyProtection="1">
      <alignment vertical="center"/>
    </xf>
    <xf numFmtId="178" fontId="15" fillId="0" borderId="1" xfId="4" applyNumberFormat="1" applyFont="1" applyFill="1" applyBorder="1" applyAlignment="1" applyProtection="1">
      <alignment vertical="center"/>
    </xf>
    <xf numFmtId="178" fontId="15" fillId="0" borderId="7" xfId="4" applyNumberFormat="1" applyFont="1" applyFill="1" applyBorder="1" applyAlignment="1" applyProtection="1">
      <alignment vertical="center" shrinkToFit="1"/>
    </xf>
    <xf numFmtId="178" fontId="10" fillId="0" borderId="8" xfId="4" applyNumberFormat="1" applyFont="1" applyFill="1" applyBorder="1" applyAlignment="1" applyProtection="1">
      <alignment vertical="center" shrinkToFit="1"/>
    </xf>
    <xf numFmtId="178" fontId="10" fillId="0" borderId="6" xfId="4" applyNumberFormat="1" applyFont="1" applyFill="1" applyBorder="1" applyAlignment="1" applyProtection="1">
      <alignment vertical="center" shrinkToFit="1"/>
    </xf>
    <xf numFmtId="178" fontId="10" fillId="0" borderId="33" xfId="4" applyNumberFormat="1" applyFont="1" applyFill="1" applyBorder="1" applyAlignment="1" applyProtection="1">
      <alignment vertical="center" shrinkToFit="1"/>
    </xf>
    <xf numFmtId="37" fontId="15" fillId="0" borderId="40" xfId="0" applyNumberFormat="1" applyFont="1" applyFill="1" applyBorder="1" applyAlignment="1" applyProtection="1">
      <alignment vertical="center"/>
    </xf>
    <xf numFmtId="177" fontId="15" fillId="0" borderId="20" xfId="0" applyNumberFormat="1" applyFont="1" applyFill="1" applyBorder="1" applyAlignment="1" applyProtection="1">
      <alignment vertical="center"/>
    </xf>
    <xf numFmtId="37" fontId="10" fillId="0" borderId="20" xfId="3" applyFont="1" applyFill="1" applyBorder="1" applyAlignment="1" applyProtection="1">
      <alignment vertical="center" shrinkToFit="1"/>
      <protection locked="0"/>
    </xf>
    <xf numFmtId="37" fontId="10" fillId="0" borderId="22" xfId="0" applyNumberFormat="1" applyFont="1" applyFill="1" applyBorder="1" applyAlignment="1" applyProtection="1">
      <alignment vertical="center"/>
      <protection locked="0"/>
    </xf>
    <xf numFmtId="37" fontId="10" fillId="0" borderId="20" xfId="0" applyNumberFormat="1" applyFont="1" applyFill="1" applyBorder="1" applyAlignment="1" applyProtection="1">
      <alignment vertical="center"/>
      <protection locked="0"/>
    </xf>
    <xf numFmtId="37" fontId="10" fillId="0" borderId="18" xfId="0" applyNumberFormat="1" applyFont="1" applyFill="1" applyBorder="1" applyAlignment="1" applyProtection="1">
      <alignment vertical="center"/>
      <protection locked="0"/>
    </xf>
    <xf numFmtId="37" fontId="10" fillId="0" borderId="24" xfId="0" applyNumberFormat="1" applyFont="1" applyFill="1" applyBorder="1" applyAlignment="1" applyProtection="1">
      <alignment vertical="center"/>
      <protection locked="0"/>
    </xf>
    <xf numFmtId="37" fontId="10" fillId="0" borderId="37" xfId="5" applyNumberFormat="1" applyFont="1" applyFill="1" applyBorder="1" applyAlignment="1" applyProtection="1">
      <alignment vertical="center"/>
    </xf>
    <xf numFmtId="179" fontId="10" fillId="0" borderId="20" xfId="5" applyNumberFormat="1" applyFont="1" applyFill="1" applyBorder="1" applyAlignment="1" applyProtection="1">
      <alignment vertical="center"/>
      <protection locked="0"/>
    </xf>
    <xf numFmtId="37" fontId="10" fillId="0" borderId="52" xfId="5" applyNumberFormat="1" applyFont="1" applyFill="1" applyBorder="1" applyAlignment="1" applyProtection="1">
      <alignment vertical="center"/>
    </xf>
    <xf numFmtId="178" fontId="10" fillId="0" borderId="32" xfId="4" applyNumberFormat="1" applyFont="1" applyFill="1" applyBorder="1" applyAlignment="1" applyProtection="1">
      <alignment vertical="center" shrinkToFit="1"/>
    </xf>
    <xf numFmtId="37" fontId="12" fillId="0" borderId="13" xfId="4" applyNumberFormat="1" applyFont="1" applyFill="1" applyBorder="1" applyAlignment="1" applyProtection="1">
      <alignment horizontal="center" vertical="center"/>
    </xf>
    <xf numFmtId="37" fontId="5" fillId="0" borderId="0" xfId="4" applyFont="1" applyFill="1" applyAlignment="1">
      <alignment vertical="center"/>
    </xf>
    <xf numFmtId="37" fontId="5" fillId="0" borderId="0" xfId="4" applyFont="1" applyFill="1" applyAlignment="1" applyProtection="1">
      <alignment vertical="center"/>
    </xf>
    <xf numFmtId="37" fontId="5" fillId="0" borderId="0" xfId="4" applyFont="1" applyFill="1" applyAlignment="1">
      <alignment vertical="center"/>
    </xf>
    <xf numFmtId="37" fontId="10" fillId="0" borderId="8" xfId="0" applyNumberFormat="1" applyFont="1" applyFill="1" applyBorder="1" applyAlignment="1" applyProtection="1">
      <alignment vertical="center" shrinkToFit="1"/>
    </xf>
    <xf numFmtId="37" fontId="10" fillId="0" borderId="6" xfId="0" applyNumberFormat="1" applyFont="1" applyFill="1" applyBorder="1" applyAlignment="1" applyProtection="1">
      <alignment vertical="center" shrinkToFit="1"/>
    </xf>
    <xf numFmtId="37" fontId="10" fillId="0" borderId="6" xfId="0" applyNumberFormat="1" applyFont="1" applyFill="1" applyBorder="1" applyAlignment="1" applyProtection="1">
      <alignment vertical="center" shrinkToFit="1"/>
      <protection locked="0"/>
    </xf>
    <xf numFmtId="37" fontId="10" fillId="0" borderId="9" xfId="0" applyNumberFormat="1" applyFont="1" applyFill="1" applyBorder="1" applyAlignment="1" applyProtection="1">
      <alignment vertical="center" shrinkToFit="1"/>
    </xf>
    <xf numFmtId="49" fontId="20" fillId="0" borderId="0" xfId="4" applyNumberFormat="1" applyFont="1" applyFill="1" applyAlignment="1">
      <alignment vertical="center" textRotation="180"/>
    </xf>
    <xf numFmtId="37" fontId="5" fillId="0" borderId="0" xfId="4" applyFont="1" applyFill="1" applyAlignment="1">
      <alignment vertical="center"/>
    </xf>
    <xf numFmtId="0" fontId="10" fillId="0" borderId="20" xfId="3" applyNumberFormat="1" applyFont="1" applyFill="1" applyBorder="1" applyAlignment="1" applyProtection="1">
      <alignment vertical="center"/>
      <protection locked="0"/>
    </xf>
    <xf numFmtId="37" fontId="23" fillId="0" borderId="0" xfId="5" applyNumberFormat="1" applyFont="1" applyFill="1" applyBorder="1" applyAlignment="1" applyProtection="1">
      <alignment vertical="center"/>
    </xf>
    <xf numFmtId="37" fontId="10" fillId="0" borderId="20" xfId="5" applyNumberFormat="1" applyFont="1" applyFill="1" applyBorder="1" applyAlignment="1" applyProtection="1">
      <alignment vertical="center" shrinkToFit="1"/>
    </xf>
    <xf numFmtId="179" fontId="10" fillId="0" borderId="24" xfId="5" applyNumberFormat="1" applyFont="1" applyFill="1" applyBorder="1" applyAlignment="1" applyProtection="1">
      <alignment vertical="center"/>
      <protection locked="0"/>
    </xf>
    <xf numFmtId="179" fontId="10" fillId="0" borderId="21" xfId="5" applyNumberFormat="1" applyFont="1" applyFill="1" applyBorder="1" applyAlignment="1" applyProtection="1">
      <alignment vertical="center" shrinkToFit="1"/>
    </xf>
    <xf numFmtId="37" fontId="10" fillId="0" borderId="52" xfId="5" applyNumberFormat="1" applyFont="1" applyFill="1" applyBorder="1" applyAlignment="1" applyProtection="1">
      <alignment vertical="center" shrinkToFit="1"/>
    </xf>
    <xf numFmtId="37" fontId="15" fillId="0" borderId="6" xfId="0" applyNumberFormat="1" applyFont="1" applyFill="1" applyBorder="1" applyAlignment="1" applyProtection="1">
      <alignment horizontal="right" vertical="center"/>
    </xf>
    <xf numFmtId="37" fontId="15" fillId="0" borderId="22" xfId="5" applyNumberFormat="1" applyFont="1" applyFill="1" applyBorder="1" applyAlignment="1" applyProtection="1">
      <alignment horizontal="center" vertical="center"/>
      <protection locked="0"/>
    </xf>
    <xf numFmtId="179" fontId="15" fillId="0" borderId="19" xfId="5" applyNumberFormat="1" applyFont="1" applyFill="1" applyBorder="1" applyAlignment="1" applyProtection="1">
      <alignment vertical="center"/>
    </xf>
    <xf numFmtId="37" fontId="10" fillId="0" borderId="37" xfId="5" applyNumberFormat="1" applyFont="1" applyFill="1" applyBorder="1" applyAlignment="1" applyProtection="1">
      <alignment vertical="center" shrinkToFit="1"/>
    </xf>
    <xf numFmtId="37" fontId="10" fillId="0" borderId="18" xfId="5" applyNumberFormat="1" applyFont="1" applyFill="1" applyBorder="1" applyAlignment="1" applyProtection="1">
      <alignment vertical="center" shrinkToFit="1"/>
      <protection locked="0"/>
    </xf>
    <xf numFmtId="37" fontId="10" fillId="0" borderId="24" xfId="5" applyNumberFormat="1" applyFont="1" applyFill="1" applyBorder="1" applyAlignment="1" applyProtection="1">
      <alignment vertical="center" shrinkToFit="1"/>
      <protection locked="0"/>
    </xf>
    <xf numFmtId="37" fontId="10" fillId="0" borderId="38" xfId="5" applyNumberFormat="1" applyFont="1" applyFill="1" applyBorder="1" applyAlignment="1" applyProtection="1">
      <alignment vertical="center" shrinkToFit="1"/>
    </xf>
    <xf numFmtId="179" fontId="10" fillId="0" borderId="38" xfId="5" applyNumberFormat="1" applyFont="1" applyFill="1" applyBorder="1" applyAlignment="1" applyProtection="1">
      <alignment vertical="center" shrinkToFit="1"/>
    </xf>
    <xf numFmtId="178" fontId="15" fillId="0" borderId="25" xfId="4" applyNumberFormat="1" applyFont="1" applyFill="1" applyBorder="1" applyAlignment="1" applyProtection="1">
      <alignment vertical="center"/>
    </xf>
    <xf numFmtId="178" fontId="10" fillId="0" borderId="25" xfId="4" applyNumberFormat="1" applyFont="1" applyFill="1" applyBorder="1" applyAlignment="1" applyProtection="1">
      <alignment vertical="center" shrinkToFit="1"/>
    </xf>
    <xf numFmtId="178" fontId="10" fillId="0" borderId="7" xfId="4" applyNumberFormat="1" applyFont="1" applyFill="1" applyBorder="1" applyAlignment="1" applyProtection="1">
      <alignment vertical="center" shrinkToFit="1"/>
    </xf>
    <xf numFmtId="37" fontId="15" fillId="0" borderId="32" xfId="0" applyNumberFormat="1" applyFont="1" applyFill="1" applyBorder="1" applyAlignment="1" applyProtection="1">
      <alignment vertical="center"/>
    </xf>
    <xf numFmtId="37" fontId="15" fillId="0" borderId="32" xfId="5" applyNumberFormat="1" applyFont="1" applyFill="1" applyBorder="1" applyAlignment="1" applyProtection="1">
      <alignment vertical="center"/>
    </xf>
    <xf numFmtId="37" fontId="10" fillId="0" borderId="35" xfId="5" applyNumberFormat="1" applyFont="1" applyFill="1" applyBorder="1" applyAlignment="1" applyProtection="1">
      <alignment vertical="center" shrinkToFit="1"/>
    </xf>
    <xf numFmtId="37" fontId="10" fillId="0" borderId="35" xfId="5" applyNumberFormat="1" applyFont="1" applyFill="1" applyBorder="1" applyAlignment="1" applyProtection="1">
      <alignment vertical="center"/>
    </xf>
    <xf numFmtId="37" fontId="10" fillId="0" borderId="41" xfId="5" applyNumberFormat="1" applyFont="1" applyFill="1" applyBorder="1" applyAlignment="1" applyProtection="1">
      <alignment vertical="center"/>
    </xf>
    <xf numFmtId="37" fontId="10" fillId="0" borderId="22" xfId="5" applyFont="1" applyFill="1" applyBorder="1" applyAlignment="1" applyProtection="1">
      <alignment vertical="center"/>
      <protection locked="0"/>
    </xf>
    <xf numFmtId="37" fontId="10" fillId="0" borderId="24" xfId="5" applyFont="1" applyFill="1" applyBorder="1" applyAlignment="1" applyProtection="1">
      <alignment vertical="center"/>
      <protection locked="0"/>
    </xf>
    <xf numFmtId="178" fontId="15" fillId="0" borderId="42" xfId="4" applyNumberFormat="1" applyFont="1" applyFill="1" applyBorder="1" applyAlignment="1" applyProtection="1">
      <alignment vertical="center" shrinkToFit="1"/>
      <protection locked="0"/>
    </xf>
    <xf numFmtId="178" fontId="15" fillId="0" borderId="18" xfId="4" applyNumberFormat="1" applyFont="1" applyFill="1" applyBorder="1" applyAlignment="1" applyProtection="1">
      <alignment vertical="center" shrinkToFit="1"/>
      <protection locked="0"/>
    </xf>
    <xf numFmtId="178" fontId="15" fillId="0" borderId="20" xfId="4" applyNumberFormat="1" applyFont="1" applyFill="1" applyBorder="1" applyAlignment="1" applyProtection="1">
      <alignment horizontal="right" vertical="center" shrinkToFit="1"/>
      <protection locked="0"/>
    </xf>
    <xf numFmtId="178" fontId="10" fillId="0" borderId="20" xfId="4" applyNumberFormat="1" applyFont="1" applyFill="1" applyBorder="1" applyAlignment="1" applyProtection="1">
      <alignment horizontal="right" vertical="center" shrinkToFit="1"/>
      <protection locked="0"/>
    </xf>
    <xf numFmtId="37" fontId="10" fillId="0" borderId="38" xfId="5" applyNumberFormat="1" applyFont="1" applyFill="1" applyBorder="1" applyAlignment="1" applyProtection="1">
      <alignment vertical="center"/>
    </xf>
    <xf numFmtId="37" fontId="10" fillId="0" borderId="22" xfId="5" applyNumberFormat="1" applyFont="1" applyFill="1" applyBorder="1" applyAlignment="1" applyProtection="1">
      <alignment vertical="center" shrinkToFit="1"/>
      <protection locked="0"/>
    </xf>
    <xf numFmtId="178" fontId="15" fillId="0" borderId="8" xfId="4" applyNumberFormat="1" applyFont="1" applyFill="1" applyBorder="1" applyAlignment="1" applyProtection="1">
      <alignment vertical="center" shrinkToFit="1"/>
    </xf>
    <xf numFmtId="37" fontId="10" fillId="0" borderId="25" xfId="3" applyNumberFormat="1" applyFont="1" applyFill="1" applyBorder="1" applyAlignment="1" applyProtection="1">
      <alignment vertical="center"/>
    </xf>
    <xf numFmtId="37" fontId="10" fillId="0" borderId="20" xfId="3" applyFont="1" applyFill="1" applyBorder="1" applyAlignment="1" applyProtection="1">
      <alignment horizontal="center" vertical="center"/>
      <protection locked="0"/>
    </xf>
    <xf numFmtId="37" fontId="10" fillId="0" borderId="22" xfId="3" applyFont="1" applyFill="1" applyBorder="1" applyAlignment="1" applyProtection="1">
      <alignment horizontal="center" vertical="center"/>
      <protection locked="0"/>
    </xf>
    <xf numFmtId="37" fontId="10" fillId="0" borderId="18" xfId="3" applyFont="1" applyFill="1" applyBorder="1" applyAlignment="1" applyProtection="1">
      <alignment vertical="center"/>
      <protection locked="0"/>
    </xf>
    <xf numFmtId="37" fontId="10" fillId="0" borderId="18" xfId="3" applyNumberFormat="1" applyFont="1" applyFill="1" applyBorder="1" applyAlignment="1" applyProtection="1">
      <alignment vertical="center"/>
    </xf>
    <xf numFmtId="37" fontId="10" fillId="0" borderId="18" xfId="3" applyNumberFormat="1" applyFont="1" applyFill="1" applyBorder="1" applyAlignment="1" applyProtection="1">
      <alignment vertical="center"/>
      <protection locked="0"/>
    </xf>
    <xf numFmtId="37" fontId="10" fillId="0" borderId="36" xfId="3" applyNumberFormat="1" applyFont="1" applyFill="1" applyBorder="1" applyAlignment="1" applyProtection="1">
      <alignment vertical="center"/>
    </xf>
    <xf numFmtId="37" fontId="10" fillId="0" borderId="22" xfId="0" applyNumberFormat="1" applyFont="1" applyFill="1" applyBorder="1" applyAlignment="1" applyProtection="1">
      <alignment vertical="center" shrinkToFit="1"/>
      <protection locked="0"/>
    </xf>
    <xf numFmtId="37" fontId="10" fillId="0" borderId="20" xfId="0" applyNumberFormat="1" applyFont="1" applyFill="1" applyBorder="1" applyAlignment="1" applyProtection="1">
      <alignment vertical="center" shrinkToFit="1"/>
      <protection locked="0"/>
    </xf>
    <xf numFmtId="37" fontId="10" fillId="0" borderId="20" xfId="0" applyNumberFormat="1" applyFont="1" applyFill="1" applyBorder="1" applyAlignment="1" applyProtection="1">
      <alignment vertical="center" shrinkToFit="1"/>
    </xf>
    <xf numFmtId="37" fontId="10" fillId="0" borderId="24" xfId="0" applyNumberFormat="1" applyFont="1" applyFill="1" applyBorder="1" applyAlignment="1" applyProtection="1">
      <alignment vertical="center" shrinkToFit="1"/>
    </xf>
    <xf numFmtId="37" fontId="10" fillId="0" borderId="21" xfId="0" applyNumberFormat="1" applyFont="1" applyFill="1" applyBorder="1" applyAlignment="1" applyProtection="1">
      <alignment vertical="center"/>
      <protection locked="0"/>
    </xf>
    <xf numFmtId="37" fontId="10" fillId="0" borderId="7" xfId="0" applyNumberFormat="1" applyFont="1" applyFill="1" applyBorder="1" applyAlignment="1" applyProtection="1">
      <alignment vertical="center"/>
    </xf>
    <xf numFmtId="37" fontId="9" fillId="0" borderId="24" xfId="0" applyNumberFormat="1" applyFont="1" applyFill="1" applyBorder="1" applyAlignment="1" applyProtection="1">
      <alignment horizontal="center" vertical="center"/>
    </xf>
    <xf numFmtId="49" fontId="18" fillId="0" borderId="72" xfId="0" applyNumberFormat="1" applyFont="1" applyFill="1" applyBorder="1" applyAlignment="1">
      <alignment horizontal="center" vertical="center" textRotation="180"/>
    </xf>
    <xf numFmtId="37" fontId="9" fillId="0" borderId="55" xfId="0" applyNumberFormat="1" applyFont="1" applyFill="1" applyBorder="1" applyAlignment="1" applyProtection="1">
      <alignment horizontal="center" vertical="center"/>
    </xf>
    <xf numFmtId="37" fontId="9" fillId="0" borderId="56" xfId="0" applyNumberFormat="1" applyFont="1" applyFill="1" applyBorder="1" applyAlignment="1" applyProtection="1">
      <alignment horizontal="center" vertical="center"/>
    </xf>
    <xf numFmtId="37" fontId="6" fillId="0" borderId="16" xfId="0" applyNumberFormat="1" applyFont="1" applyFill="1" applyBorder="1" applyAlignment="1" applyProtection="1">
      <alignment horizontal="center" vertical="center"/>
    </xf>
    <xf numFmtId="37" fontId="6" fillId="0" borderId="54" xfId="0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/>
    </xf>
    <xf numFmtId="37" fontId="9" fillId="0" borderId="49" xfId="0" applyNumberFormat="1" applyFont="1" applyFill="1" applyBorder="1" applyAlignment="1" applyProtection="1">
      <alignment horizontal="center" vertical="center"/>
    </xf>
    <xf numFmtId="37" fontId="9" fillId="0" borderId="57" xfId="0" applyNumberFormat="1" applyFont="1" applyFill="1" applyBorder="1" applyAlignment="1" applyProtection="1">
      <alignment horizontal="center" vertical="center"/>
    </xf>
    <xf numFmtId="37" fontId="9" fillId="0" borderId="46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 wrapText="1"/>
    </xf>
    <xf numFmtId="176" fontId="6" fillId="0" borderId="54" xfId="0" applyNumberFormat="1" applyFont="1" applyFill="1" applyBorder="1" applyAlignment="1" applyProtection="1">
      <alignment horizontal="center" vertical="center"/>
    </xf>
    <xf numFmtId="37" fontId="9" fillId="0" borderId="24" xfId="0" applyNumberFormat="1" applyFont="1" applyFill="1" applyBorder="1" applyAlignment="1" applyProtection="1">
      <alignment horizontal="center" vertical="center"/>
    </xf>
    <xf numFmtId="37" fontId="9" fillId="0" borderId="37" xfId="0" applyNumberFormat="1" applyFont="1" applyFill="1" applyBorder="1" applyAlignment="1" applyProtection="1">
      <alignment horizontal="center" vertical="center"/>
    </xf>
    <xf numFmtId="37" fontId="6" fillId="0" borderId="16" xfId="0" applyNumberFormat="1" applyFont="1" applyFill="1" applyBorder="1" applyAlignment="1" applyProtection="1">
      <alignment horizontal="center" vertical="center" wrapText="1"/>
    </xf>
    <xf numFmtId="37" fontId="6" fillId="0" borderId="32" xfId="0" applyNumberFormat="1" applyFont="1" applyFill="1" applyBorder="1" applyAlignment="1" applyProtection="1">
      <alignment horizontal="center" vertical="center"/>
    </xf>
    <xf numFmtId="37" fontId="6" fillId="0" borderId="53" xfId="0" applyNumberFormat="1" applyFont="1" applyFill="1" applyBorder="1" applyAlignment="1" applyProtection="1">
      <alignment horizontal="center" vertical="center"/>
    </xf>
    <xf numFmtId="37" fontId="6" fillId="0" borderId="26" xfId="0" applyNumberFormat="1" applyFont="1" applyFill="1" applyBorder="1" applyAlignment="1" applyProtection="1">
      <alignment horizontal="center" vertical="center"/>
    </xf>
    <xf numFmtId="37" fontId="6" fillId="0" borderId="43" xfId="0" applyNumberFormat="1" applyFont="1" applyFill="1" applyBorder="1" applyAlignment="1" applyProtection="1">
      <alignment horizontal="center" vertical="center"/>
    </xf>
    <xf numFmtId="37" fontId="6" fillId="0" borderId="58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37" fontId="9" fillId="0" borderId="3" xfId="0" applyNumberFormat="1" applyFont="1" applyFill="1" applyBorder="1" applyAlignment="1" applyProtection="1">
      <alignment horizontal="center" vertical="center" wrapText="1"/>
    </xf>
    <xf numFmtId="37" fontId="9" fillId="0" borderId="14" xfId="0" applyNumberFormat="1" applyFont="1" applyFill="1" applyBorder="1" applyAlignment="1" applyProtection="1">
      <alignment horizontal="center" vertical="center" wrapText="1"/>
    </xf>
    <xf numFmtId="37" fontId="9" fillId="0" borderId="13" xfId="0" applyNumberFormat="1" applyFont="1" applyFill="1" applyBorder="1" applyAlignment="1" applyProtection="1">
      <alignment horizontal="center" vertical="center" wrapText="1"/>
    </xf>
    <xf numFmtId="37" fontId="9" fillId="0" borderId="10" xfId="0" applyNumberFormat="1" applyFont="1" applyFill="1" applyBorder="1" applyAlignment="1" applyProtection="1">
      <alignment horizontal="center" vertical="center"/>
    </xf>
    <xf numFmtId="37" fontId="9" fillId="0" borderId="17" xfId="0" applyNumberFormat="1" applyFont="1" applyFill="1" applyBorder="1" applyAlignment="1" applyProtection="1">
      <alignment horizontal="center" vertical="center"/>
    </xf>
    <xf numFmtId="37" fontId="9" fillId="0" borderId="14" xfId="0" applyNumberFormat="1" applyFont="1" applyFill="1" applyBorder="1" applyAlignment="1" applyProtection="1">
      <alignment horizontal="center" vertical="center"/>
    </xf>
    <xf numFmtId="37" fontId="6" fillId="0" borderId="59" xfId="0" applyNumberFormat="1" applyFont="1" applyFill="1" applyBorder="1" applyAlignment="1" applyProtection="1">
      <alignment horizontal="center" vertical="center" wrapText="1"/>
    </xf>
    <xf numFmtId="37" fontId="7" fillId="0" borderId="16" xfId="0" applyNumberFormat="1" applyFont="1" applyFill="1" applyBorder="1" applyAlignment="1" applyProtection="1">
      <alignment horizontal="center" vertical="center" wrapText="1"/>
    </xf>
    <xf numFmtId="37" fontId="7" fillId="0" borderId="54" xfId="0" applyNumberFormat="1" applyFont="1" applyFill="1" applyBorder="1" applyAlignment="1" applyProtection="1">
      <alignment horizontal="center" vertical="center"/>
    </xf>
    <xf numFmtId="37" fontId="6" fillId="0" borderId="24" xfId="0" applyNumberFormat="1" applyFont="1" applyFill="1" applyBorder="1" applyAlignment="1" applyProtection="1">
      <alignment horizontal="center" vertical="center"/>
    </xf>
    <xf numFmtId="37" fontId="6" fillId="0" borderId="37" xfId="0" applyNumberFormat="1" applyFont="1" applyFill="1" applyBorder="1" applyAlignment="1" applyProtection="1">
      <alignment horizontal="center" vertical="center"/>
    </xf>
    <xf numFmtId="37" fontId="9" fillId="0" borderId="18" xfId="0" applyNumberFormat="1" applyFont="1" applyFill="1" applyBorder="1" applyAlignment="1" applyProtection="1">
      <alignment horizontal="center" vertical="center"/>
    </xf>
    <xf numFmtId="49" fontId="19" fillId="0" borderId="72" xfId="3" applyNumberFormat="1" applyFont="1" applyFill="1" applyBorder="1" applyAlignment="1">
      <alignment horizontal="center" vertical="center" textRotation="180"/>
    </xf>
    <xf numFmtId="49" fontId="19" fillId="0" borderId="72" xfId="0" applyNumberFormat="1" applyFont="1" applyFill="1" applyBorder="1" applyAlignment="1" applyProtection="1">
      <alignment horizontal="center" vertical="center" textRotation="180"/>
    </xf>
    <xf numFmtId="37" fontId="3" fillId="0" borderId="2" xfId="3" applyNumberFormat="1" applyFont="1" applyFill="1" applyBorder="1" applyAlignment="1" applyProtection="1">
      <alignment horizontal="center" vertical="center"/>
    </xf>
    <xf numFmtId="37" fontId="9" fillId="0" borderId="32" xfId="3" applyFont="1" applyFill="1" applyBorder="1" applyAlignment="1" applyProtection="1">
      <alignment horizontal="center" vertical="center"/>
    </xf>
    <xf numFmtId="37" fontId="9" fillId="0" borderId="66" xfId="3" applyFont="1" applyFill="1" applyBorder="1" applyAlignment="1" applyProtection="1">
      <alignment horizontal="center" vertical="center"/>
    </xf>
    <xf numFmtId="37" fontId="9" fillId="0" borderId="57" xfId="3" applyFont="1" applyFill="1" applyBorder="1" applyAlignment="1" applyProtection="1">
      <alignment horizontal="center" vertical="center"/>
    </xf>
    <xf numFmtId="37" fontId="9" fillId="0" borderId="46" xfId="3" applyFont="1" applyFill="1" applyBorder="1" applyAlignment="1" applyProtection="1">
      <alignment horizontal="center" vertical="center"/>
    </xf>
    <xf numFmtId="37" fontId="9" fillId="0" borderId="49" xfId="3" applyFont="1" applyFill="1" applyBorder="1" applyAlignment="1" applyProtection="1">
      <alignment horizontal="center" vertical="center"/>
    </xf>
    <xf numFmtId="37" fontId="9" fillId="0" borderId="50" xfId="3" applyFont="1" applyFill="1" applyBorder="1" applyAlignment="1" applyProtection="1">
      <alignment horizontal="center" vertical="center"/>
    </xf>
    <xf numFmtId="37" fontId="9" fillId="0" borderId="55" xfId="3" applyNumberFormat="1" applyFont="1" applyFill="1" applyBorder="1" applyAlignment="1" applyProtection="1">
      <alignment horizontal="center" vertical="center"/>
    </xf>
    <xf numFmtId="37" fontId="9" fillId="0" borderId="56" xfId="3" applyNumberFormat="1" applyFont="1" applyFill="1" applyBorder="1" applyAlignment="1" applyProtection="1">
      <alignment horizontal="center" vertical="center"/>
    </xf>
    <xf numFmtId="37" fontId="9" fillId="0" borderId="60" xfId="3" applyNumberFormat="1" applyFont="1" applyFill="1" applyBorder="1" applyAlignment="1" applyProtection="1">
      <alignment horizontal="center" vertical="center"/>
    </xf>
    <xf numFmtId="37" fontId="9" fillId="0" borderId="10" xfId="3" applyNumberFormat="1" applyFont="1" applyFill="1" applyBorder="1" applyAlignment="1" applyProtection="1">
      <alignment horizontal="center" vertical="center"/>
    </xf>
    <xf numFmtId="37" fontId="9" fillId="0" borderId="17" xfId="3" applyNumberFormat="1" applyFont="1" applyFill="1" applyBorder="1" applyAlignment="1" applyProtection="1">
      <alignment horizontal="center" vertical="center"/>
    </xf>
    <xf numFmtId="37" fontId="9" fillId="0" borderId="12" xfId="3" applyNumberFormat="1" applyFont="1" applyFill="1" applyBorder="1" applyAlignment="1" applyProtection="1">
      <alignment horizontal="center" vertical="center"/>
    </xf>
    <xf numFmtId="37" fontId="6" fillId="0" borderId="52" xfId="3" applyFont="1" applyFill="1" applyBorder="1" applyAlignment="1" applyProtection="1">
      <alignment horizontal="center" vertical="center" shrinkToFit="1"/>
    </xf>
    <xf numFmtId="37" fontId="6" fillId="0" borderId="18" xfId="3" applyFont="1" applyFill="1" applyBorder="1" applyAlignment="1" applyProtection="1">
      <alignment horizontal="center" vertical="center" shrinkToFit="1"/>
    </xf>
    <xf numFmtId="37" fontId="6" fillId="0" borderId="24" xfId="3" applyFont="1" applyFill="1" applyBorder="1" applyAlignment="1" applyProtection="1">
      <alignment horizontal="center" vertical="center"/>
    </xf>
    <xf numFmtId="37" fontId="6" fillId="0" borderId="18" xfId="3" applyFont="1" applyFill="1" applyBorder="1" applyAlignment="1" applyProtection="1">
      <alignment horizontal="center" vertical="center"/>
    </xf>
    <xf numFmtId="37" fontId="9" fillId="0" borderId="44" xfId="3" applyNumberFormat="1" applyFont="1" applyFill="1" applyBorder="1" applyAlignment="1" applyProtection="1">
      <alignment horizontal="center" vertical="center"/>
    </xf>
    <xf numFmtId="37" fontId="9" fillId="0" borderId="61" xfId="3" applyNumberFormat="1" applyFont="1" applyFill="1" applyBorder="1" applyAlignment="1" applyProtection="1">
      <alignment horizontal="center" vertical="center"/>
    </xf>
    <xf numFmtId="37" fontId="9" fillId="0" borderId="68" xfId="3" applyNumberFormat="1" applyFont="1" applyFill="1" applyBorder="1" applyAlignment="1" applyProtection="1">
      <alignment horizontal="center" vertical="center"/>
    </xf>
    <xf numFmtId="37" fontId="9" fillId="0" borderId="35" xfId="3" applyNumberFormat="1" applyFont="1" applyFill="1" applyBorder="1" applyAlignment="1" applyProtection="1">
      <alignment horizontal="center" vertical="center"/>
    </xf>
    <xf numFmtId="37" fontId="9" fillId="0" borderId="63" xfId="3" applyNumberFormat="1" applyFont="1" applyFill="1" applyBorder="1" applyAlignment="1" applyProtection="1">
      <alignment horizontal="center" vertical="center"/>
    </xf>
    <xf numFmtId="37" fontId="9" fillId="0" borderId="51" xfId="3" applyNumberFormat="1" applyFont="1" applyFill="1" applyBorder="1" applyAlignment="1" applyProtection="1">
      <alignment horizontal="center" vertical="center"/>
    </xf>
    <xf numFmtId="37" fontId="9" fillId="0" borderId="62" xfId="3" applyNumberFormat="1" applyFont="1" applyFill="1" applyBorder="1" applyAlignment="1" applyProtection="1">
      <alignment horizontal="center" vertical="center"/>
    </xf>
    <xf numFmtId="37" fontId="9" fillId="0" borderId="64" xfId="3" applyNumberFormat="1" applyFont="1" applyFill="1" applyBorder="1" applyAlignment="1" applyProtection="1">
      <alignment horizontal="center" vertical="center"/>
    </xf>
    <xf numFmtId="37" fontId="9" fillId="0" borderId="20" xfId="3" applyFont="1" applyFill="1" applyBorder="1" applyAlignment="1" applyProtection="1">
      <alignment horizontal="center" vertical="center"/>
    </xf>
    <xf numFmtId="37" fontId="3" fillId="0" borderId="2" xfId="3" applyFont="1" applyFill="1" applyBorder="1" applyAlignment="1">
      <alignment horizontal="center" vertical="center"/>
    </xf>
    <xf numFmtId="37" fontId="9" fillId="0" borderId="41" xfId="3" applyFont="1" applyFill="1" applyBorder="1" applyAlignment="1" applyProtection="1">
      <alignment horizontal="center" vertical="center"/>
    </xf>
    <xf numFmtId="37" fontId="9" fillId="0" borderId="22" xfId="3" applyFont="1" applyFill="1" applyBorder="1" applyAlignment="1" applyProtection="1">
      <alignment horizontal="center" vertical="center"/>
    </xf>
    <xf numFmtId="37" fontId="9" fillId="0" borderId="20" xfId="3" applyNumberFormat="1" applyFont="1" applyFill="1" applyBorder="1" applyAlignment="1" applyProtection="1">
      <alignment horizontal="center" vertical="center"/>
    </xf>
    <xf numFmtId="37" fontId="9" fillId="0" borderId="24" xfId="3" applyNumberFormat="1" applyFont="1" applyFill="1" applyBorder="1" applyAlignment="1" applyProtection="1">
      <alignment horizontal="center" vertical="center"/>
    </xf>
    <xf numFmtId="37" fontId="9" fillId="0" borderId="65" xfId="3" applyNumberFormat="1" applyFont="1" applyFill="1" applyBorder="1" applyAlignment="1" applyProtection="1">
      <alignment horizontal="center" vertical="center"/>
    </xf>
    <xf numFmtId="37" fontId="9" fillId="0" borderId="22" xfId="3" applyNumberFormat="1" applyFont="1" applyFill="1" applyBorder="1" applyAlignment="1" applyProtection="1">
      <alignment horizontal="center" vertical="center"/>
    </xf>
    <xf numFmtId="37" fontId="9" fillId="0" borderId="21" xfId="3" applyNumberFormat="1" applyFont="1" applyFill="1" applyBorder="1" applyAlignment="1" applyProtection="1">
      <alignment horizontal="center" vertical="center"/>
    </xf>
    <xf numFmtId="37" fontId="9" fillId="0" borderId="53" xfId="0" applyNumberFormat="1" applyFont="1" applyFill="1" applyBorder="1" applyAlignment="1" applyProtection="1">
      <alignment horizontal="center" vertical="center"/>
    </xf>
    <xf numFmtId="37" fontId="9" fillId="0" borderId="67" xfId="0" applyNumberFormat="1" applyFont="1" applyFill="1" applyBorder="1" applyAlignment="1" applyProtection="1">
      <alignment horizontal="center" vertical="center"/>
    </xf>
    <xf numFmtId="37" fontId="6" fillId="0" borderId="24" xfId="3" applyFont="1" applyFill="1" applyBorder="1" applyAlignment="1" applyProtection="1">
      <alignment horizontal="center" vertical="center" shrinkToFit="1"/>
    </xf>
    <xf numFmtId="37" fontId="6" fillId="0" borderId="36" xfId="3" applyFont="1" applyFill="1" applyBorder="1" applyAlignment="1" applyProtection="1">
      <alignment horizontal="center" vertical="center"/>
    </xf>
    <xf numFmtId="37" fontId="9" fillId="0" borderId="26" xfId="0" applyNumberFormat="1" applyFont="1" applyFill="1" applyBorder="1" applyAlignment="1" applyProtection="1">
      <alignment horizontal="center" vertical="center"/>
    </xf>
    <xf numFmtId="49" fontId="20" fillId="0" borderId="72" xfId="0" applyNumberFormat="1" applyFont="1" applyFill="1" applyBorder="1" applyAlignment="1">
      <alignment horizontal="center" vertical="center" textRotation="180"/>
    </xf>
    <xf numFmtId="49" fontId="20" fillId="0" borderId="72" xfId="0" applyNumberFormat="1" applyFont="1" applyFill="1" applyBorder="1" applyAlignment="1" applyProtection="1">
      <alignment horizontal="center" vertical="center" textRotation="180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9" fillId="0" borderId="40" xfId="0" applyNumberFormat="1" applyFont="1" applyFill="1" applyBorder="1" applyAlignment="1" applyProtection="1">
      <alignment horizontal="center" vertical="center"/>
    </xf>
    <xf numFmtId="37" fontId="9" fillId="0" borderId="66" xfId="0" applyNumberFormat="1" applyFont="1" applyFill="1" applyBorder="1" applyAlignment="1" applyProtection="1">
      <alignment horizontal="center" vertical="center"/>
    </xf>
    <xf numFmtId="37" fontId="9" fillId="0" borderId="69" xfId="0" applyNumberFormat="1" applyFont="1" applyFill="1" applyBorder="1" applyAlignment="1" applyProtection="1">
      <alignment horizontal="center" vertical="center"/>
    </xf>
    <xf numFmtId="37" fontId="9" fillId="0" borderId="45" xfId="0" applyNumberFormat="1" applyFont="1" applyFill="1" applyBorder="1" applyAlignment="1" applyProtection="1">
      <alignment horizontal="center" vertical="center"/>
    </xf>
    <xf numFmtId="37" fontId="9" fillId="0" borderId="16" xfId="0" applyNumberFormat="1" applyFont="1" applyFill="1" applyBorder="1" applyAlignment="1" applyProtection="1">
      <alignment horizontal="center" vertical="center"/>
    </xf>
    <xf numFmtId="37" fontId="9" fillId="0" borderId="1" xfId="0" applyNumberFormat="1" applyFont="1" applyFill="1" applyBorder="1" applyAlignment="1" applyProtection="1">
      <alignment horizontal="center" vertical="center"/>
    </xf>
    <xf numFmtId="37" fontId="9" fillId="0" borderId="59" xfId="0" applyNumberFormat="1" applyFont="1" applyFill="1" applyBorder="1" applyAlignment="1" applyProtection="1">
      <alignment horizontal="center" vertical="center" wrapText="1"/>
    </xf>
    <xf numFmtId="37" fontId="9" fillId="0" borderId="54" xfId="0" applyNumberFormat="1" applyFont="1" applyFill="1" applyBorder="1" applyAlignment="1" applyProtection="1">
      <alignment horizontal="center" vertical="center"/>
    </xf>
    <xf numFmtId="37" fontId="6" fillId="0" borderId="55" xfId="3" applyNumberFormat="1" applyFont="1" applyFill="1" applyBorder="1" applyAlignment="1" applyProtection="1">
      <alignment horizontal="center" vertical="center"/>
    </xf>
    <xf numFmtId="37" fontId="6" fillId="0" borderId="56" xfId="3" applyNumberFormat="1" applyFont="1" applyFill="1" applyBorder="1" applyAlignment="1" applyProtection="1">
      <alignment horizontal="center" vertical="center"/>
    </xf>
    <xf numFmtId="37" fontId="6" fillId="0" borderId="60" xfId="3" applyNumberFormat="1" applyFont="1" applyFill="1" applyBorder="1" applyAlignment="1" applyProtection="1">
      <alignment horizontal="center" vertical="center"/>
    </xf>
    <xf numFmtId="37" fontId="6" fillId="0" borderId="16" xfId="0" applyNumberFormat="1" applyFont="1" applyFill="1" applyBorder="1" applyAlignment="1" applyProtection="1">
      <alignment horizontal="center" vertical="center" textRotation="255" shrinkToFit="1"/>
    </xf>
    <xf numFmtId="37" fontId="6" fillId="0" borderId="1" xfId="0" applyNumberFormat="1" applyFont="1" applyFill="1" applyBorder="1" applyAlignment="1" applyProtection="1">
      <alignment horizontal="center" vertical="center" textRotation="255" shrinkToFit="1"/>
    </xf>
    <xf numFmtId="37" fontId="6" fillId="0" borderId="1" xfId="0" applyNumberFormat="1" applyFont="1" applyFill="1" applyBorder="1" applyAlignment="1" applyProtection="1">
      <alignment horizontal="center" vertical="center"/>
    </xf>
    <xf numFmtId="37" fontId="6" fillId="0" borderId="42" xfId="0" applyNumberFormat="1" applyFont="1" applyFill="1" applyBorder="1" applyAlignment="1" applyProtection="1">
      <alignment horizontal="center" vertical="center"/>
    </xf>
    <xf numFmtId="37" fontId="6" fillId="0" borderId="40" xfId="0" applyNumberFormat="1" applyFont="1" applyFill="1" applyBorder="1" applyAlignment="1" applyProtection="1">
      <alignment horizontal="center" vertical="center"/>
    </xf>
    <xf numFmtId="37" fontId="6" fillId="0" borderId="49" xfId="0" applyNumberFormat="1" applyFont="1" applyFill="1" applyBorder="1" applyAlignment="1" applyProtection="1">
      <alignment horizontal="center" vertical="center"/>
    </xf>
    <xf numFmtId="37" fontId="6" fillId="0" borderId="20" xfId="0" applyNumberFormat="1" applyFont="1" applyFill="1" applyBorder="1" applyAlignment="1" applyProtection="1">
      <alignment horizontal="center" vertical="center"/>
    </xf>
    <xf numFmtId="37" fontId="6" fillId="0" borderId="22" xfId="0" applyNumberFormat="1" applyFont="1" applyFill="1" applyBorder="1" applyAlignment="1" applyProtection="1">
      <alignment horizontal="center" vertical="center"/>
    </xf>
    <xf numFmtId="37" fontId="6" fillId="0" borderId="10" xfId="3" applyNumberFormat="1" applyFont="1" applyFill="1" applyBorder="1" applyAlignment="1" applyProtection="1">
      <alignment horizontal="center" vertical="center"/>
    </xf>
    <xf numFmtId="37" fontId="6" fillId="0" borderId="17" xfId="3" applyNumberFormat="1" applyFont="1" applyFill="1" applyBorder="1" applyAlignment="1" applyProtection="1">
      <alignment horizontal="center" vertical="center"/>
    </xf>
    <xf numFmtId="37" fontId="6" fillId="0" borderId="12" xfId="3" applyNumberFormat="1" applyFont="1" applyFill="1" applyBorder="1" applyAlignment="1" applyProtection="1">
      <alignment horizontal="center" vertical="center"/>
    </xf>
    <xf numFmtId="37" fontId="6" fillId="0" borderId="44" xfId="0" applyNumberFormat="1" applyFont="1" applyFill="1" applyBorder="1" applyAlignment="1" applyProtection="1">
      <alignment horizontal="center" vertical="center"/>
    </xf>
    <xf numFmtId="37" fontId="6" fillId="0" borderId="61" xfId="0" applyNumberFormat="1" applyFont="1" applyFill="1" applyBorder="1" applyAlignment="1" applyProtection="1">
      <alignment horizontal="center" vertical="center"/>
    </xf>
    <xf numFmtId="37" fontId="6" fillId="0" borderId="68" xfId="0" applyNumberFormat="1" applyFont="1" applyFill="1" applyBorder="1" applyAlignment="1" applyProtection="1">
      <alignment horizontal="center" vertical="center"/>
    </xf>
    <xf numFmtId="37" fontId="6" fillId="0" borderId="18" xfId="0" applyNumberFormat="1" applyFont="1" applyFill="1" applyBorder="1" applyAlignment="1" applyProtection="1">
      <alignment horizontal="center" vertical="center"/>
    </xf>
    <xf numFmtId="37" fontId="6" fillId="0" borderId="3" xfId="0" applyNumberFormat="1" applyFont="1" applyFill="1" applyBorder="1" applyAlignment="1" applyProtection="1">
      <alignment horizontal="center" vertical="center" wrapText="1"/>
    </xf>
    <xf numFmtId="37" fontId="6" fillId="0" borderId="14" xfId="0" applyNumberFormat="1" applyFont="1" applyFill="1" applyBorder="1" applyAlignment="1" applyProtection="1">
      <alignment horizontal="center" vertical="center" wrapText="1"/>
    </xf>
    <xf numFmtId="37" fontId="6" fillId="0" borderId="13" xfId="0" applyNumberFormat="1" applyFont="1" applyFill="1" applyBorder="1" applyAlignment="1" applyProtection="1">
      <alignment horizontal="center" vertical="center" wrapText="1"/>
    </xf>
    <xf numFmtId="37" fontId="6" fillId="0" borderId="16" xfId="0" applyNumberFormat="1" applyFont="1" applyFill="1" applyBorder="1" applyAlignment="1" applyProtection="1">
      <alignment horizontal="center" vertical="center" textRotation="255"/>
    </xf>
    <xf numFmtId="37" fontId="6" fillId="0" borderId="1" xfId="0" applyNumberFormat="1" applyFont="1" applyFill="1" applyBorder="1" applyAlignment="1" applyProtection="1">
      <alignment horizontal="center" vertical="center" textRotation="255"/>
    </xf>
    <xf numFmtId="37" fontId="9" fillId="0" borderId="70" xfId="0" applyNumberFormat="1" applyFont="1" applyFill="1" applyBorder="1" applyAlignment="1" applyProtection="1">
      <alignment horizontal="center" vertical="center"/>
    </xf>
    <xf numFmtId="37" fontId="9" fillId="0" borderId="13" xfId="0" applyNumberFormat="1" applyFont="1" applyFill="1" applyBorder="1" applyAlignment="1" applyProtection="1">
      <alignment horizontal="center" vertical="center"/>
    </xf>
    <xf numFmtId="37" fontId="6" fillId="0" borderId="17" xfId="0" applyNumberFormat="1" applyFont="1" applyFill="1" applyBorder="1" applyAlignment="1" applyProtection="1">
      <alignment horizontal="center" vertical="center"/>
    </xf>
    <xf numFmtId="37" fontId="6" fillId="0" borderId="12" xfId="0" applyNumberFormat="1" applyFont="1" applyFill="1" applyBorder="1" applyAlignment="1" applyProtection="1">
      <alignment horizontal="center" vertical="center"/>
    </xf>
    <xf numFmtId="49" fontId="18" fillId="0" borderId="72" xfId="5" applyNumberFormat="1" applyFont="1" applyFill="1" applyBorder="1" applyAlignment="1">
      <alignment horizontal="center" vertical="center" textRotation="180"/>
    </xf>
    <xf numFmtId="49" fontId="18" fillId="0" borderId="72" xfId="0" applyNumberFormat="1" applyFont="1" applyFill="1" applyBorder="1" applyAlignment="1" applyProtection="1">
      <alignment horizontal="center" vertical="center" textRotation="180"/>
    </xf>
    <xf numFmtId="37" fontId="3" fillId="0" borderId="2" xfId="5" applyNumberFormat="1" applyFont="1" applyFill="1" applyBorder="1" applyAlignment="1" applyProtection="1">
      <alignment horizontal="center" vertical="center"/>
    </xf>
    <xf numFmtId="37" fontId="6" fillId="0" borderId="16" xfId="5" applyNumberFormat="1" applyFont="1" applyFill="1" applyBorder="1" applyAlignment="1" applyProtection="1">
      <alignment horizontal="center" vertical="center" wrapText="1" shrinkToFit="1"/>
    </xf>
    <xf numFmtId="37" fontId="6" fillId="0" borderId="1" xfId="5" applyNumberFormat="1" applyFont="1" applyFill="1" applyBorder="1" applyAlignment="1" applyProtection="1">
      <alignment horizontal="center" vertical="center" shrinkToFit="1"/>
    </xf>
    <xf numFmtId="37" fontId="12" fillId="0" borderId="55" xfId="3" applyNumberFormat="1" applyFont="1" applyFill="1" applyBorder="1" applyAlignment="1" applyProtection="1">
      <alignment horizontal="center" vertical="center"/>
    </xf>
    <xf numFmtId="37" fontId="12" fillId="0" borderId="56" xfId="3" applyNumberFormat="1" applyFont="1" applyFill="1" applyBorder="1" applyAlignment="1" applyProtection="1">
      <alignment horizontal="center" vertical="center"/>
    </xf>
    <xf numFmtId="37" fontId="12" fillId="0" borderId="60" xfId="3" applyNumberFormat="1" applyFont="1" applyFill="1" applyBorder="1" applyAlignment="1" applyProtection="1">
      <alignment horizontal="center" vertical="center"/>
    </xf>
    <xf numFmtId="179" fontId="12" fillId="0" borderId="3" xfId="2" applyNumberFormat="1" applyFont="1" applyFill="1" applyBorder="1" applyAlignment="1" applyProtection="1">
      <alignment horizontal="center" vertical="center" wrapText="1"/>
    </xf>
    <xf numFmtId="179" fontId="12" fillId="0" borderId="14" xfId="2" applyNumberFormat="1" applyFont="1" applyFill="1" applyBorder="1" applyAlignment="1" applyProtection="1">
      <alignment horizontal="center" vertical="center" wrapText="1"/>
    </xf>
    <xf numFmtId="179" fontId="12" fillId="0" borderId="13" xfId="2" applyNumberFormat="1" applyFont="1" applyFill="1" applyBorder="1" applyAlignment="1" applyProtection="1">
      <alignment horizontal="center" vertical="center" wrapText="1"/>
    </xf>
    <xf numFmtId="179" fontId="12" fillId="0" borderId="59" xfId="2" applyNumberFormat="1" applyFont="1" applyFill="1" applyBorder="1" applyAlignment="1" applyProtection="1">
      <alignment horizontal="center" vertical="center" wrapText="1"/>
    </xf>
    <xf numFmtId="179" fontId="12" fillId="0" borderId="54" xfId="2" applyNumberFormat="1" applyFont="1" applyFill="1" applyBorder="1" applyAlignment="1" applyProtection="1">
      <alignment horizontal="center" vertical="center" wrapText="1"/>
    </xf>
    <xf numFmtId="179" fontId="12" fillId="0" borderId="1" xfId="2" applyNumberFormat="1" applyFont="1" applyFill="1" applyBorder="1" applyAlignment="1" applyProtection="1">
      <alignment horizontal="center" vertical="center" wrapText="1"/>
    </xf>
    <xf numFmtId="37" fontId="6" fillId="0" borderId="16" xfId="5" applyNumberFormat="1" applyFont="1" applyFill="1" applyBorder="1" applyAlignment="1" applyProtection="1">
      <alignment horizontal="center" vertical="center" wrapText="1"/>
    </xf>
    <xf numFmtId="37" fontId="6" fillId="0" borderId="1" xfId="5" applyNumberFormat="1" applyFont="1" applyFill="1" applyBorder="1" applyAlignment="1" applyProtection="1">
      <alignment horizontal="center" vertical="center"/>
    </xf>
    <xf numFmtId="37" fontId="6" fillId="0" borderId="70" xfId="5" applyNumberFormat="1" applyFont="1" applyFill="1" applyBorder="1" applyAlignment="1" applyProtection="1">
      <alignment horizontal="center" vertical="center" wrapText="1"/>
    </xf>
    <xf numFmtId="37" fontId="6" fillId="0" borderId="13" xfId="5" applyNumberFormat="1" applyFont="1" applyFill="1" applyBorder="1" applyAlignment="1" applyProtection="1">
      <alignment horizontal="center" vertical="center"/>
    </xf>
    <xf numFmtId="37" fontId="6" fillId="0" borderId="16" xfId="5" applyNumberFormat="1" applyFont="1" applyFill="1" applyBorder="1" applyAlignment="1" applyProtection="1">
      <alignment horizontal="center" vertical="center"/>
    </xf>
    <xf numFmtId="37" fontId="8" fillId="0" borderId="16" xfId="5" applyFont="1" applyFill="1" applyBorder="1" applyAlignment="1" applyProtection="1">
      <alignment horizontal="center" vertical="center" wrapText="1"/>
    </xf>
    <xf numFmtId="0" fontId="8" fillId="0" borderId="1" xfId="0" applyFont="1" applyFill="1" applyBorder="1"/>
    <xf numFmtId="37" fontId="9" fillId="0" borderId="55" xfId="5" applyNumberFormat="1" applyFont="1" applyFill="1" applyBorder="1" applyAlignment="1" applyProtection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37" fontId="8" fillId="0" borderId="16" xfId="5" applyNumberFormat="1" applyFont="1" applyFill="1" applyBorder="1" applyAlignment="1" applyProtection="1">
      <alignment horizontal="center" vertical="center" wrapText="1"/>
    </xf>
    <xf numFmtId="37" fontId="8" fillId="0" borderId="1" xfId="5" applyNumberFormat="1" applyFont="1" applyFill="1" applyBorder="1" applyAlignment="1" applyProtection="1">
      <alignment horizontal="center" vertical="center"/>
    </xf>
    <xf numFmtId="37" fontId="6" fillId="0" borderId="70" xfId="5" applyNumberFormat="1" applyFont="1" applyFill="1" applyBorder="1" applyAlignment="1" applyProtection="1">
      <alignment horizontal="center" vertical="center"/>
    </xf>
    <xf numFmtId="37" fontId="12" fillId="0" borderId="10" xfId="5" applyNumberFormat="1" applyFont="1" applyFill="1" applyBorder="1" applyAlignment="1" applyProtection="1">
      <alignment horizontal="center" vertical="center" wrapText="1"/>
    </xf>
    <xf numFmtId="37" fontId="12" fillId="0" borderId="17" xfId="5" applyNumberFormat="1" applyFont="1" applyFill="1" applyBorder="1" applyAlignment="1" applyProtection="1">
      <alignment horizontal="center" vertical="center" wrapText="1"/>
    </xf>
    <xf numFmtId="37" fontId="12" fillId="0" borderId="12" xfId="5" applyNumberFormat="1" applyFont="1" applyFill="1" applyBorder="1" applyAlignment="1" applyProtection="1">
      <alignment horizontal="center" vertical="center" wrapText="1"/>
    </xf>
    <xf numFmtId="37" fontId="9" fillId="0" borderId="72" xfId="3" applyNumberFormat="1" applyFont="1" applyFill="1" applyBorder="1" applyAlignment="1" applyProtection="1">
      <alignment horizontal="center" vertical="center"/>
    </xf>
    <xf numFmtId="37" fontId="9" fillId="0" borderId="73" xfId="3" applyNumberFormat="1" applyFont="1" applyFill="1" applyBorder="1" applyAlignment="1" applyProtection="1">
      <alignment horizontal="center" vertical="center"/>
    </xf>
    <xf numFmtId="37" fontId="9" fillId="0" borderId="15" xfId="5" applyNumberFormat="1" applyFont="1" applyFill="1" applyBorder="1" applyAlignment="1" applyProtection="1">
      <alignment horizontal="center" vertical="center" wrapText="1"/>
    </xf>
    <xf numFmtId="37" fontId="9" fillId="0" borderId="11" xfId="5" applyNumberFormat="1" applyFont="1" applyFill="1" applyBorder="1" applyAlignment="1" applyProtection="1">
      <alignment horizontal="center" vertical="center"/>
    </xf>
    <xf numFmtId="37" fontId="9" fillId="0" borderId="16" xfId="5" applyNumberFormat="1" applyFont="1" applyFill="1" applyBorder="1" applyAlignment="1" applyProtection="1">
      <alignment horizontal="center" vertical="center" wrapText="1"/>
    </xf>
    <xf numFmtId="37" fontId="9" fillId="0" borderId="1" xfId="5" applyNumberFormat="1" applyFont="1" applyFill="1" applyBorder="1" applyAlignment="1" applyProtection="1">
      <alignment horizontal="center" vertical="center"/>
    </xf>
    <xf numFmtId="37" fontId="9" fillId="0" borderId="16" xfId="5" applyNumberFormat="1" applyFont="1" applyFill="1" applyBorder="1" applyAlignment="1" applyProtection="1">
      <alignment horizontal="center" vertical="center"/>
    </xf>
    <xf numFmtId="37" fontId="9" fillId="0" borderId="71" xfId="5" applyNumberFormat="1" applyFont="1" applyFill="1" applyBorder="1" applyAlignment="1" applyProtection="1">
      <alignment horizontal="center" vertical="center"/>
    </xf>
    <xf numFmtId="37" fontId="9" fillId="0" borderId="12" xfId="5" applyNumberFormat="1" applyFont="1" applyFill="1" applyBorder="1" applyAlignment="1" applyProtection="1">
      <alignment horizontal="center" vertical="center"/>
    </xf>
    <xf numFmtId="37" fontId="12" fillId="0" borderId="46" xfId="5" applyNumberFormat="1" applyFont="1" applyFill="1" applyBorder="1" applyAlignment="1" applyProtection="1">
      <alignment horizontal="center" vertical="center"/>
    </xf>
    <xf numFmtId="37" fontId="12" fillId="0" borderId="40" xfId="5" applyNumberFormat="1" applyFont="1" applyFill="1" applyBorder="1" applyAlignment="1" applyProtection="1">
      <alignment horizontal="center" vertical="center"/>
    </xf>
    <xf numFmtId="37" fontId="12" fillId="0" borderId="49" xfId="5" applyNumberFormat="1" applyFont="1" applyFill="1" applyBorder="1" applyAlignment="1" applyProtection="1">
      <alignment horizontal="center" vertical="center"/>
    </xf>
    <xf numFmtId="37" fontId="9" fillId="0" borderId="69" xfId="5" applyNumberFormat="1" applyFont="1" applyFill="1" applyBorder="1" applyAlignment="1" applyProtection="1">
      <alignment horizontal="center" vertical="center"/>
    </xf>
    <xf numFmtId="37" fontId="9" fillId="0" borderId="45" xfId="5" applyNumberFormat="1" applyFont="1" applyFill="1" applyBorder="1" applyAlignment="1" applyProtection="1">
      <alignment horizontal="center" vertical="center"/>
    </xf>
    <xf numFmtId="37" fontId="12" fillId="0" borderId="62" xfId="3" applyNumberFormat="1" applyFont="1" applyFill="1" applyBorder="1" applyAlignment="1" applyProtection="1">
      <alignment horizontal="center" vertical="center"/>
    </xf>
    <xf numFmtId="37" fontId="12" fillId="0" borderId="72" xfId="3" applyNumberFormat="1" applyFont="1" applyFill="1" applyBorder="1" applyAlignment="1" applyProtection="1">
      <alignment horizontal="center" vertical="center"/>
    </xf>
    <xf numFmtId="37" fontId="12" fillId="0" borderId="73" xfId="3" applyNumberFormat="1" applyFont="1" applyFill="1" applyBorder="1" applyAlignment="1" applyProtection="1">
      <alignment horizontal="center" vertical="center"/>
    </xf>
    <xf numFmtId="49" fontId="6" fillId="0" borderId="16" xfId="5" applyNumberFormat="1" applyFont="1" applyFill="1" applyBorder="1" applyAlignment="1" applyProtection="1">
      <alignment horizontal="center" vertical="center" wrapText="1"/>
    </xf>
    <xf numFmtId="49" fontId="6" fillId="0" borderId="1" xfId="5" applyNumberFormat="1" applyFont="1" applyFill="1" applyBorder="1" applyAlignment="1" applyProtection="1">
      <alignment horizontal="center" vertical="center"/>
    </xf>
    <xf numFmtId="37" fontId="12" fillId="0" borderId="66" xfId="5" applyNumberFormat="1" applyFont="1" applyFill="1" applyBorder="1" applyAlignment="1" applyProtection="1">
      <alignment horizontal="center" vertical="center"/>
    </xf>
    <xf numFmtId="37" fontId="12" fillId="0" borderId="57" xfId="5" applyNumberFormat="1" applyFont="1" applyFill="1" applyBorder="1" applyAlignment="1" applyProtection="1">
      <alignment horizontal="center" vertical="center"/>
    </xf>
    <xf numFmtId="37" fontId="12" fillId="0" borderId="50" xfId="5" applyNumberFormat="1" applyFont="1" applyFill="1" applyBorder="1" applyAlignment="1" applyProtection="1">
      <alignment horizontal="center" vertical="center"/>
    </xf>
    <xf numFmtId="37" fontId="12" fillId="0" borderId="20" xfId="5" applyNumberFormat="1" applyFont="1" applyFill="1" applyBorder="1" applyAlignment="1" applyProtection="1">
      <alignment horizontal="center" vertical="center"/>
    </xf>
    <xf numFmtId="37" fontId="12" fillId="0" borderId="10" xfId="3" applyNumberFormat="1" applyFont="1" applyFill="1" applyBorder="1" applyAlignment="1" applyProtection="1">
      <alignment horizontal="center" vertical="center"/>
    </xf>
    <xf numFmtId="37" fontId="12" fillId="0" borderId="17" xfId="3" applyNumberFormat="1" applyFont="1" applyFill="1" applyBorder="1" applyAlignment="1" applyProtection="1">
      <alignment horizontal="center" vertical="center"/>
    </xf>
    <xf numFmtId="37" fontId="12" fillId="0" borderId="12" xfId="3" applyNumberFormat="1" applyFont="1" applyFill="1" applyBorder="1" applyAlignment="1" applyProtection="1">
      <alignment horizontal="center" vertical="center"/>
    </xf>
    <xf numFmtId="37" fontId="12" fillId="0" borderId="42" xfId="5" applyNumberFormat="1" applyFont="1" applyFill="1" applyBorder="1" applyAlignment="1" applyProtection="1">
      <alignment horizontal="center" vertical="center"/>
    </xf>
    <xf numFmtId="37" fontId="12" fillId="0" borderId="22" xfId="5" applyNumberFormat="1" applyFont="1" applyFill="1" applyBorder="1" applyAlignment="1" applyProtection="1">
      <alignment horizontal="center" vertical="center"/>
    </xf>
    <xf numFmtId="37" fontId="9" fillId="0" borderId="1" xfId="5" applyNumberFormat="1" applyFont="1" applyFill="1" applyBorder="1" applyAlignment="1" applyProtection="1">
      <alignment horizontal="center" vertical="center" wrapText="1"/>
    </xf>
    <xf numFmtId="37" fontId="12" fillId="0" borderId="55" xfId="5" applyNumberFormat="1" applyFont="1" applyFill="1" applyBorder="1" applyAlignment="1" applyProtection="1">
      <alignment horizontal="center" vertical="center" wrapText="1"/>
    </xf>
    <xf numFmtId="37" fontId="12" fillId="0" borderId="56" xfId="5" applyNumberFormat="1" applyFont="1" applyFill="1" applyBorder="1" applyAlignment="1" applyProtection="1">
      <alignment horizontal="center" vertical="center"/>
    </xf>
    <xf numFmtId="37" fontId="12" fillId="0" borderId="60" xfId="5" applyNumberFormat="1" applyFont="1" applyFill="1" applyBorder="1" applyAlignment="1" applyProtection="1">
      <alignment horizontal="center" vertical="center"/>
    </xf>
    <xf numFmtId="37" fontId="9" fillId="0" borderId="0" xfId="5" applyNumberFormat="1" applyFont="1" applyFill="1" applyBorder="1" applyAlignment="1" applyProtection="1">
      <alignment horizontal="center" vertical="center"/>
    </xf>
    <xf numFmtId="37" fontId="9" fillId="0" borderId="15" xfId="5" applyNumberFormat="1" applyFont="1" applyFill="1" applyBorder="1" applyAlignment="1" applyProtection="1">
      <alignment horizontal="center" vertical="center"/>
    </xf>
    <xf numFmtId="37" fontId="6" fillId="0" borderId="1" xfId="5" applyNumberFormat="1" applyFont="1" applyFill="1" applyBorder="1" applyAlignment="1" applyProtection="1">
      <alignment horizontal="center" vertical="center" wrapText="1"/>
    </xf>
    <xf numFmtId="37" fontId="6" fillId="0" borderId="71" xfId="5" applyNumberFormat="1" applyFont="1" applyFill="1" applyBorder="1" applyAlignment="1" applyProtection="1">
      <alignment horizontal="center" vertical="center"/>
    </xf>
    <xf numFmtId="37" fontId="6" fillId="0" borderId="12" xfId="5" applyNumberFormat="1" applyFont="1" applyFill="1" applyBorder="1" applyAlignment="1" applyProtection="1">
      <alignment horizontal="center" vertical="center"/>
    </xf>
    <xf numFmtId="37" fontId="6" fillId="0" borderId="69" xfId="5" applyNumberFormat="1" applyFont="1" applyFill="1" applyBorder="1" applyAlignment="1" applyProtection="1">
      <alignment horizontal="center" vertical="center"/>
    </xf>
    <xf numFmtId="37" fontId="6" fillId="0" borderId="15" xfId="5" applyNumberFormat="1" applyFont="1" applyFill="1" applyBorder="1" applyAlignment="1" applyProtection="1">
      <alignment horizontal="center" vertical="center"/>
    </xf>
    <xf numFmtId="37" fontId="6" fillId="0" borderId="15" xfId="5" applyNumberFormat="1" applyFont="1" applyFill="1" applyBorder="1" applyAlignment="1" applyProtection="1">
      <alignment horizontal="center" vertical="center" wrapText="1"/>
    </xf>
    <xf numFmtId="37" fontId="6" fillId="0" borderId="11" xfId="5" applyNumberFormat="1" applyFont="1" applyFill="1" applyBorder="1" applyAlignment="1" applyProtection="1">
      <alignment horizontal="center" vertical="center"/>
    </xf>
    <xf numFmtId="37" fontId="6" fillId="0" borderId="24" xfId="5" applyNumberFormat="1" applyFont="1" applyFill="1" applyBorder="1" applyAlignment="1" applyProtection="1">
      <alignment horizontal="center" vertical="center" wrapText="1"/>
    </xf>
    <xf numFmtId="37" fontId="5" fillId="0" borderId="18" xfId="5" applyFont="1" applyFill="1" applyBorder="1" applyAlignment="1">
      <alignment horizontal="center" vertical="center"/>
    </xf>
    <xf numFmtId="37" fontId="6" fillId="0" borderId="74" xfId="5" applyNumberFormat="1" applyFont="1" applyFill="1" applyBorder="1" applyAlignment="1" applyProtection="1">
      <alignment horizontal="center" vertical="center"/>
    </xf>
    <xf numFmtId="37" fontId="6" fillId="0" borderId="73" xfId="5" applyNumberFormat="1" applyFont="1" applyFill="1" applyBorder="1" applyAlignment="1" applyProtection="1">
      <alignment horizontal="center" vertical="center"/>
    </xf>
    <xf numFmtId="179" fontId="9" fillId="0" borderId="59" xfId="2" applyNumberFormat="1" applyFont="1" applyFill="1" applyBorder="1" applyAlignment="1" applyProtection="1">
      <alignment horizontal="center" vertical="center" wrapText="1"/>
    </xf>
    <xf numFmtId="179" fontId="9" fillId="0" borderId="54" xfId="2" applyNumberFormat="1" applyFont="1" applyFill="1" applyBorder="1" applyAlignment="1" applyProtection="1">
      <alignment horizontal="center" vertical="center" wrapText="1"/>
    </xf>
    <xf numFmtId="179" fontId="9" fillId="0" borderId="1" xfId="2" applyNumberFormat="1" applyFont="1" applyFill="1" applyBorder="1" applyAlignment="1" applyProtection="1">
      <alignment horizontal="center" vertical="center" wrapText="1"/>
    </xf>
    <xf numFmtId="37" fontId="12" fillId="0" borderId="42" xfId="4" applyNumberFormat="1" applyFont="1" applyFill="1" applyBorder="1" applyAlignment="1" applyProtection="1">
      <alignment horizontal="center" vertical="center"/>
    </xf>
    <xf numFmtId="37" fontId="12" fillId="0" borderId="40" xfId="4" applyNumberFormat="1" applyFont="1" applyFill="1" applyBorder="1" applyAlignment="1" applyProtection="1">
      <alignment horizontal="center" vertical="center"/>
    </xf>
    <xf numFmtId="37" fontId="3" fillId="0" borderId="2" xfId="4" applyNumberFormat="1" applyFont="1" applyFill="1" applyBorder="1" applyAlignment="1" applyProtection="1">
      <alignment horizontal="center" vertical="center"/>
    </xf>
    <xf numFmtId="37" fontId="12" fillId="0" borderId="40" xfId="4" applyFont="1" applyFill="1" applyBorder="1" applyAlignment="1" applyProtection="1">
      <alignment horizontal="center" vertical="center"/>
    </xf>
    <xf numFmtId="37" fontId="9" fillId="0" borderId="65" xfId="4" applyNumberFormat="1" applyFont="1" applyFill="1" applyBorder="1" applyAlignment="1" applyProtection="1">
      <alignment horizontal="left" vertical="top" wrapText="1"/>
    </xf>
    <xf numFmtId="37" fontId="9" fillId="0" borderId="68" xfId="4" applyNumberFormat="1" applyFont="1" applyFill="1" applyBorder="1" applyAlignment="1" applyProtection="1">
      <alignment horizontal="left" vertical="top" wrapText="1"/>
    </xf>
    <xf numFmtId="37" fontId="12" fillId="0" borderId="40" xfId="4" applyNumberFormat="1" applyFont="1" applyFill="1" applyBorder="1" applyAlignment="1" applyProtection="1">
      <alignment horizontal="center" vertical="center" shrinkToFit="1"/>
    </xf>
    <xf numFmtId="37" fontId="12" fillId="0" borderId="47" xfId="4" applyNumberFormat="1" applyFont="1" applyFill="1" applyBorder="1" applyAlignment="1" applyProtection="1">
      <alignment horizontal="center" vertical="center" shrinkToFit="1"/>
    </xf>
    <xf numFmtId="37" fontId="9" fillId="0" borderId="10" xfId="4" applyNumberFormat="1" applyFont="1" applyFill="1" applyBorder="1" applyAlignment="1" applyProtection="1">
      <alignment horizontal="center" vertical="center"/>
    </xf>
    <xf numFmtId="37" fontId="9" fillId="0" borderId="12" xfId="4" applyNumberFormat="1" applyFont="1" applyFill="1" applyBorder="1" applyAlignment="1" applyProtection="1">
      <alignment horizontal="center" vertical="center"/>
    </xf>
    <xf numFmtId="37" fontId="12" fillId="0" borderId="55" xfId="4" applyNumberFormat="1" applyFont="1" applyFill="1" applyBorder="1" applyAlignment="1" applyProtection="1">
      <alignment horizontal="center" vertical="center"/>
    </xf>
    <xf numFmtId="37" fontId="12" fillId="0" borderId="60" xfId="4" applyNumberFormat="1" applyFont="1" applyFill="1" applyBorder="1" applyAlignment="1" applyProtection="1">
      <alignment horizontal="center" vertical="center"/>
    </xf>
    <xf numFmtId="37" fontId="9" fillId="0" borderId="59" xfId="4" applyNumberFormat="1" applyFont="1" applyFill="1" applyBorder="1" applyAlignment="1" applyProtection="1">
      <alignment horizontal="center" vertical="center" wrapText="1"/>
    </xf>
    <xf numFmtId="37" fontId="9" fillId="0" borderId="1" xfId="4" applyNumberFormat="1" applyFont="1" applyFill="1" applyBorder="1" applyAlignment="1" applyProtection="1">
      <alignment horizontal="center" vertical="center"/>
    </xf>
    <xf numFmtId="179" fontId="9" fillId="0" borderId="59" xfId="1" applyNumberFormat="1" applyFont="1" applyFill="1" applyBorder="1" applyAlignment="1" applyProtection="1">
      <alignment horizontal="center" vertical="center" wrapText="1"/>
    </xf>
    <xf numFmtId="179" fontId="9" fillId="0" borderId="1" xfId="1" applyNumberFormat="1" applyFont="1" applyFill="1" applyBorder="1" applyAlignment="1" applyProtection="1">
      <alignment horizontal="center" vertical="center" wrapText="1"/>
    </xf>
    <xf numFmtId="37" fontId="12" fillId="0" borderId="3" xfId="0" applyNumberFormat="1" applyFont="1" applyFill="1" applyBorder="1" applyAlignment="1" applyProtection="1">
      <alignment horizontal="center" vertical="center" wrapText="1"/>
    </xf>
    <xf numFmtId="37" fontId="12" fillId="0" borderId="14" xfId="0" applyNumberFormat="1" applyFont="1" applyFill="1" applyBorder="1" applyAlignment="1" applyProtection="1">
      <alignment horizontal="center" vertical="center" wrapText="1"/>
    </xf>
    <xf numFmtId="37" fontId="12" fillId="0" borderId="13" xfId="0" applyNumberFormat="1" applyFont="1" applyFill="1" applyBorder="1" applyAlignment="1" applyProtection="1">
      <alignment horizontal="center" vertical="center" wrapText="1"/>
    </xf>
    <xf numFmtId="178" fontId="9" fillId="0" borderId="53" xfId="0" applyNumberFormat="1" applyFont="1" applyFill="1" applyBorder="1" applyAlignment="1" applyProtection="1">
      <alignment horizontal="center" vertical="center"/>
    </xf>
    <xf numFmtId="178" fontId="9" fillId="0" borderId="67" xfId="0" applyNumberFormat="1" applyFont="1" applyFill="1" applyBorder="1" applyAlignment="1" applyProtection="1">
      <alignment horizontal="center" vertical="center"/>
    </xf>
    <xf numFmtId="49" fontId="20" fillId="0" borderId="72" xfId="0" applyNumberFormat="1" applyFont="1" applyFill="1" applyBorder="1" applyAlignment="1" applyProtection="1">
      <alignment horizontal="center" vertical="center" textRotation="180" wrapText="1"/>
    </xf>
    <xf numFmtId="37" fontId="12" fillId="0" borderId="3" xfId="4" applyNumberFormat="1" applyFont="1" applyFill="1" applyBorder="1" applyAlignment="1" applyProtection="1">
      <alignment horizontal="center" vertical="center" wrapText="1"/>
    </xf>
    <xf numFmtId="37" fontId="12" fillId="0" borderId="13" xfId="4" applyNumberFormat="1" applyFont="1" applyFill="1" applyBorder="1" applyAlignment="1" applyProtection="1">
      <alignment horizontal="center" vertical="center"/>
    </xf>
    <xf numFmtId="37" fontId="12" fillId="0" borderId="10" xfId="4" applyNumberFormat="1" applyFont="1" applyFill="1" applyBorder="1" applyAlignment="1" applyProtection="1">
      <alignment horizontal="center" vertical="center"/>
    </xf>
    <xf numFmtId="37" fontId="12" fillId="0" borderId="12" xfId="4" applyNumberFormat="1" applyFont="1" applyFill="1" applyBorder="1" applyAlignment="1" applyProtection="1">
      <alignment horizontal="center" vertical="center"/>
    </xf>
    <xf numFmtId="37" fontId="12" fillId="0" borderId="47" xfId="4" applyNumberFormat="1" applyFont="1" applyFill="1" applyBorder="1" applyAlignment="1" applyProtection="1">
      <alignment horizontal="center" vertical="center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14" xfId="0" applyNumberFormat="1" applyFont="1" applyFill="1" applyBorder="1" applyAlignment="1" applyProtection="1">
      <alignment horizontal="center" vertical="center" wrapText="1"/>
    </xf>
    <xf numFmtId="178" fontId="9" fillId="0" borderId="13" xfId="0" applyNumberFormat="1" applyFont="1" applyFill="1" applyBorder="1" applyAlignment="1" applyProtection="1">
      <alignment horizontal="center" vertical="center" wrapText="1"/>
    </xf>
    <xf numFmtId="179" fontId="8" fillId="0" borderId="59" xfId="1" applyNumberFormat="1" applyFont="1" applyFill="1" applyBorder="1" applyAlignment="1" applyProtection="1">
      <alignment horizontal="center" vertical="center" wrapText="1"/>
    </xf>
    <xf numFmtId="179" fontId="8" fillId="0" borderId="1" xfId="1" applyNumberFormat="1" applyFont="1" applyFill="1" applyBorder="1" applyAlignment="1" applyProtection="1">
      <alignment horizontal="center" vertical="center" wrapText="1"/>
    </xf>
    <xf numFmtId="37" fontId="9" fillId="0" borderId="55" xfId="4" applyNumberFormat="1" applyFont="1" applyFill="1" applyBorder="1" applyAlignment="1" applyProtection="1">
      <alignment horizontal="center" vertical="center"/>
    </xf>
    <xf numFmtId="37" fontId="9" fillId="0" borderId="60" xfId="4" applyNumberFormat="1" applyFont="1" applyFill="1" applyBorder="1" applyAlignment="1" applyProtection="1">
      <alignment horizontal="center" vertical="center"/>
    </xf>
    <xf numFmtId="37" fontId="9" fillId="0" borderId="1" xfId="4" applyNumberFormat="1" applyFont="1" applyFill="1" applyBorder="1" applyAlignment="1" applyProtection="1">
      <alignment horizontal="center" vertical="center" wrapText="1"/>
    </xf>
    <xf numFmtId="179" fontId="9" fillId="0" borderId="10" xfId="1" applyNumberFormat="1" applyFont="1" applyFill="1" applyBorder="1" applyAlignment="1" applyProtection="1">
      <alignment horizontal="center" vertical="center" wrapText="1"/>
    </xf>
    <xf numFmtId="179" fontId="9" fillId="0" borderId="12" xfId="1" applyNumberFormat="1" applyFont="1" applyFill="1" applyBorder="1" applyAlignment="1" applyProtection="1">
      <alignment horizontal="center" vertical="center"/>
    </xf>
    <xf numFmtId="179" fontId="6" fillId="0" borderId="59" xfId="1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179" fontId="9" fillId="0" borderId="1" xfId="1" applyNumberFormat="1" applyFont="1" applyFill="1" applyBorder="1" applyAlignment="1" applyProtection="1">
      <alignment horizontal="center" vertical="center"/>
    </xf>
    <xf numFmtId="37" fontId="9" fillId="0" borderId="21" xfId="0" applyNumberFormat="1" applyFont="1" applyFill="1" applyBorder="1" applyAlignment="1" applyProtection="1">
      <alignment horizontal="distributed" vertical="center"/>
    </xf>
    <xf numFmtId="37" fontId="9" fillId="0" borderId="21" xfId="0" applyNumberFormat="1" applyFont="1" applyFill="1" applyBorder="1" applyAlignment="1" applyProtection="1">
      <alignment horizontal="distributed" vertical="center" wrapText="1"/>
    </xf>
    <xf numFmtId="37" fontId="10" fillId="0" borderId="47" xfId="3" applyNumberFormat="1" applyFont="1" applyFill="1" applyBorder="1" applyAlignment="1" applyProtection="1">
      <alignment vertical="center"/>
      <protection locked="0"/>
    </xf>
    <xf numFmtId="37" fontId="9" fillId="0" borderId="36" xfId="0" applyNumberFormat="1" applyFont="1" applyFill="1" applyBorder="1" applyAlignment="1" applyProtection="1">
      <alignment horizontal="distributed" vertical="center"/>
    </xf>
    <xf numFmtId="37" fontId="9" fillId="0" borderId="21" xfId="0" applyNumberFormat="1" applyFont="1" applyFill="1" applyBorder="1" applyAlignment="1" applyProtection="1">
      <alignment horizontal="center" vertical="center"/>
    </xf>
    <xf numFmtId="37" fontId="9" fillId="0" borderId="23" xfId="0" applyNumberFormat="1" applyFont="1" applyFill="1" applyBorder="1" applyAlignment="1" applyProtection="1">
      <alignment horizontal="center" vertical="center"/>
    </xf>
    <xf numFmtId="37" fontId="9" fillId="0" borderId="48" xfId="0" applyNumberFormat="1" applyFont="1" applyFill="1" applyBorder="1" applyAlignment="1" applyProtection="1">
      <alignment horizontal="distributed" vertical="center"/>
    </xf>
    <xf numFmtId="37" fontId="9" fillId="0" borderId="23" xfId="0" applyNumberFormat="1" applyFont="1" applyFill="1" applyBorder="1" applyAlignment="1" applyProtection="1">
      <alignment horizontal="distributed" vertical="center"/>
    </xf>
    <xf numFmtId="37" fontId="6" fillId="0" borderId="21" xfId="0" applyNumberFormat="1" applyFont="1" applyFill="1" applyBorder="1" applyAlignment="1" applyProtection="1">
      <alignment horizontal="distributed" vertical="center" wrapText="1"/>
    </xf>
    <xf numFmtId="37" fontId="6" fillId="0" borderId="23" xfId="0" applyNumberFormat="1" applyFont="1" applyFill="1" applyBorder="1" applyAlignment="1" applyProtection="1">
      <alignment horizontal="distributed" vertical="center" wrapText="1"/>
    </xf>
    <xf numFmtId="37" fontId="9" fillId="0" borderId="23" xfId="0" applyNumberFormat="1" applyFont="1" applyFill="1" applyBorder="1" applyAlignment="1" applyProtection="1">
      <alignment horizontal="distributed" vertical="center" wrapText="1"/>
    </xf>
    <xf numFmtId="37" fontId="9" fillId="0" borderId="24" xfId="0" applyNumberFormat="1" applyFont="1" applyFill="1" applyBorder="1" applyAlignment="1" applyProtection="1">
      <alignment horizontal="distributed" vertical="center"/>
    </xf>
    <xf numFmtId="37" fontId="6" fillId="0" borderId="24" xfId="0" applyNumberFormat="1" applyFont="1" applyFill="1" applyBorder="1" applyAlignment="1" applyProtection="1">
      <alignment horizontal="distributed" vertical="center" wrapText="1"/>
    </xf>
    <xf numFmtId="37" fontId="6" fillId="0" borderId="47" xfId="0" applyNumberFormat="1" applyFont="1" applyFill="1" applyBorder="1" applyAlignment="1" applyProtection="1">
      <alignment horizontal="distributed" vertical="center" wrapText="1"/>
    </xf>
    <xf numFmtId="37" fontId="6" fillId="0" borderId="48" xfId="0" applyNumberFormat="1" applyFont="1" applyFill="1" applyBorder="1" applyAlignment="1" applyProtection="1">
      <alignment horizontal="distributed" vertical="center" wrapText="1"/>
    </xf>
    <xf numFmtId="37" fontId="6" fillId="0" borderId="41" xfId="0" applyNumberFormat="1" applyFont="1" applyFill="1" applyBorder="1" applyAlignment="1" applyProtection="1">
      <alignment horizontal="distributed" vertical="center" wrapText="1"/>
    </xf>
    <xf numFmtId="37" fontId="6" fillId="0" borderId="76" xfId="0" applyNumberFormat="1" applyFont="1" applyFill="1" applyBorder="1" applyAlignment="1" applyProtection="1">
      <alignment horizontal="distributed" vertical="center" wrapText="1"/>
    </xf>
    <xf numFmtId="37" fontId="6" fillId="0" borderId="21" xfId="0" applyNumberFormat="1" applyFont="1" applyFill="1" applyBorder="1" applyAlignment="1" applyProtection="1">
      <alignment horizontal="distributed" vertical="center"/>
    </xf>
    <xf numFmtId="37" fontId="6" fillId="0" borderId="23" xfId="0" applyNumberFormat="1" applyFont="1" applyFill="1" applyBorder="1" applyAlignment="1" applyProtection="1">
      <alignment horizontal="distributed" vertical="center"/>
    </xf>
    <xf numFmtId="37" fontId="9" fillId="0" borderId="47" xfId="0" applyNumberFormat="1" applyFont="1" applyFill="1" applyBorder="1" applyAlignment="1" applyProtection="1">
      <alignment horizontal="distributed" vertical="center" wrapText="1"/>
    </xf>
    <xf numFmtId="37" fontId="9" fillId="0" borderId="48" xfId="0" applyNumberFormat="1" applyFont="1" applyFill="1" applyBorder="1" applyAlignment="1" applyProtection="1">
      <alignment horizontal="distributed" vertical="center" wrapText="1"/>
    </xf>
    <xf numFmtId="37" fontId="9" fillId="0" borderId="41" xfId="0" applyNumberFormat="1" applyFont="1" applyFill="1" applyBorder="1" applyAlignment="1" applyProtection="1">
      <alignment horizontal="distributed" vertical="center" wrapText="1"/>
    </xf>
    <xf numFmtId="37" fontId="9" fillId="0" borderId="76" xfId="0" applyNumberFormat="1" applyFont="1" applyFill="1" applyBorder="1" applyAlignment="1" applyProtection="1">
      <alignment horizontal="distributed" vertical="center" wrapText="1"/>
    </xf>
    <xf numFmtId="37" fontId="24" fillId="0" borderId="18" xfId="5" applyNumberFormat="1" applyFont="1" applyFill="1" applyBorder="1" applyAlignment="1" applyProtection="1">
      <alignment vertical="center" shrinkToFit="1"/>
      <protection locked="0"/>
    </xf>
    <xf numFmtId="37" fontId="9" fillId="0" borderId="21" xfId="0" applyNumberFormat="1" applyFont="1" applyFill="1" applyBorder="1" applyAlignment="1" applyProtection="1">
      <alignment horizontal="center" vertical="center" shrinkToFit="1"/>
    </xf>
    <xf numFmtId="178" fontId="23" fillId="0" borderId="20" xfId="4" applyNumberFormat="1" applyFont="1" applyFill="1" applyBorder="1" applyAlignment="1">
      <alignment vertical="center" shrinkToFit="1"/>
    </xf>
    <xf numFmtId="37" fontId="8" fillId="0" borderId="21" xfId="0" applyNumberFormat="1" applyFont="1" applyFill="1" applyBorder="1" applyAlignment="1" applyProtection="1">
      <alignment horizontal="distributed" vertical="center" wrapText="1"/>
    </xf>
    <xf numFmtId="37" fontId="6" fillId="0" borderId="21" xfId="0" applyNumberFormat="1" applyFont="1" applyFill="1" applyBorder="1" applyAlignment="1" applyProtection="1">
      <alignment horizontal="center" vertical="center"/>
    </xf>
  </cellXfs>
  <cellStyles count="6">
    <cellStyle name="標準" xfId="0" builtinId="0"/>
    <cellStyle name="標準_沿損益" xfId="1"/>
    <cellStyle name="標準_沿貸借" xfId="2"/>
    <cellStyle name="標準_業事１" xfId="3"/>
    <cellStyle name="標準_業損益" xfId="4"/>
    <cellStyle name="標準_業貸借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V8" transitionEvaluation="1">
    <tabColor rgb="FFFF0000"/>
  </sheetPr>
  <dimension ref="A1:AL21"/>
  <sheetViews>
    <sheetView topLeftCell="A4" zoomScale="115" zoomScaleNormal="115" workbookViewId="0">
      <pane xSplit="21" ySplit="4" topLeftCell="V8" activePane="bottomRight" state="frozen"/>
      <selection activeCell="A4" sqref="A4"/>
      <selection pane="topRight" activeCell="V4" sqref="V4"/>
      <selection pane="bottomLeft" activeCell="A8" sqref="A8"/>
      <selection pane="bottomRight" activeCell="D3" sqref="D1:D1048576"/>
    </sheetView>
  </sheetViews>
  <sheetFormatPr defaultColWidth="12" defaultRowHeight="20.100000000000001" customHeight="1"/>
  <cols>
    <col min="1" max="1" width="2.75" style="3" customWidth="1"/>
    <col min="2" max="2" width="2.375" style="3" customWidth="1"/>
    <col min="3" max="3" width="10.75" style="3" customWidth="1"/>
    <col min="4" max="4" width="7.5" style="9" customWidth="1"/>
    <col min="5" max="5" width="3.25" style="3" customWidth="1"/>
    <col min="6" max="6" width="3.375" style="3" customWidth="1"/>
    <col min="7" max="7" width="2.75" style="3" customWidth="1"/>
    <col min="8" max="10" width="2.375" style="3" customWidth="1"/>
    <col min="11" max="11" width="3.375" style="3" customWidth="1"/>
    <col min="12" max="14" width="2.375" style="3" customWidth="1"/>
    <col min="15" max="15" width="3.625" style="3" customWidth="1"/>
    <col min="16" max="16" width="2.375" style="3" customWidth="1"/>
    <col min="17" max="17" width="3.75" style="3" customWidth="1"/>
    <col min="18" max="18" width="3.375" style="3" customWidth="1"/>
    <col min="19" max="22" width="2.375" style="3" customWidth="1"/>
    <col min="23" max="28" width="2.75" style="3" customWidth="1"/>
    <col min="29" max="29" width="4.125" style="3" customWidth="1"/>
    <col min="30" max="32" width="2.75" style="3" customWidth="1"/>
    <col min="33" max="33" width="3.875" style="3" customWidth="1"/>
    <col min="34" max="34" width="3.75" style="3" customWidth="1"/>
    <col min="35" max="35" width="3.625" style="3" customWidth="1"/>
    <col min="36" max="36" width="8" style="9" customWidth="1"/>
    <col min="37" max="37" width="11.125" style="3" customWidth="1"/>
    <col min="38" max="38" width="7.5" style="3" customWidth="1"/>
    <col min="39" max="16384" width="12" style="3"/>
  </cols>
  <sheetData>
    <row r="1" spans="1:38" ht="24" customHeight="1">
      <c r="C1" s="155" t="s">
        <v>51</v>
      </c>
      <c r="D1" s="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Q1" s="10"/>
      <c r="R1" s="10"/>
      <c r="S1" s="10"/>
      <c r="T1" s="10"/>
      <c r="U1" s="10"/>
      <c r="V1" s="10"/>
      <c r="W1" s="10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12"/>
    </row>
    <row r="2" spans="1:38" ht="9" customHeight="1">
      <c r="B2" s="13"/>
      <c r="C2" s="14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  <c r="Q2" s="16"/>
      <c r="R2" s="16"/>
      <c r="S2" s="16"/>
      <c r="T2" s="16"/>
      <c r="U2" s="16"/>
      <c r="V2" s="16"/>
      <c r="W2" s="16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6"/>
      <c r="AJ2" s="19"/>
    </row>
    <row r="3" spans="1:38" s="9" customFormat="1" ht="20.100000000000001" customHeight="1">
      <c r="B3" s="408" t="s">
        <v>213</v>
      </c>
      <c r="C3" s="411" t="s">
        <v>78</v>
      </c>
      <c r="D3" s="408" t="s">
        <v>214</v>
      </c>
      <c r="E3" s="414" t="s">
        <v>271</v>
      </c>
      <c r="F3" s="392" t="s">
        <v>158</v>
      </c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4"/>
      <c r="S3" s="392" t="s">
        <v>159</v>
      </c>
      <c r="T3" s="393"/>
      <c r="U3" s="393"/>
      <c r="V3" s="394"/>
      <c r="W3" s="392" t="s">
        <v>160</v>
      </c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4"/>
      <c r="AJ3" s="388" t="s">
        <v>156</v>
      </c>
      <c r="AK3" s="384" t="s">
        <v>41</v>
      </c>
    </row>
    <row r="4" spans="1:38" s="9" customFormat="1" ht="20.100000000000001" customHeight="1">
      <c r="B4" s="413"/>
      <c r="C4" s="412"/>
      <c r="D4" s="413"/>
      <c r="E4" s="387"/>
      <c r="F4" s="397" t="s">
        <v>58</v>
      </c>
      <c r="G4" s="398"/>
      <c r="H4" s="398"/>
      <c r="I4" s="398"/>
      <c r="J4" s="398"/>
      <c r="K4" s="419"/>
      <c r="L4" s="397" t="s">
        <v>59</v>
      </c>
      <c r="M4" s="398"/>
      <c r="N4" s="398"/>
      <c r="O4" s="398"/>
      <c r="P4" s="398"/>
      <c r="Q4" s="398"/>
      <c r="R4" s="399" t="s">
        <v>226</v>
      </c>
      <c r="S4" s="399" t="s">
        <v>225</v>
      </c>
      <c r="T4" s="399" t="s">
        <v>224</v>
      </c>
      <c r="U4" s="399" t="s">
        <v>223</v>
      </c>
      <c r="V4" s="399" t="s">
        <v>222</v>
      </c>
      <c r="W4" s="399" t="s">
        <v>60</v>
      </c>
      <c r="X4" s="395" t="s">
        <v>61</v>
      </c>
      <c r="Y4" s="395" t="s">
        <v>62</v>
      </c>
      <c r="Z4" s="395" t="s">
        <v>63</v>
      </c>
      <c r="AA4" s="395" t="s">
        <v>64</v>
      </c>
      <c r="AB4" s="395" t="s">
        <v>65</v>
      </c>
      <c r="AC4" s="395" t="s">
        <v>66</v>
      </c>
      <c r="AD4" s="399" t="s">
        <v>67</v>
      </c>
      <c r="AE4" s="395" t="s">
        <v>68</v>
      </c>
      <c r="AF4" s="395" t="s">
        <v>69</v>
      </c>
      <c r="AG4" s="395" t="s">
        <v>216</v>
      </c>
      <c r="AH4" s="395" t="s">
        <v>70</v>
      </c>
      <c r="AI4" s="399" t="s">
        <v>161</v>
      </c>
      <c r="AJ4" s="389"/>
      <c r="AK4" s="385"/>
    </row>
    <row r="5" spans="1:38" s="9" customFormat="1" ht="15" customHeight="1">
      <c r="B5" s="413"/>
      <c r="C5" s="412"/>
      <c r="D5" s="413"/>
      <c r="E5" s="387"/>
      <c r="F5" s="403" t="s">
        <v>71</v>
      </c>
      <c r="G5" s="404"/>
      <c r="H5" s="415" t="s">
        <v>328</v>
      </c>
      <c r="I5" s="399" t="s">
        <v>72</v>
      </c>
      <c r="J5" s="399" t="s">
        <v>227</v>
      </c>
      <c r="K5" s="386" t="s">
        <v>162</v>
      </c>
      <c r="L5" s="417" t="s">
        <v>73</v>
      </c>
      <c r="M5" s="418"/>
      <c r="N5" s="399" t="s">
        <v>215</v>
      </c>
      <c r="O5" s="390" t="s">
        <v>149</v>
      </c>
      <c r="P5" s="390" t="s">
        <v>148</v>
      </c>
      <c r="Q5" s="386" t="s">
        <v>163</v>
      </c>
      <c r="R5" s="387"/>
      <c r="S5" s="387"/>
      <c r="T5" s="387"/>
      <c r="U5" s="387"/>
      <c r="V5" s="387"/>
      <c r="W5" s="387"/>
      <c r="X5" s="396"/>
      <c r="Y5" s="396"/>
      <c r="Z5" s="396"/>
      <c r="AA5" s="396"/>
      <c r="AB5" s="396"/>
      <c r="AC5" s="396"/>
      <c r="AD5" s="387"/>
      <c r="AE5" s="396"/>
      <c r="AF5" s="396"/>
      <c r="AG5" s="396"/>
      <c r="AH5" s="396"/>
      <c r="AI5" s="387"/>
      <c r="AJ5" s="389"/>
      <c r="AK5" s="385"/>
    </row>
    <row r="6" spans="1:38" s="9" customFormat="1" ht="73.5" customHeight="1">
      <c r="B6" s="413"/>
      <c r="C6" s="412"/>
      <c r="D6" s="413"/>
      <c r="E6" s="387"/>
      <c r="F6" s="66" t="s">
        <v>74</v>
      </c>
      <c r="G6" s="66" t="s">
        <v>75</v>
      </c>
      <c r="H6" s="416"/>
      <c r="I6" s="387"/>
      <c r="J6" s="387"/>
      <c r="K6" s="387"/>
      <c r="L6" s="66" t="s">
        <v>76</v>
      </c>
      <c r="M6" s="66" t="s">
        <v>77</v>
      </c>
      <c r="N6" s="387"/>
      <c r="O6" s="391"/>
      <c r="P6" s="391"/>
      <c r="Q6" s="387"/>
      <c r="R6" s="387"/>
      <c r="S6" s="387"/>
      <c r="T6" s="387"/>
      <c r="U6" s="387"/>
      <c r="V6" s="387"/>
      <c r="W6" s="387"/>
      <c r="X6" s="396"/>
      <c r="Y6" s="396"/>
      <c r="Z6" s="396"/>
      <c r="AA6" s="396"/>
      <c r="AB6" s="396"/>
      <c r="AC6" s="396"/>
      <c r="AD6" s="387"/>
      <c r="AE6" s="396"/>
      <c r="AF6" s="396"/>
      <c r="AG6" s="396"/>
      <c r="AH6" s="396"/>
      <c r="AI6" s="400"/>
      <c r="AJ6" s="389"/>
      <c r="AK6" s="385"/>
    </row>
    <row r="7" spans="1:38" ht="31.5" customHeight="1">
      <c r="B7" s="409" t="s">
        <v>311</v>
      </c>
      <c r="C7" s="617" t="s">
        <v>322</v>
      </c>
      <c r="D7" s="156">
        <v>18255</v>
      </c>
      <c r="E7" s="160">
        <v>90</v>
      </c>
      <c r="F7" s="161">
        <v>1</v>
      </c>
      <c r="G7" s="161"/>
      <c r="H7" s="161"/>
      <c r="I7" s="161">
        <v>2</v>
      </c>
      <c r="J7" s="161">
        <v>18</v>
      </c>
      <c r="K7" s="160">
        <f t="shared" ref="K7:K17" si="0">F7+G7+I7+J7</f>
        <v>21</v>
      </c>
      <c r="L7" s="161"/>
      <c r="M7" s="161"/>
      <c r="N7" s="161"/>
      <c r="O7" s="161">
        <f>94+38</f>
        <v>132</v>
      </c>
      <c r="P7" s="161"/>
      <c r="Q7" s="160">
        <f>SUM(L7:O7)</f>
        <v>132</v>
      </c>
      <c r="R7" s="160">
        <f>(K7+Q7)</f>
        <v>153</v>
      </c>
      <c r="S7" s="161">
        <v>3</v>
      </c>
      <c r="T7" s="161">
        <v>9</v>
      </c>
      <c r="U7" s="161">
        <v>3</v>
      </c>
      <c r="V7" s="160">
        <f>((S7+T7)+U7)</f>
        <v>15</v>
      </c>
      <c r="W7" s="162">
        <v>1</v>
      </c>
      <c r="X7" s="163"/>
      <c r="Y7" s="162"/>
      <c r="Z7" s="162"/>
      <c r="AA7" s="162"/>
      <c r="AB7" s="164"/>
      <c r="AC7" s="168">
        <v>4</v>
      </c>
      <c r="AD7" s="164"/>
      <c r="AE7" s="162"/>
      <c r="AF7" s="162"/>
      <c r="AG7" s="162">
        <v>38</v>
      </c>
      <c r="AH7" s="162">
        <v>8</v>
      </c>
      <c r="AI7" s="264">
        <f>SUM(W7:AH7)</f>
        <v>51</v>
      </c>
      <c r="AJ7" s="165" t="s">
        <v>296</v>
      </c>
      <c r="AK7" s="617" t="s">
        <v>346</v>
      </c>
    </row>
    <row r="8" spans="1:38" ht="31.5" customHeight="1">
      <c r="B8" s="409"/>
      <c r="C8" s="617" t="s">
        <v>349</v>
      </c>
      <c r="D8" s="156">
        <v>20744</v>
      </c>
      <c r="E8" s="160">
        <v>90</v>
      </c>
      <c r="F8" s="161">
        <v>9</v>
      </c>
      <c r="G8" s="161"/>
      <c r="H8" s="161"/>
      <c r="I8" s="161"/>
      <c r="J8" s="161">
        <v>12</v>
      </c>
      <c r="K8" s="160">
        <f>F8+G8+I8+J8</f>
        <v>21</v>
      </c>
      <c r="L8" s="161"/>
      <c r="M8" s="161"/>
      <c r="N8" s="161">
        <v>2</v>
      </c>
      <c r="O8" s="161">
        <v>2</v>
      </c>
      <c r="P8" s="161"/>
      <c r="Q8" s="160">
        <f>SUM(L8:O8)</f>
        <v>4</v>
      </c>
      <c r="R8" s="160">
        <f>(K8+Q8)</f>
        <v>25</v>
      </c>
      <c r="S8" s="161">
        <v>2</v>
      </c>
      <c r="T8" s="161">
        <v>6</v>
      </c>
      <c r="U8" s="161">
        <v>2</v>
      </c>
      <c r="V8" s="160">
        <f>((S8+T8)+U8)</f>
        <v>10</v>
      </c>
      <c r="W8" s="162"/>
      <c r="X8" s="163"/>
      <c r="Y8" s="162"/>
      <c r="Z8" s="162">
        <v>0.5</v>
      </c>
      <c r="AA8" s="162">
        <v>0.5</v>
      </c>
      <c r="AB8" s="164"/>
      <c r="AC8" s="164"/>
      <c r="AD8" s="164"/>
      <c r="AE8" s="162"/>
      <c r="AF8" s="162">
        <v>0.5</v>
      </c>
      <c r="AG8" s="162">
        <v>1</v>
      </c>
      <c r="AH8" s="162">
        <v>0.5</v>
      </c>
      <c r="AI8" s="264">
        <f>SUM(W8:AH8)</f>
        <v>3</v>
      </c>
      <c r="AJ8" s="165" t="s">
        <v>296</v>
      </c>
      <c r="AK8" s="617" t="s">
        <v>5</v>
      </c>
    </row>
    <row r="9" spans="1:38" ht="31.5" customHeight="1">
      <c r="B9" s="410"/>
      <c r="C9" s="86" t="s">
        <v>256</v>
      </c>
      <c r="D9" s="157"/>
      <c r="E9" s="166"/>
      <c r="F9" s="166">
        <f>SUM(F7:F8)</f>
        <v>10</v>
      </c>
      <c r="G9" s="166">
        <f t="shared" ref="G9:AH9" si="1">SUM(G7:G8)</f>
        <v>0</v>
      </c>
      <c r="H9" s="166">
        <f t="shared" si="1"/>
        <v>0</v>
      </c>
      <c r="I9" s="166">
        <f t="shared" si="1"/>
        <v>2</v>
      </c>
      <c r="J9" s="166">
        <f t="shared" si="1"/>
        <v>30</v>
      </c>
      <c r="K9" s="274">
        <f t="shared" si="1"/>
        <v>42</v>
      </c>
      <c r="L9" s="166">
        <f t="shared" si="1"/>
        <v>0</v>
      </c>
      <c r="M9" s="166">
        <f t="shared" si="1"/>
        <v>0</v>
      </c>
      <c r="N9" s="166">
        <f t="shared" si="1"/>
        <v>2</v>
      </c>
      <c r="O9" s="166">
        <f t="shared" si="1"/>
        <v>134</v>
      </c>
      <c r="P9" s="166">
        <f t="shared" si="1"/>
        <v>0</v>
      </c>
      <c r="Q9" s="166">
        <f t="shared" si="1"/>
        <v>136</v>
      </c>
      <c r="R9" s="166">
        <f t="shared" si="1"/>
        <v>178</v>
      </c>
      <c r="S9" s="166">
        <f t="shared" si="1"/>
        <v>5</v>
      </c>
      <c r="T9" s="166">
        <f t="shared" si="1"/>
        <v>15</v>
      </c>
      <c r="U9" s="166">
        <f t="shared" si="1"/>
        <v>5</v>
      </c>
      <c r="V9" s="166">
        <f t="shared" si="1"/>
        <v>25</v>
      </c>
      <c r="W9" s="275">
        <f t="shared" si="1"/>
        <v>1</v>
      </c>
      <c r="X9" s="275">
        <f t="shared" si="1"/>
        <v>0</v>
      </c>
      <c r="Y9" s="275">
        <f t="shared" si="1"/>
        <v>0</v>
      </c>
      <c r="Z9" s="275">
        <f t="shared" si="1"/>
        <v>0.5</v>
      </c>
      <c r="AA9" s="275">
        <f t="shared" si="1"/>
        <v>0.5</v>
      </c>
      <c r="AB9" s="275">
        <f t="shared" si="1"/>
        <v>0</v>
      </c>
      <c r="AC9" s="275">
        <f t="shared" si="1"/>
        <v>4</v>
      </c>
      <c r="AD9" s="275">
        <f t="shared" si="1"/>
        <v>0</v>
      </c>
      <c r="AE9" s="275">
        <f t="shared" si="1"/>
        <v>0</v>
      </c>
      <c r="AF9" s="275">
        <f t="shared" si="1"/>
        <v>0.5</v>
      </c>
      <c r="AG9" s="275">
        <f t="shared" si="1"/>
        <v>39</v>
      </c>
      <c r="AH9" s="275">
        <f t="shared" si="1"/>
        <v>8.5</v>
      </c>
      <c r="AI9" s="276">
        <f>SUM(AI7:AI8)</f>
        <v>54</v>
      </c>
      <c r="AJ9" s="167"/>
      <c r="AK9" s="86" t="s">
        <v>256</v>
      </c>
    </row>
    <row r="10" spans="1:38" ht="31.5" customHeight="1">
      <c r="A10" s="383" t="s">
        <v>314</v>
      </c>
      <c r="B10" s="405" t="s">
        <v>270</v>
      </c>
      <c r="C10" s="617" t="s">
        <v>6</v>
      </c>
      <c r="D10" s="158" t="s">
        <v>257</v>
      </c>
      <c r="E10" s="160">
        <v>90</v>
      </c>
      <c r="F10" s="161">
        <v>24</v>
      </c>
      <c r="G10" s="161" t="s">
        <v>79</v>
      </c>
      <c r="H10" s="161"/>
      <c r="I10" s="161">
        <v>1</v>
      </c>
      <c r="J10" s="161">
        <v>14</v>
      </c>
      <c r="K10" s="317">
        <f>F10+G10+I10+J10</f>
        <v>39</v>
      </c>
      <c r="L10" s="161">
        <v>11</v>
      </c>
      <c r="M10" s="161"/>
      <c r="N10" s="161"/>
      <c r="O10" s="161"/>
      <c r="P10" s="161">
        <v>10</v>
      </c>
      <c r="Q10" s="160">
        <f>SUM(L10:P10)</f>
        <v>21</v>
      </c>
      <c r="R10" s="160">
        <f>(K10+Q10)</f>
        <v>60</v>
      </c>
      <c r="S10" s="161"/>
      <c r="T10" s="161">
        <v>5</v>
      </c>
      <c r="U10" s="161">
        <v>2</v>
      </c>
      <c r="V10" s="160">
        <f>((S10+T10)+U10)</f>
        <v>7</v>
      </c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>
        <v>2</v>
      </c>
      <c r="AI10" s="318">
        <f>SUM(W10:AH10)</f>
        <v>2</v>
      </c>
      <c r="AJ10" s="165" t="s">
        <v>258</v>
      </c>
      <c r="AK10" s="617" t="s">
        <v>6</v>
      </c>
    </row>
    <row r="11" spans="1:38" ht="31.5" customHeight="1">
      <c r="A11" s="383"/>
      <c r="B11" s="406"/>
      <c r="C11" s="618" t="s">
        <v>263</v>
      </c>
      <c r="D11" s="156">
        <v>18559</v>
      </c>
      <c r="E11" s="160">
        <v>120</v>
      </c>
      <c r="F11" s="161">
        <v>8</v>
      </c>
      <c r="G11" s="161"/>
      <c r="H11" s="161"/>
      <c r="I11" s="161"/>
      <c r="J11" s="161">
        <v>11</v>
      </c>
      <c r="K11" s="160">
        <f t="shared" si="0"/>
        <v>19</v>
      </c>
      <c r="L11" s="161"/>
      <c r="M11" s="161"/>
      <c r="N11" s="161"/>
      <c r="O11" s="161"/>
      <c r="P11" s="161"/>
      <c r="Q11" s="160">
        <f>SUM(L11:O11)</f>
        <v>0</v>
      </c>
      <c r="R11" s="160">
        <f>(K11+Q11)</f>
        <v>19</v>
      </c>
      <c r="S11" s="161">
        <v>1</v>
      </c>
      <c r="T11" s="161">
        <v>4</v>
      </c>
      <c r="U11" s="161">
        <v>2</v>
      </c>
      <c r="V11" s="160">
        <f>((S11+T11)+U11)</f>
        <v>7</v>
      </c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318">
        <f>SUM(W11:AH11)</f>
        <v>0</v>
      </c>
      <c r="AJ11" s="165" t="s">
        <v>321</v>
      </c>
      <c r="AK11" s="618" t="s">
        <v>264</v>
      </c>
    </row>
    <row r="12" spans="1:38" ht="31.5" customHeight="1">
      <c r="A12" s="383"/>
      <c r="B12" s="406"/>
      <c r="C12" s="618" t="s">
        <v>43</v>
      </c>
      <c r="D12" s="158" t="s">
        <v>259</v>
      </c>
      <c r="E12" s="160">
        <v>90</v>
      </c>
      <c r="F12" s="161">
        <v>8</v>
      </c>
      <c r="G12" s="161"/>
      <c r="H12" s="161"/>
      <c r="I12" s="161"/>
      <c r="J12" s="161">
        <v>8</v>
      </c>
      <c r="K12" s="160">
        <f t="shared" si="0"/>
        <v>16</v>
      </c>
      <c r="L12" s="161"/>
      <c r="M12" s="161"/>
      <c r="N12" s="161"/>
      <c r="O12" s="161"/>
      <c r="P12" s="164"/>
      <c r="Q12" s="160">
        <f>SUM(L12:O12)</f>
        <v>0</v>
      </c>
      <c r="R12" s="160">
        <f>(K12+Q12)</f>
        <v>16</v>
      </c>
      <c r="S12" s="161"/>
      <c r="T12" s="161">
        <v>7</v>
      </c>
      <c r="U12" s="161">
        <v>2</v>
      </c>
      <c r="V12" s="160">
        <f>((S12+T12)+U12)</f>
        <v>9</v>
      </c>
      <c r="W12" s="163">
        <v>1</v>
      </c>
      <c r="X12" s="163"/>
      <c r="Y12" s="168"/>
      <c r="Z12" s="168"/>
      <c r="AA12" s="168"/>
      <c r="AB12" s="168"/>
      <c r="AC12" s="168"/>
      <c r="AD12" s="168"/>
      <c r="AE12" s="168"/>
      <c r="AF12" s="168"/>
      <c r="AG12" s="168"/>
      <c r="AH12" s="168">
        <v>5</v>
      </c>
      <c r="AI12" s="318">
        <f>SUM(W12:AH12)</f>
        <v>6</v>
      </c>
      <c r="AJ12" s="165" t="s">
        <v>8</v>
      </c>
      <c r="AK12" s="618" t="s">
        <v>43</v>
      </c>
      <c r="AL12" s="84"/>
    </row>
    <row r="13" spans="1:38" ht="31.5" customHeight="1">
      <c r="B13" s="407"/>
      <c r="C13" s="86" t="s">
        <v>260</v>
      </c>
      <c r="D13" s="157" t="s">
        <v>2</v>
      </c>
      <c r="E13" s="344" t="s">
        <v>2</v>
      </c>
      <c r="F13" s="166">
        <f>SUM(F10:F12)</f>
        <v>40</v>
      </c>
      <c r="G13" s="166">
        <f>SUM(G10:G12)</f>
        <v>0</v>
      </c>
      <c r="H13" s="166">
        <f>SUM(H10:H12)</f>
        <v>0</v>
      </c>
      <c r="I13" s="166">
        <f>SUM(I10:I12)</f>
        <v>1</v>
      </c>
      <c r="J13" s="166">
        <f>SUM(J10:J12)</f>
        <v>33</v>
      </c>
      <c r="K13" s="166">
        <f t="shared" si="0"/>
        <v>74</v>
      </c>
      <c r="L13" s="166">
        <f t="shared" ref="L13:AI13" si="2">SUM(L10:L12)</f>
        <v>11</v>
      </c>
      <c r="M13" s="166">
        <f t="shared" si="2"/>
        <v>0</v>
      </c>
      <c r="N13" s="166">
        <f t="shared" si="2"/>
        <v>0</v>
      </c>
      <c r="O13" s="166">
        <f t="shared" si="2"/>
        <v>0</v>
      </c>
      <c r="P13" s="166">
        <f t="shared" si="2"/>
        <v>10</v>
      </c>
      <c r="Q13" s="166">
        <f t="shared" si="2"/>
        <v>21</v>
      </c>
      <c r="R13" s="166">
        <f t="shared" si="2"/>
        <v>95</v>
      </c>
      <c r="S13" s="166">
        <f t="shared" si="2"/>
        <v>1</v>
      </c>
      <c r="T13" s="166">
        <f t="shared" si="2"/>
        <v>16</v>
      </c>
      <c r="U13" s="166">
        <f t="shared" si="2"/>
        <v>6</v>
      </c>
      <c r="V13" s="166">
        <f t="shared" si="2"/>
        <v>23</v>
      </c>
      <c r="W13" s="275">
        <f t="shared" si="2"/>
        <v>1</v>
      </c>
      <c r="X13" s="275">
        <f t="shared" si="2"/>
        <v>0</v>
      </c>
      <c r="Y13" s="275">
        <f t="shared" si="2"/>
        <v>0</v>
      </c>
      <c r="Z13" s="275">
        <f t="shared" si="2"/>
        <v>0</v>
      </c>
      <c r="AA13" s="275">
        <f t="shared" si="2"/>
        <v>0</v>
      </c>
      <c r="AB13" s="275">
        <f t="shared" si="2"/>
        <v>0</v>
      </c>
      <c r="AC13" s="275">
        <f t="shared" si="2"/>
        <v>0</v>
      </c>
      <c r="AD13" s="275">
        <f t="shared" si="2"/>
        <v>0</v>
      </c>
      <c r="AE13" s="275">
        <f t="shared" si="2"/>
        <v>0</v>
      </c>
      <c r="AF13" s="275">
        <f t="shared" si="2"/>
        <v>0</v>
      </c>
      <c r="AG13" s="275">
        <f t="shared" si="2"/>
        <v>0</v>
      </c>
      <c r="AH13" s="275">
        <f t="shared" si="2"/>
        <v>7</v>
      </c>
      <c r="AI13" s="276">
        <f t="shared" si="2"/>
        <v>8</v>
      </c>
      <c r="AJ13" s="167"/>
      <c r="AK13" s="86" t="s">
        <v>260</v>
      </c>
    </row>
    <row r="14" spans="1:38" ht="31.5" customHeight="1">
      <c r="B14" s="408" t="s">
        <v>154</v>
      </c>
      <c r="C14" s="617" t="s">
        <v>7</v>
      </c>
      <c r="D14" s="158" t="s">
        <v>329</v>
      </c>
      <c r="E14" s="160">
        <v>90</v>
      </c>
      <c r="F14" s="161">
        <v>13</v>
      </c>
      <c r="G14" s="161"/>
      <c r="H14" s="161"/>
      <c r="I14" s="161"/>
      <c r="J14" s="161">
        <v>6</v>
      </c>
      <c r="K14" s="355">
        <f t="shared" si="0"/>
        <v>19</v>
      </c>
      <c r="L14" s="161"/>
      <c r="M14" s="161"/>
      <c r="N14" s="161">
        <v>1</v>
      </c>
      <c r="O14" s="161"/>
      <c r="P14" s="164"/>
      <c r="Q14" s="160">
        <f>SUM(L14:O14)</f>
        <v>1</v>
      </c>
      <c r="R14" s="160">
        <f>(K14+Q14)</f>
        <v>20</v>
      </c>
      <c r="S14" s="161">
        <v>1</v>
      </c>
      <c r="T14" s="161">
        <v>4</v>
      </c>
      <c r="U14" s="161">
        <v>2</v>
      </c>
      <c r="V14" s="160">
        <f>((S14+T14)+U14)</f>
        <v>7</v>
      </c>
      <c r="W14" s="168"/>
      <c r="X14" s="163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318">
        <f>SUM(W14:AH14)</f>
        <v>0</v>
      </c>
      <c r="AJ14" s="165" t="s">
        <v>4</v>
      </c>
      <c r="AK14" s="617" t="s">
        <v>7</v>
      </c>
    </row>
    <row r="15" spans="1:38" ht="31.5" customHeight="1">
      <c r="B15" s="409"/>
      <c r="C15" s="618" t="s">
        <v>266</v>
      </c>
      <c r="D15" s="158" t="s">
        <v>262</v>
      </c>
      <c r="E15" s="160">
        <v>90</v>
      </c>
      <c r="F15" s="161">
        <v>8</v>
      </c>
      <c r="G15" s="161"/>
      <c r="H15" s="161"/>
      <c r="I15" s="161"/>
      <c r="J15" s="161">
        <v>7</v>
      </c>
      <c r="K15" s="160">
        <f t="shared" si="0"/>
        <v>15</v>
      </c>
      <c r="L15" s="161">
        <v>33</v>
      </c>
      <c r="M15" s="161"/>
      <c r="N15" s="161">
        <v>6</v>
      </c>
      <c r="O15" s="161"/>
      <c r="P15" s="164"/>
      <c r="Q15" s="160">
        <f>SUM(L15:O15)</f>
        <v>39</v>
      </c>
      <c r="R15" s="160">
        <f>(K15+Q15)</f>
        <v>54</v>
      </c>
      <c r="S15" s="161"/>
      <c r="T15" s="161">
        <v>5</v>
      </c>
      <c r="U15" s="161">
        <v>2</v>
      </c>
      <c r="V15" s="160">
        <f>((S15+T15)+U15)</f>
        <v>7</v>
      </c>
      <c r="W15" s="168"/>
      <c r="X15" s="163"/>
      <c r="Y15" s="168"/>
      <c r="Z15" s="168"/>
      <c r="AA15" s="168"/>
      <c r="AB15" s="168"/>
      <c r="AC15" s="168"/>
      <c r="AD15" s="168"/>
      <c r="AE15" s="168"/>
      <c r="AF15" s="168"/>
      <c r="AG15" s="168"/>
      <c r="AH15" s="168">
        <v>4</v>
      </c>
      <c r="AI15" s="318">
        <f>SUM(W15:AH15)</f>
        <v>4</v>
      </c>
      <c r="AJ15" s="165" t="s">
        <v>8</v>
      </c>
      <c r="AK15" s="618" t="s">
        <v>269</v>
      </c>
    </row>
    <row r="16" spans="1:38" ht="31.5" customHeight="1">
      <c r="B16" s="410"/>
      <c r="C16" s="86" t="s">
        <v>146</v>
      </c>
      <c r="D16" s="157" t="s">
        <v>9</v>
      </c>
      <c r="E16" s="166"/>
      <c r="F16" s="166">
        <f t="shared" ref="F16:AI16" si="3">SUM(F14:F15)</f>
        <v>21</v>
      </c>
      <c r="G16" s="166">
        <f t="shared" si="3"/>
        <v>0</v>
      </c>
      <c r="H16" s="166">
        <f t="shared" si="3"/>
        <v>0</v>
      </c>
      <c r="I16" s="166">
        <f t="shared" si="3"/>
        <v>0</v>
      </c>
      <c r="J16" s="166">
        <f t="shared" si="3"/>
        <v>13</v>
      </c>
      <c r="K16" s="274">
        <f t="shared" si="0"/>
        <v>34</v>
      </c>
      <c r="L16" s="166">
        <f t="shared" si="3"/>
        <v>33</v>
      </c>
      <c r="M16" s="166">
        <f t="shared" si="3"/>
        <v>0</v>
      </c>
      <c r="N16" s="166">
        <f t="shared" si="3"/>
        <v>7</v>
      </c>
      <c r="O16" s="166">
        <f t="shared" si="3"/>
        <v>0</v>
      </c>
      <c r="P16" s="166">
        <f t="shared" si="3"/>
        <v>0</v>
      </c>
      <c r="Q16" s="166">
        <f t="shared" si="3"/>
        <v>40</v>
      </c>
      <c r="R16" s="166">
        <f t="shared" si="3"/>
        <v>74</v>
      </c>
      <c r="S16" s="166">
        <f t="shared" si="3"/>
        <v>1</v>
      </c>
      <c r="T16" s="166">
        <f t="shared" si="3"/>
        <v>9</v>
      </c>
      <c r="U16" s="166">
        <f t="shared" si="3"/>
        <v>4</v>
      </c>
      <c r="V16" s="166">
        <f t="shared" si="3"/>
        <v>14</v>
      </c>
      <c r="W16" s="275">
        <f t="shared" si="3"/>
        <v>0</v>
      </c>
      <c r="X16" s="275">
        <f t="shared" si="3"/>
        <v>0</v>
      </c>
      <c r="Y16" s="275">
        <f t="shared" si="3"/>
        <v>0</v>
      </c>
      <c r="Z16" s="275">
        <f t="shared" si="3"/>
        <v>0</v>
      </c>
      <c r="AA16" s="275">
        <f t="shared" si="3"/>
        <v>0</v>
      </c>
      <c r="AB16" s="275">
        <f t="shared" si="3"/>
        <v>0</v>
      </c>
      <c r="AC16" s="275">
        <f t="shared" si="3"/>
        <v>0</v>
      </c>
      <c r="AD16" s="275">
        <f t="shared" si="3"/>
        <v>0</v>
      </c>
      <c r="AE16" s="275">
        <f t="shared" si="3"/>
        <v>0</v>
      </c>
      <c r="AF16" s="275">
        <f t="shared" si="3"/>
        <v>0</v>
      </c>
      <c r="AG16" s="275">
        <f t="shared" si="3"/>
        <v>0</v>
      </c>
      <c r="AH16" s="275">
        <v>4</v>
      </c>
      <c r="AI16" s="276">
        <f t="shared" si="3"/>
        <v>4</v>
      </c>
      <c r="AJ16" s="167"/>
      <c r="AK16" s="86" t="s">
        <v>146</v>
      </c>
    </row>
    <row r="17" spans="2:37" ht="31.5" customHeight="1">
      <c r="B17" s="401" t="s">
        <v>261</v>
      </c>
      <c r="C17" s="402"/>
      <c r="D17" s="159"/>
      <c r="E17" s="169"/>
      <c r="F17" s="170">
        <f>F9+F13+F16</f>
        <v>71</v>
      </c>
      <c r="G17" s="169">
        <f>((G9+G13)+G16)</f>
        <v>0</v>
      </c>
      <c r="H17" s="169">
        <f>((H9+H13)+H16)</f>
        <v>0</v>
      </c>
      <c r="I17" s="169">
        <f>((I9+I13)+I16)</f>
        <v>3</v>
      </c>
      <c r="J17" s="169">
        <f>((J9+J13)+J16)</f>
        <v>76</v>
      </c>
      <c r="K17" s="170">
        <f t="shared" si="0"/>
        <v>150</v>
      </c>
      <c r="L17" s="169">
        <f>((L9+L13)+L16)</f>
        <v>44</v>
      </c>
      <c r="M17" s="169">
        <f>((M9+M13)+M16)</f>
        <v>0</v>
      </c>
      <c r="N17" s="169">
        <f>((N9+N13)+N16)</f>
        <v>9</v>
      </c>
      <c r="O17" s="169">
        <f>((O9+O13)+O16)</f>
        <v>134</v>
      </c>
      <c r="P17" s="169">
        <f>((P9+P13)+P16)</f>
        <v>10</v>
      </c>
      <c r="Q17" s="170">
        <f>Q9+Q13+Q16</f>
        <v>197</v>
      </c>
      <c r="R17" s="170">
        <f>R9+R13+R16</f>
        <v>347</v>
      </c>
      <c r="S17" s="170">
        <f t="shared" ref="S17:AH17" si="4">((S9+S13)+S16)</f>
        <v>7</v>
      </c>
      <c r="T17" s="170">
        <f t="shared" si="4"/>
        <v>40</v>
      </c>
      <c r="U17" s="170">
        <f t="shared" si="4"/>
        <v>15</v>
      </c>
      <c r="V17" s="170">
        <f t="shared" si="4"/>
        <v>62</v>
      </c>
      <c r="W17" s="171">
        <f t="shared" si="4"/>
        <v>2</v>
      </c>
      <c r="X17" s="171">
        <f t="shared" si="4"/>
        <v>0</v>
      </c>
      <c r="Y17" s="171">
        <f t="shared" si="4"/>
        <v>0</v>
      </c>
      <c r="Z17" s="171">
        <f t="shared" si="4"/>
        <v>0.5</v>
      </c>
      <c r="AA17" s="171">
        <f t="shared" si="4"/>
        <v>0.5</v>
      </c>
      <c r="AB17" s="171">
        <f t="shared" si="4"/>
        <v>0</v>
      </c>
      <c r="AC17" s="171">
        <f t="shared" si="4"/>
        <v>4</v>
      </c>
      <c r="AD17" s="171">
        <f t="shared" si="4"/>
        <v>0</v>
      </c>
      <c r="AE17" s="171">
        <f t="shared" si="4"/>
        <v>0</v>
      </c>
      <c r="AF17" s="171">
        <f t="shared" si="4"/>
        <v>0.5</v>
      </c>
      <c r="AG17" s="171">
        <f t="shared" si="4"/>
        <v>39</v>
      </c>
      <c r="AH17" s="171">
        <f t="shared" si="4"/>
        <v>19.5</v>
      </c>
      <c r="AI17" s="172">
        <f>AI9+AI13+AI16</f>
        <v>66</v>
      </c>
      <c r="AJ17" s="173"/>
      <c r="AK17" s="87" t="s">
        <v>80</v>
      </c>
    </row>
    <row r="18" spans="2:37" ht="12.75" customHeight="1">
      <c r="B18" s="10"/>
      <c r="C18" s="10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Q18" s="10"/>
      <c r="R18" s="10"/>
      <c r="S18" s="10"/>
      <c r="T18" s="10"/>
      <c r="U18" s="10"/>
      <c r="V18" s="10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0"/>
      <c r="AJ18" s="12"/>
    </row>
    <row r="19" spans="2:37" ht="20.100000000000001" customHeight="1">
      <c r="B19" s="10"/>
      <c r="C19" s="10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Q19" s="10"/>
      <c r="R19" s="10"/>
      <c r="S19" s="10"/>
      <c r="T19" s="10"/>
      <c r="U19" s="10"/>
      <c r="V19" s="10"/>
      <c r="W19" s="10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0"/>
      <c r="AJ19" s="12"/>
    </row>
    <row r="20" spans="2:37" ht="20.100000000000001" customHeight="1">
      <c r="B20" s="10"/>
      <c r="C20" s="10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2"/>
    </row>
    <row r="21" spans="2:37" ht="20.100000000000001" customHeight="1">
      <c r="B21" s="10"/>
      <c r="C21" s="10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2"/>
    </row>
  </sheetData>
  <mergeCells count="44">
    <mergeCell ref="AG4:AG6"/>
    <mergeCell ref="AF4:AF6"/>
    <mergeCell ref="AC4:AC6"/>
    <mergeCell ref="F4:K4"/>
    <mergeCell ref="R4:R6"/>
    <mergeCell ref="T4:T6"/>
    <mergeCell ref="U4:U6"/>
    <mergeCell ref="W4:W6"/>
    <mergeCell ref="S4:S6"/>
    <mergeCell ref="Z4:Z6"/>
    <mergeCell ref="AA4:AA6"/>
    <mergeCell ref="AB4:AB6"/>
    <mergeCell ref="Y4:Y6"/>
    <mergeCell ref="B17:C17"/>
    <mergeCell ref="F5:G5"/>
    <mergeCell ref="B10:B13"/>
    <mergeCell ref="B14:B16"/>
    <mergeCell ref="C3:C6"/>
    <mergeCell ref="D3:D6"/>
    <mergeCell ref="B3:B6"/>
    <mergeCell ref="E3:E6"/>
    <mergeCell ref="F3:R3"/>
    <mergeCell ref="H5:H6"/>
    <mergeCell ref="I5:I6"/>
    <mergeCell ref="J5:J6"/>
    <mergeCell ref="L5:M5"/>
    <mergeCell ref="K5:K6"/>
    <mergeCell ref="B7:B9"/>
    <mergeCell ref="A10:A12"/>
    <mergeCell ref="AK3:AK6"/>
    <mergeCell ref="Q5:Q6"/>
    <mergeCell ref="AJ3:AJ6"/>
    <mergeCell ref="O5:O6"/>
    <mergeCell ref="S3:V3"/>
    <mergeCell ref="W3:AI3"/>
    <mergeCell ref="AH4:AH6"/>
    <mergeCell ref="P5:P6"/>
    <mergeCell ref="L4:Q4"/>
    <mergeCell ref="N5:N6"/>
    <mergeCell ref="AI4:AI6"/>
    <mergeCell ref="V4:V6"/>
    <mergeCell ref="AE4:AE6"/>
    <mergeCell ref="AD4:AD6"/>
    <mergeCell ref="X4:X6"/>
  </mergeCells>
  <phoneticPr fontId="1"/>
  <printOptions gridLinesSet="0"/>
  <pageMargins left="0.39370078740157483" right="0.47244094488188981" top="0.74803149606299213" bottom="0.74803149606299213" header="0.31496062992125984" footer="0.31496062992125984"/>
  <pageSetup paperSize="9" scale="84" firstPageNumber="40" orientation="landscape" useFirstPageNumber="1" r:id="rId1"/>
  <headerFooter alignWithMargins="0"/>
  <ignoredErrors>
    <ignoredError sqref="K13:AI13 K16:AG16 K15 O15:S15 M15 Q10 K14:M14 AD14:AG14 P14:R14 U14:V14 K17:P17 R17:AI17 X14 AI15 Z14:AA14 U15:AF15 AI14 AI9 K9 R9 V9 AI16" formula="1"/>
    <ignoredError sqref="O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>
    <tabColor rgb="FFFFC000"/>
  </sheetPr>
  <dimension ref="A1:CA18"/>
  <sheetViews>
    <sheetView tabSelected="1" view="pageLayout" topLeftCell="A16" zoomScale="85" zoomScaleNormal="100" zoomScalePageLayoutView="85" workbookViewId="0">
      <selection activeCell="BN14" sqref="BN14"/>
    </sheetView>
  </sheetViews>
  <sheetFormatPr defaultColWidth="10.625" defaultRowHeight="24.95" customHeight="1"/>
  <cols>
    <col min="1" max="2" width="2.375" style="1" customWidth="1"/>
    <col min="3" max="3" width="9" style="1" customWidth="1"/>
    <col min="4" max="7" width="5.625" style="1" customWidth="1"/>
    <col min="8" max="9" width="6.625" style="1" customWidth="1"/>
    <col min="10" max="10" width="6.875" style="1" customWidth="1"/>
    <col min="11" max="11" width="3.5" style="1" customWidth="1"/>
    <col min="12" max="12" width="3.375" style="23" customWidth="1"/>
    <col min="13" max="13" width="3.5" style="1" customWidth="1"/>
    <col min="14" max="14" width="7.25" style="1" customWidth="1"/>
    <col min="15" max="15" width="3.5" style="1" customWidth="1"/>
    <col min="16" max="16" width="7.25" style="1" customWidth="1"/>
    <col min="17" max="17" width="3.5" style="1" customWidth="1"/>
    <col min="18" max="18" width="7.125" style="1" customWidth="1"/>
    <col min="19" max="19" width="9" style="1" customWidth="1"/>
    <col min="20" max="21" width="2.375" style="1" customWidth="1"/>
    <col min="22" max="22" width="10.125" style="1" customWidth="1"/>
    <col min="23" max="23" width="6.25" style="1" customWidth="1"/>
    <col min="24" max="24" width="6.75" style="1" customWidth="1"/>
    <col min="25" max="25" width="6.25" style="1" customWidth="1"/>
    <col min="26" max="26" width="6.75" style="1" customWidth="1"/>
    <col min="27" max="27" width="6.125" style="1" customWidth="1"/>
    <col min="28" max="28" width="7.625" style="1" customWidth="1"/>
    <col min="29" max="29" width="6.75" style="1" customWidth="1"/>
    <col min="30" max="30" width="6.125" style="1" customWidth="1"/>
    <col min="31" max="32" width="6.75" style="1" customWidth="1"/>
    <col min="33" max="33" width="5.625" style="1" customWidth="1"/>
    <col min="34" max="34" width="6.75" style="1" customWidth="1"/>
    <col min="35" max="35" width="4.25" style="1" customWidth="1"/>
    <col min="36" max="36" width="10.125" style="1" customWidth="1"/>
    <col min="37" max="38" width="2.375" style="1" customWidth="1"/>
    <col min="39" max="39" width="8.875" style="1" customWidth="1"/>
    <col min="40" max="48" width="6.875" style="1" customWidth="1"/>
    <col min="49" max="51" width="7.75" style="1" customWidth="1"/>
    <col min="52" max="52" width="8.875" style="1" customWidth="1"/>
    <col min="53" max="54" width="2.375" style="1" customWidth="1"/>
    <col min="55" max="55" width="8.875" style="1" customWidth="1"/>
    <col min="56" max="61" width="5.25" style="1" customWidth="1"/>
    <col min="62" max="62" width="5.125" style="1" customWidth="1"/>
    <col min="63" max="64" width="5" style="1" customWidth="1"/>
    <col min="65" max="67" width="5.25" style="1" customWidth="1"/>
    <col min="68" max="70" width="7.25" style="1" customWidth="1"/>
    <col min="71" max="71" width="8.875" style="1" customWidth="1"/>
    <col min="72" max="72" width="14.25" style="1" customWidth="1"/>
    <col min="73" max="84" width="10.625" style="1" customWidth="1"/>
    <col min="85" max="16384" width="10.625" style="1"/>
  </cols>
  <sheetData>
    <row r="1" spans="1:78" ht="18" customHeight="1">
      <c r="B1" s="21"/>
      <c r="D1" s="22" t="s">
        <v>9</v>
      </c>
      <c r="E1" s="21"/>
      <c r="F1" s="21"/>
      <c r="G1" s="21"/>
      <c r="H1" s="21"/>
      <c r="I1" s="21"/>
      <c r="J1" s="21"/>
      <c r="M1" s="21"/>
      <c r="N1" s="21"/>
      <c r="Q1" s="21"/>
      <c r="R1" s="21"/>
      <c r="S1" s="21"/>
      <c r="T1" s="21"/>
      <c r="U1" s="21"/>
      <c r="V1" s="21"/>
      <c r="AA1" s="21"/>
      <c r="AB1" s="21"/>
      <c r="AD1" s="21"/>
      <c r="AE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</row>
    <row r="2" spans="1:78" ht="18" customHeight="1">
      <c r="C2" s="85" t="s">
        <v>166</v>
      </c>
      <c r="D2" s="21"/>
      <c r="E2" s="21"/>
      <c r="F2" s="21"/>
      <c r="G2" s="21"/>
      <c r="H2" s="21"/>
      <c r="I2" s="21"/>
      <c r="J2" s="21"/>
      <c r="M2" s="24" t="s">
        <v>0</v>
      </c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</row>
    <row r="3" spans="1:78" ht="18" customHeight="1">
      <c r="B3" s="25" t="s">
        <v>283</v>
      </c>
      <c r="C3" s="26"/>
      <c r="D3" s="27"/>
      <c r="E3" s="27"/>
      <c r="F3" s="27"/>
      <c r="G3" s="27"/>
      <c r="H3" s="27"/>
      <c r="I3" s="422" t="s">
        <v>252</v>
      </c>
      <c r="J3" s="422"/>
      <c r="K3" s="28" t="s">
        <v>167</v>
      </c>
      <c r="L3" s="29"/>
      <c r="M3" s="30"/>
      <c r="N3" s="30"/>
      <c r="O3" s="30"/>
      <c r="P3" s="30"/>
      <c r="Q3" s="30"/>
      <c r="R3" s="448" t="s">
        <v>253</v>
      </c>
      <c r="S3" s="448"/>
      <c r="T3" s="255"/>
      <c r="U3" s="31"/>
      <c r="V3" s="28" t="s">
        <v>284</v>
      </c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448" t="s">
        <v>253</v>
      </c>
      <c r="AJ3" s="448"/>
      <c r="AK3" s="255"/>
      <c r="AL3" s="31"/>
      <c r="AM3" s="32" t="s">
        <v>285</v>
      </c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422" t="s">
        <v>252</v>
      </c>
      <c r="AZ3" s="422"/>
      <c r="BA3" s="256"/>
      <c r="BB3" s="33"/>
      <c r="BC3" s="32" t="s">
        <v>286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422" t="s">
        <v>252</v>
      </c>
      <c r="BS3" s="422"/>
    </row>
    <row r="4" spans="1:78" ht="24.95" customHeight="1">
      <c r="B4" s="93" t="s">
        <v>57</v>
      </c>
      <c r="C4" s="432" t="s">
        <v>168</v>
      </c>
      <c r="D4" s="439" t="s">
        <v>81</v>
      </c>
      <c r="E4" s="440"/>
      <c r="F4" s="440"/>
      <c r="G4" s="441"/>
      <c r="H4" s="439" t="s">
        <v>82</v>
      </c>
      <c r="I4" s="440"/>
      <c r="J4" s="445"/>
      <c r="K4" s="424" t="s">
        <v>83</v>
      </c>
      <c r="L4" s="425"/>
      <c r="M4" s="425"/>
      <c r="N4" s="426"/>
      <c r="O4" s="425" t="s">
        <v>84</v>
      </c>
      <c r="P4" s="425"/>
      <c r="Q4" s="425"/>
      <c r="R4" s="428"/>
      <c r="S4" s="429" t="s">
        <v>168</v>
      </c>
      <c r="T4" s="254"/>
      <c r="U4" s="93" t="s">
        <v>57</v>
      </c>
      <c r="V4" s="432" t="s">
        <v>168</v>
      </c>
      <c r="W4" s="424" t="s">
        <v>11</v>
      </c>
      <c r="X4" s="425"/>
      <c r="Y4" s="425"/>
      <c r="Z4" s="426"/>
      <c r="AA4" s="427" t="s">
        <v>85</v>
      </c>
      <c r="AB4" s="425"/>
      <c r="AC4" s="425"/>
      <c r="AD4" s="425"/>
      <c r="AE4" s="425"/>
      <c r="AF4" s="425"/>
      <c r="AG4" s="425"/>
      <c r="AH4" s="425"/>
      <c r="AI4" s="428"/>
      <c r="AJ4" s="429" t="s">
        <v>169</v>
      </c>
      <c r="AK4" s="254"/>
      <c r="AL4" s="93" t="s">
        <v>57</v>
      </c>
      <c r="AM4" s="432" t="s">
        <v>168</v>
      </c>
      <c r="AN4" s="453" t="s">
        <v>86</v>
      </c>
      <c r="AO4" s="440"/>
      <c r="AP4" s="440"/>
      <c r="AQ4" s="440"/>
      <c r="AR4" s="440"/>
      <c r="AS4" s="440"/>
      <c r="AT4" s="440"/>
      <c r="AU4" s="440"/>
      <c r="AV4" s="440"/>
      <c r="AW4" s="440"/>
      <c r="AX4" s="440"/>
      <c r="AY4" s="445"/>
      <c r="AZ4" s="429" t="s">
        <v>170</v>
      </c>
      <c r="BA4" s="254"/>
      <c r="BB4" s="93" t="s">
        <v>57</v>
      </c>
      <c r="BC4" s="432" t="s">
        <v>168</v>
      </c>
      <c r="BD4" s="453" t="s">
        <v>87</v>
      </c>
      <c r="BE4" s="440"/>
      <c r="BF4" s="440"/>
      <c r="BG4" s="440"/>
      <c r="BH4" s="440"/>
      <c r="BI4" s="440"/>
      <c r="BJ4" s="440"/>
      <c r="BK4" s="440"/>
      <c r="BL4" s="440"/>
      <c r="BM4" s="440"/>
      <c r="BN4" s="440"/>
      <c r="BO4" s="440"/>
      <c r="BP4" s="439" t="s">
        <v>88</v>
      </c>
      <c r="BQ4" s="440"/>
      <c r="BR4" s="445"/>
      <c r="BS4" s="429" t="s">
        <v>171</v>
      </c>
    </row>
    <row r="5" spans="1:78" ht="24.95" customHeight="1">
      <c r="B5" s="94"/>
      <c r="C5" s="433"/>
      <c r="D5" s="442"/>
      <c r="E5" s="443"/>
      <c r="F5" s="443"/>
      <c r="G5" s="444"/>
      <c r="H5" s="442"/>
      <c r="I5" s="443"/>
      <c r="J5" s="446"/>
      <c r="K5" s="435" t="s">
        <v>12</v>
      </c>
      <c r="L5" s="436"/>
      <c r="M5" s="437" t="s">
        <v>13</v>
      </c>
      <c r="N5" s="438"/>
      <c r="O5" s="458" t="s">
        <v>12</v>
      </c>
      <c r="P5" s="436"/>
      <c r="Q5" s="437" t="s">
        <v>13</v>
      </c>
      <c r="R5" s="459"/>
      <c r="S5" s="430"/>
      <c r="T5" s="254"/>
      <c r="U5" s="94"/>
      <c r="V5" s="433"/>
      <c r="W5" s="450" t="s">
        <v>12</v>
      </c>
      <c r="X5" s="447"/>
      <c r="Y5" s="447" t="s">
        <v>89</v>
      </c>
      <c r="Z5" s="447"/>
      <c r="AA5" s="423" t="s">
        <v>90</v>
      </c>
      <c r="AB5" s="423"/>
      <c r="AC5" s="423"/>
      <c r="AD5" s="423" t="s">
        <v>91</v>
      </c>
      <c r="AE5" s="423"/>
      <c r="AF5" s="423"/>
      <c r="AG5" s="423" t="s">
        <v>92</v>
      </c>
      <c r="AH5" s="423"/>
      <c r="AI5" s="449"/>
      <c r="AJ5" s="430"/>
      <c r="AK5" s="254"/>
      <c r="AL5" s="94"/>
      <c r="AM5" s="433"/>
      <c r="AN5" s="454" t="s">
        <v>93</v>
      </c>
      <c r="AO5" s="451"/>
      <c r="AP5" s="451"/>
      <c r="AQ5" s="451" t="s">
        <v>94</v>
      </c>
      <c r="AR5" s="451"/>
      <c r="AS5" s="451"/>
      <c r="AT5" s="451" t="s">
        <v>95</v>
      </c>
      <c r="AU5" s="451"/>
      <c r="AV5" s="451"/>
      <c r="AW5" s="451" t="s">
        <v>14</v>
      </c>
      <c r="AX5" s="451"/>
      <c r="AY5" s="455"/>
      <c r="AZ5" s="430"/>
      <c r="BA5" s="254"/>
      <c r="BB5" s="94"/>
      <c r="BC5" s="433"/>
      <c r="BD5" s="454" t="s">
        <v>96</v>
      </c>
      <c r="BE5" s="451"/>
      <c r="BF5" s="451"/>
      <c r="BG5" s="451" t="s">
        <v>97</v>
      </c>
      <c r="BH5" s="451"/>
      <c r="BI5" s="451"/>
      <c r="BJ5" s="451" t="s">
        <v>98</v>
      </c>
      <c r="BK5" s="451"/>
      <c r="BL5" s="451"/>
      <c r="BM5" s="451" t="s">
        <v>14</v>
      </c>
      <c r="BN5" s="451"/>
      <c r="BO5" s="452"/>
      <c r="BP5" s="442"/>
      <c r="BQ5" s="443"/>
      <c r="BR5" s="446"/>
      <c r="BS5" s="430"/>
    </row>
    <row r="6" spans="1:78" ht="24.95" customHeight="1">
      <c r="B6" s="95" t="s">
        <v>3</v>
      </c>
      <c r="C6" s="434"/>
      <c r="D6" s="37" t="s">
        <v>172</v>
      </c>
      <c r="E6" s="37" t="s">
        <v>173</v>
      </c>
      <c r="F6" s="37" t="s">
        <v>15</v>
      </c>
      <c r="G6" s="37" t="s">
        <v>14</v>
      </c>
      <c r="H6" s="38" t="s">
        <v>174</v>
      </c>
      <c r="I6" s="38" t="s">
        <v>175</v>
      </c>
      <c r="J6" s="39" t="s">
        <v>14</v>
      </c>
      <c r="K6" s="40" t="s">
        <v>16</v>
      </c>
      <c r="L6" s="41" t="s">
        <v>17</v>
      </c>
      <c r="M6" s="42" t="s">
        <v>16</v>
      </c>
      <c r="N6" s="42" t="s">
        <v>17</v>
      </c>
      <c r="O6" s="42" t="s">
        <v>16</v>
      </c>
      <c r="P6" s="42" t="s">
        <v>17</v>
      </c>
      <c r="Q6" s="42" t="s">
        <v>16</v>
      </c>
      <c r="R6" s="43" t="s">
        <v>17</v>
      </c>
      <c r="S6" s="431"/>
      <c r="T6" s="254"/>
      <c r="U6" s="95" t="s">
        <v>3</v>
      </c>
      <c r="V6" s="434"/>
      <c r="W6" s="40" t="s">
        <v>176</v>
      </c>
      <c r="X6" s="42" t="s">
        <v>17</v>
      </c>
      <c r="Y6" s="42" t="s">
        <v>176</v>
      </c>
      <c r="Z6" s="42" t="s">
        <v>17</v>
      </c>
      <c r="AA6" s="42" t="s">
        <v>176</v>
      </c>
      <c r="AB6" s="42" t="s">
        <v>17</v>
      </c>
      <c r="AC6" s="42" t="s">
        <v>18</v>
      </c>
      <c r="AD6" s="42" t="s">
        <v>176</v>
      </c>
      <c r="AE6" s="42" t="s">
        <v>17</v>
      </c>
      <c r="AF6" s="42" t="s">
        <v>18</v>
      </c>
      <c r="AG6" s="42" t="s">
        <v>176</v>
      </c>
      <c r="AH6" s="42" t="s">
        <v>17</v>
      </c>
      <c r="AI6" s="43" t="s">
        <v>18</v>
      </c>
      <c r="AJ6" s="431"/>
      <c r="AK6" s="254"/>
      <c r="AL6" s="95" t="s">
        <v>3</v>
      </c>
      <c r="AM6" s="434"/>
      <c r="AN6" s="44" t="s">
        <v>177</v>
      </c>
      <c r="AO6" s="38" t="s">
        <v>19</v>
      </c>
      <c r="AP6" s="38" t="s">
        <v>178</v>
      </c>
      <c r="AQ6" s="38" t="s">
        <v>177</v>
      </c>
      <c r="AR6" s="38" t="s">
        <v>19</v>
      </c>
      <c r="AS6" s="38" t="s">
        <v>178</v>
      </c>
      <c r="AT6" s="38" t="s">
        <v>177</v>
      </c>
      <c r="AU6" s="38" t="s">
        <v>19</v>
      </c>
      <c r="AV6" s="38" t="s">
        <v>178</v>
      </c>
      <c r="AW6" s="38" t="s">
        <v>179</v>
      </c>
      <c r="AX6" s="38" t="s">
        <v>19</v>
      </c>
      <c r="AY6" s="39" t="s">
        <v>180</v>
      </c>
      <c r="AZ6" s="431"/>
      <c r="BA6" s="254"/>
      <c r="BB6" s="95" t="s">
        <v>3</v>
      </c>
      <c r="BC6" s="434"/>
      <c r="BD6" s="44" t="s">
        <v>181</v>
      </c>
      <c r="BE6" s="38" t="s">
        <v>19</v>
      </c>
      <c r="BF6" s="38" t="s">
        <v>182</v>
      </c>
      <c r="BG6" s="38" t="s">
        <v>181</v>
      </c>
      <c r="BH6" s="38" t="s">
        <v>19</v>
      </c>
      <c r="BI6" s="38" t="s">
        <v>182</v>
      </c>
      <c r="BJ6" s="38" t="s">
        <v>181</v>
      </c>
      <c r="BK6" s="38" t="s">
        <v>19</v>
      </c>
      <c r="BL6" s="38" t="s">
        <v>182</v>
      </c>
      <c r="BM6" s="38" t="s">
        <v>181</v>
      </c>
      <c r="BN6" s="38" t="s">
        <v>19</v>
      </c>
      <c r="BO6" s="45" t="s">
        <v>182</v>
      </c>
      <c r="BP6" s="38" t="s">
        <v>179</v>
      </c>
      <c r="BQ6" s="38" t="s">
        <v>19</v>
      </c>
      <c r="BR6" s="39" t="s">
        <v>180</v>
      </c>
      <c r="BS6" s="431"/>
    </row>
    <row r="7" spans="1:78" ht="29.25" customHeight="1">
      <c r="B7" s="408" t="s">
        <v>305</v>
      </c>
      <c r="C7" s="617" t="s">
        <v>324</v>
      </c>
      <c r="D7" s="98"/>
      <c r="E7" s="98"/>
      <c r="F7" s="98"/>
      <c r="G7" s="99">
        <f>SUM(D7:F7)</f>
        <v>0</v>
      </c>
      <c r="H7" s="98"/>
      <c r="I7" s="98"/>
      <c r="J7" s="100">
        <f>(H7+I7)</f>
        <v>0</v>
      </c>
      <c r="K7" s="98">
        <v>1</v>
      </c>
      <c r="L7" s="101">
        <v>3000</v>
      </c>
      <c r="M7" s="98">
        <v>20</v>
      </c>
      <c r="N7" s="98">
        <v>87000</v>
      </c>
      <c r="O7" s="98">
        <v>1</v>
      </c>
      <c r="P7" s="98">
        <v>13000</v>
      </c>
      <c r="Q7" s="98">
        <v>16</v>
      </c>
      <c r="R7" s="619">
        <v>309000</v>
      </c>
      <c r="S7" s="620" t="s">
        <v>324</v>
      </c>
      <c r="T7" s="257"/>
      <c r="U7" s="408" t="s">
        <v>305</v>
      </c>
      <c r="V7" s="617" t="s">
        <v>324</v>
      </c>
      <c r="W7" s="105"/>
      <c r="X7" s="106"/>
      <c r="Y7" s="98">
        <v>24</v>
      </c>
      <c r="Z7" s="98">
        <v>2249.0720000000001</v>
      </c>
      <c r="AA7" s="98">
        <v>118</v>
      </c>
      <c r="AB7" s="98">
        <v>3894000</v>
      </c>
      <c r="AC7" s="98">
        <v>10195.856</v>
      </c>
      <c r="AD7" s="98">
        <v>64</v>
      </c>
      <c r="AE7" s="98">
        <v>1455470</v>
      </c>
      <c r="AF7" s="98">
        <v>1433.1279999999999</v>
      </c>
      <c r="AG7" s="98"/>
      <c r="AH7" s="98"/>
      <c r="AI7" s="108">
        <v>0</v>
      </c>
      <c r="AJ7" s="617" t="s">
        <v>324</v>
      </c>
      <c r="AK7" s="152"/>
      <c r="AL7" s="408" t="s">
        <v>305</v>
      </c>
      <c r="AM7" s="617" t="s">
        <v>324</v>
      </c>
      <c r="AN7" s="114"/>
      <c r="AO7" s="98"/>
      <c r="AP7" s="98"/>
      <c r="AQ7" s="98"/>
      <c r="AR7" s="98"/>
      <c r="AS7" s="98"/>
      <c r="AT7" s="98"/>
      <c r="AU7" s="98"/>
      <c r="AV7" s="98">
        <v>16.8</v>
      </c>
      <c r="AW7" s="99">
        <f t="shared" ref="AW7:AY15" si="0">((AN7+AQ7)+AT7)</f>
        <v>0</v>
      </c>
      <c r="AX7" s="99">
        <f t="shared" si="0"/>
        <v>0</v>
      </c>
      <c r="AY7" s="100">
        <f t="shared" si="0"/>
        <v>16.8</v>
      </c>
      <c r="AZ7" s="617" t="s">
        <v>324</v>
      </c>
      <c r="BA7" s="152"/>
      <c r="BB7" s="408" t="s">
        <v>305</v>
      </c>
      <c r="BC7" s="617" t="s">
        <v>324</v>
      </c>
      <c r="BD7" s="105"/>
      <c r="BE7" s="106"/>
      <c r="BF7" s="106"/>
      <c r="BG7" s="106"/>
      <c r="BH7" s="106"/>
      <c r="BI7" s="106"/>
      <c r="BJ7" s="106"/>
      <c r="BK7" s="106"/>
      <c r="BL7" s="106"/>
      <c r="BM7" s="99">
        <f t="shared" ref="BM7:BO15" si="1">((BD7+BG7)+BJ7)</f>
        <v>0</v>
      </c>
      <c r="BN7" s="99">
        <f t="shared" si="1"/>
        <v>0</v>
      </c>
      <c r="BO7" s="99">
        <f t="shared" si="1"/>
        <v>0</v>
      </c>
      <c r="BP7" s="99">
        <f t="shared" ref="BP7:BR8" si="2">(AW7+BM7)</f>
        <v>0</v>
      </c>
      <c r="BQ7" s="99">
        <f t="shared" si="2"/>
        <v>0</v>
      </c>
      <c r="BR7" s="100">
        <f t="shared" si="2"/>
        <v>16.8</v>
      </c>
      <c r="BS7" s="617" t="s">
        <v>324</v>
      </c>
    </row>
    <row r="8" spans="1:78" ht="29.25" customHeight="1">
      <c r="B8" s="409"/>
      <c r="C8" s="621" t="s">
        <v>5</v>
      </c>
      <c r="D8" s="98" t="s">
        <v>79</v>
      </c>
      <c r="E8" s="98"/>
      <c r="F8" s="98"/>
      <c r="G8" s="99">
        <f>SUM(D8:F8)</f>
        <v>0</v>
      </c>
      <c r="H8" s="98"/>
      <c r="I8" s="98"/>
      <c r="J8" s="100">
        <f>(H8+I8)</f>
        <v>0</v>
      </c>
      <c r="K8" s="98">
        <v>2</v>
      </c>
      <c r="L8" s="101">
        <v>7000</v>
      </c>
      <c r="M8" s="98">
        <v>69</v>
      </c>
      <c r="N8" s="98">
        <v>292500</v>
      </c>
      <c r="O8" s="98">
        <v>4</v>
      </c>
      <c r="P8" s="98">
        <v>94000</v>
      </c>
      <c r="Q8" s="98">
        <v>57</v>
      </c>
      <c r="R8" s="98">
        <v>771200</v>
      </c>
      <c r="S8" s="622" t="s">
        <v>325</v>
      </c>
      <c r="T8" s="257"/>
      <c r="U8" s="409"/>
      <c r="V8" s="617" t="s">
        <v>5</v>
      </c>
      <c r="W8" s="105"/>
      <c r="X8" s="106"/>
      <c r="Y8" s="98">
        <v>8</v>
      </c>
      <c r="Z8" s="98">
        <v>889.39099999999996</v>
      </c>
      <c r="AA8" s="98">
        <f>18+144</f>
        <v>162</v>
      </c>
      <c r="AB8" s="98">
        <f>180000+4752000</f>
        <v>4932000</v>
      </c>
      <c r="AC8" s="98">
        <f>475.2+16478.572</f>
        <v>16953.772000000001</v>
      </c>
      <c r="AD8" s="98">
        <v>95</v>
      </c>
      <c r="AE8" s="98">
        <v>1663970</v>
      </c>
      <c r="AF8" s="98">
        <v>1436.7539999999999</v>
      </c>
      <c r="AG8" s="98"/>
      <c r="AH8" s="98"/>
      <c r="AI8" s="108">
        <v>0</v>
      </c>
      <c r="AJ8" s="624" t="s">
        <v>5</v>
      </c>
      <c r="AK8" s="152"/>
      <c r="AL8" s="409"/>
      <c r="AM8" s="617" t="s">
        <v>337</v>
      </c>
      <c r="AN8" s="114">
        <v>754926.65300000005</v>
      </c>
      <c r="AO8" s="98">
        <v>504458.22700000001</v>
      </c>
      <c r="AP8" s="98">
        <v>769099.29799999995</v>
      </c>
      <c r="AQ8" s="98">
        <v>135453.22</v>
      </c>
      <c r="AR8" s="98">
        <v>16578.55</v>
      </c>
      <c r="AS8" s="98">
        <v>137804.005</v>
      </c>
      <c r="AT8" s="338">
        <f>2286.009+12130.928</f>
        <v>14416.937</v>
      </c>
      <c r="AU8" s="98">
        <f>766.363+7887.517</f>
        <v>8653.8799999999992</v>
      </c>
      <c r="AV8" s="98">
        <f>2533.153+12307.891</f>
        <v>14841.044</v>
      </c>
      <c r="AW8" s="99">
        <f t="shared" ref="AW8" si="3">((AN8+AQ8)+AT8)</f>
        <v>904796.81</v>
      </c>
      <c r="AX8" s="99">
        <f t="shared" ref="AX8" si="4">((AO8+AR8)+AU8)</f>
        <v>529690.65700000001</v>
      </c>
      <c r="AY8" s="100">
        <f t="shared" ref="AY8" si="5">((AP8+AS8)+AV8)</f>
        <v>921744.34699999995</v>
      </c>
      <c r="AZ8" s="624" t="s">
        <v>5</v>
      </c>
      <c r="BA8" s="152"/>
      <c r="BB8" s="409"/>
      <c r="BC8" s="628" t="s">
        <v>338</v>
      </c>
      <c r="BD8" s="105"/>
      <c r="BE8" s="106"/>
      <c r="BF8" s="106"/>
      <c r="BG8" s="106"/>
      <c r="BH8" s="106"/>
      <c r="BI8" s="106"/>
      <c r="BJ8" s="106"/>
      <c r="BK8" s="106"/>
      <c r="BL8" s="106"/>
      <c r="BM8" s="99">
        <f t="shared" ref="BM8" si="6">((BD8+BG8)+BJ8)</f>
        <v>0</v>
      </c>
      <c r="BN8" s="99">
        <f t="shared" ref="BN8" si="7">((BE8+BH8)+BK8)</f>
        <v>0</v>
      </c>
      <c r="BO8" s="99">
        <f t="shared" ref="BO8" si="8">((BF8+BI8)+BL8)</f>
        <v>0</v>
      </c>
      <c r="BP8" s="99">
        <f t="shared" si="2"/>
        <v>904796.81</v>
      </c>
      <c r="BQ8" s="99">
        <f t="shared" si="2"/>
        <v>529690.65700000001</v>
      </c>
      <c r="BR8" s="100">
        <f t="shared" si="2"/>
        <v>921744.34699999995</v>
      </c>
      <c r="BS8" s="624" t="s">
        <v>338</v>
      </c>
    </row>
    <row r="9" spans="1:78" ht="29.25" customHeight="1">
      <c r="B9" s="410"/>
      <c r="C9" s="86" t="s">
        <v>42</v>
      </c>
      <c r="D9" s="102">
        <f>SUM(D7:D8)</f>
        <v>0</v>
      </c>
      <c r="E9" s="102">
        <f t="shared" ref="E9:R9" si="9">SUM(E7:E8)</f>
        <v>0</v>
      </c>
      <c r="F9" s="102">
        <f t="shared" si="9"/>
        <v>0</v>
      </c>
      <c r="G9" s="102">
        <f t="shared" si="9"/>
        <v>0</v>
      </c>
      <c r="H9" s="102">
        <f t="shared" si="9"/>
        <v>0</v>
      </c>
      <c r="I9" s="102">
        <f t="shared" si="9"/>
        <v>0</v>
      </c>
      <c r="J9" s="102">
        <f t="shared" si="9"/>
        <v>0</v>
      </c>
      <c r="K9" s="103">
        <f t="shared" si="9"/>
        <v>3</v>
      </c>
      <c r="L9" s="277">
        <f t="shared" si="9"/>
        <v>10000</v>
      </c>
      <c r="M9" s="102">
        <f t="shared" si="9"/>
        <v>89</v>
      </c>
      <c r="N9" s="102">
        <f t="shared" si="9"/>
        <v>379500</v>
      </c>
      <c r="O9" s="102">
        <f t="shared" si="9"/>
        <v>5</v>
      </c>
      <c r="P9" s="102">
        <f t="shared" si="9"/>
        <v>107000</v>
      </c>
      <c r="Q9" s="102">
        <f t="shared" si="9"/>
        <v>73</v>
      </c>
      <c r="R9" s="104">
        <f t="shared" si="9"/>
        <v>1080200</v>
      </c>
      <c r="S9" s="96" t="s">
        <v>42</v>
      </c>
      <c r="T9" s="152"/>
      <c r="U9" s="410"/>
      <c r="V9" s="86" t="s">
        <v>42</v>
      </c>
      <c r="W9" s="103">
        <f t="shared" ref="W9:AI9" si="10">SUM(W7:W8)</f>
        <v>0</v>
      </c>
      <c r="X9" s="102">
        <f t="shared" si="10"/>
        <v>0</v>
      </c>
      <c r="Y9" s="102">
        <f t="shared" si="10"/>
        <v>32</v>
      </c>
      <c r="Z9" s="102">
        <f t="shared" si="10"/>
        <v>3138.4630000000002</v>
      </c>
      <c r="AA9" s="102">
        <f t="shared" si="10"/>
        <v>280</v>
      </c>
      <c r="AB9" s="102">
        <f t="shared" si="10"/>
        <v>8826000</v>
      </c>
      <c r="AC9" s="102">
        <f t="shared" si="10"/>
        <v>27149.628000000001</v>
      </c>
      <c r="AD9" s="102">
        <f t="shared" si="10"/>
        <v>159</v>
      </c>
      <c r="AE9" s="102">
        <f t="shared" si="10"/>
        <v>3119440</v>
      </c>
      <c r="AF9" s="102">
        <f t="shared" si="10"/>
        <v>2869.8819999999996</v>
      </c>
      <c r="AG9" s="102">
        <f t="shared" si="10"/>
        <v>0</v>
      </c>
      <c r="AH9" s="102">
        <f t="shared" si="10"/>
        <v>0</v>
      </c>
      <c r="AI9" s="104">
        <f t="shared" si="10"/>
        <v>0</v>
      </c>
      <c r="AJ9" s="96" t="s">
        <v>42</v>
      </c>
      <c r="AK9" s="152"/>
      <c r="AL9" s="410"/>
      <c r="AM9" s="113" t="s">
        <v>42</v>
      </c>
      <c r="AN9" s="103">
        <f t="shared" ref="AN9:AY9" si="11">SUM(AN7:AN8)</f>
        <v>754926.65300000005</v>
      </c>
      <c r="AO9" s="102">
        <f t="shared" si="11"/>
        <v>504458.22700000001</v>
      </c>
      <c r="AP9" s="102">
        <f t="shared" si="11"/>
        <v>769099.29799999995</v>
      </c>
      <c r="AQ9" s="102">
        <f t="shared" si="11"/>
        <v>135453.22</v>
      </c>
      <c r="AR9" s="102">
        <f t="shared" si="11"/>
        <v>16578.55</v>
      </c>
      <c r="AS9" s="102">
        <f t="shared" si="11"/>
        <v>137804.005</v>
      </c>
      <c r="AT9" s="102">
        <f t="shared" si="11"/>
        <v>14416.937</v>
      </c>
      <c r="AU9" s="102">
        <f t="shared" si="11"/>
        <v>8653.8799999999992</v>
      </c>
      <c r="AV9" s="102">
        <f t="shared" si="11"/>
        <v>14857.843999999999</v>
      </c>
      <c r="AW9" s="102">
        <f t="shared" si="11"/>
        <v>904796.81</v>
      </c>
      <c r="AX9" s="102">
        <f t="shared" si="11"/>
        <v>529690.65700000001</v>
      </c>
      <c r="AY9" s="102">
        <f t="shared" si="11"/>
        <v>921761.147</v>
      </c>
      <c r="AZ9" s="96" t="s">
        <v>42</v>
      </c>
      <c r="BA9" s="152"/>
      <c r="BB9" s="410"/>
      <c r="BC9" s="113" t="s">
        <v>42</v>
      </c>
      <c r="BD9" s="103">
        <f t="shared" ref="BD9" si="12">SUM(BD7:BD8)</f>
        <v>0</v>
      </c>
      <c r="BE9" s="102">
        <f t="shared" ref="BE9" si="13">SUM(BE7:BE8)</f>
        <v>0</v>
      </c>
      <c r="BF9" s="102">
        <f t="shared" ref="BF9" si="14">SUM(BF7:BF8)</f>
        <v>0</v>
      </c>
      <c r="BG9" s="102">
        <f t="shared" ref="BG9" si="15">SUM(BG7:BG8)</f>
        <v>0</v>
      </c>
      <c r="BH9" s="102">
        <f t="shared" ref="BH9" si="16">SUM(BH7:BH8)</f>
        <v>0</v>
      </c>
      <c r="BI9" s="102">
        <f t="shared" ref="BI9" si="17">SUM(BI7:BI8)</f>
        <v>0</v>
      </c>
      <c r="BJ9" s="102">
        <f t="shared" ref="BJ9" si="18">SUM(BJ7:BJ8)</f>
        <v>0</v>
      </c>
      <c r="BK9" s="102">
        <f t="shared" ref="BK9" si="19">SUM(BK7:BK8)</f>
        <v>0</v>
      </c>
      <c r="BL9" s="102">
        <f t="shared" ref="BL9" si="20">SUM(BL7:BL8)</f>
        <v>0</v>
      </c>
      <c r="BM9" s="102">
        <f>SUM(BM7:BM8)</f>
        <v>0</v>
      </c>
      <c r="BN9" s="102">
        <f t="shared" ref="BN9" si="21">SUM(BN7:BN8)</f>
        <v>0</v>
      </c>
      <c r="BO9" s="102">
        <f t="shared" ref="BO9" si="22">SUM(BO7:BO8)</f>
        <v>0</v>
      </c>
      <c r="BP9" s="102">
        <f t="shared" ref="BP9" si="23">SUM(BP7:BP8)</f>
        <v>904796.81</v>
      </c>
      <c r="BQ9" s="102">
        <f t="shared" ref="BQ9" si="24">SUM(BQ7:BQ8)</f>
        <v>529690.65700000001</v>
      </c>
      <c r="BR9" s="102">
        <f t="shared" ref="BR9" si="25">SUM(BR7:BR8)</f>
        <v>921761.147</v>
      </c>
      <c r="BS9" s="96" t="s">
        <v>42</v>
      </c>
    </row>
    <row r="10" spans="1:78" ht="29.25" customHeight="1">
      <c r="A10" s="420" t="s">
        <v>315</v>
      </c>
      <c r="B10" s="405" t="s">
        <v>272</v>
      </c>
      <c r="C10" s="617" t="s">
        <v>341</v>
      </c>
      <c r="D10" s="98"/>
      <c r="E10" s="98"/>
      <c r="F10" s="98"/>
      <c r="G10" s="99">
        <f t="shared" ref="G10:G15" si="26">SUM(D10:F10)</f>
        <v>0</v>
      </c>
      <c r="H10" s="98"/>
      <c r="I10" s="98"/>
      <c r="J10" s="100">
        <f>(H10+I10)</f>
        <v>0</v>
      </c>
      <c r="K10" s="105"/>
      <c r="L10" s="319"/>
      <c r="M10" s="106"/>
      <c r="N10" s="98"/>
      <c r="O10" s="106"/>
      <c r="P10" s="106"/>
      <c r="Q10" s="106"/>
      <c r="R10" s="107"/>
      <c r="S10" s="623" t="s">
        <v>340</v>
      </c>
      <c r="T10" s="421" t="s">
        <v>297</v>
      </c>
      <c r="U10" s="405" t="s">
        <v>270</v>
      </c>
      <c r="V10" s="617" t="s">
        <v>6</v>
      </c>
      <c r="W10" s="105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623" t="s">
        <v>6</v>
      </c>
      <c r="AK10" s="421" t="s">
        <v>316</v>
      </c>
      <c r="AL10" s="405" t="s">
        <v>270</v>
      </c>
      <c r="AM10" s="628" t="s">
        <v>342</v>
      </c>
      <c r="AN10" s="114"/>
      <c r="AO10" s="98"/>
      <c r="AP10" s="98"/>
      <c r="AQ10" s="98">
        <v>516.78</v>
      </c>
      <c r="AR10" s="98"/>
      <c r="AS10" s="98">
        <v>557.82000000000005</v>
      </c>
      <c r="AT10" s="98"/>
      <c r="AU10" s="98"/>
      <c r="AV10" s="98"/>
      <c r="AW10" s="99">
        <f>((AN10+AQ10)+AT10)</f>
        <v>516.78</v>
      </c>
      <c r="AX10" s="99">
        <f t="shared" si="0"/>
        <v>0</v>
      </c>
      <c r="AY10" s="100">
        <f t="shared" si="0"/>
        <v>557.82000000000005</v>
      </c>
      <c r="AZ10" s="623" t="s">
        <v>340</v>
      </c>
      <c r="BA10" s="421" t="s">
        <v>317</v>
      </c>
      <c r="BB10" s="405" t="s">
        <v>270</v>
      </c>
      <c r="BC10" s="628" t="s">
        <v>340</v>
      </c>
      <c r="BD10" s="114"/>
      <c r="BE10" s="98"/>
      <c r="BF10" s="98"/>
      <c r="BG10" s="98"/>
      <c r="BH10" s="98"/>
      <c r="BI10" s="98"/>
      <c r="BJ10" s="98"/>
      <c r="BK10" s="98"/>
      <c r="BL10" s="98"/>
      <c r="BM10" s="99">
        <f t="shared" si="1"/>
        <v>0</v>
      </c>
      <c r="BN10" s="99">
        <f t="shared" si="1"/>
        <v>0</v>
      </c>
      <c r="BO10" s="99">
        <f t="shared" si="1"/>
        <v>0</v>
      </c>
      <c r="BP10" s="99">
        <f t="shared" ref="BP10:BR12" si="27">(AW10+BM10)</f>
        <v>516.78</v>
      </c>
      <c r="BQ10" s="99">
        <f t="shared" si="27"/>
        <v>0</v>
      </c>
      <c r="BR10" s="100">
        <f t="shared" si="27"/>
        <v>557.82000000000005</v>
      </c>
      <c r="BS10" s="624" t="s">
        <v>340</v>
      </c>
    </row>
    <row r="11" spans="1:78" s="265" customFormat="1" ht="29.25" customHeight="1">
      <c r="A11" s="420"/>
      <c r="B11" s="406"/>
      <c r="C11" s="617" t="s">
        <v>344</v>
      </c>
      <c r="D11" s="98"/>
      <c r="E11" s="98"/>
      <c r="F11" s="98"/>
      <c r="G11" s="99">
        <f>SUM(D11:F11)</f>
        <v>0</v>
      </c>
      <c r="H11" s="98"/>
      <c r="I11" s="98"/>
      <c r="J11" s="100">
        <f>(H11+I11)</f>
        <v>0</v>
      </c>
      <c r="K11" s="105"/>
      <c r="L11" s="319"/>
      <c r="M11" s="106"/>
      <c r="N11" s="98"/>
      <c r="O11" s="106"/>
      <c r="P11" s="106"/>
      <c r="Q11" s="106"/>
      <c r="R11" s="107"/>
      <c r="S11" s="624" t="s">
        <v>343</v>
      </c>
      <c r="T11" s="421"/>
      <c r="U11" s="406"/>
      <c r="V11" s="617" t="s">
        <v>265</v>
      </c>
      <c r="W11" s="105"/>
      <c r="X11" s="106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108"/>
      <c r="AJ11" s="624" t="s">
        <v>265</v>
      </c>
      <c r="AK11" s="421"/>
      <c r="AL11" s="406"/>
      <c r="AM11" s="617" t="s">
        <v>343</v>
      </c>
      <c r="AN11" s="114"/>
      <c r="AO11" s="98"/>
      <c r="AP11" s="98"/>
      <c r="AQ11" s="98"/>
      <c r="AR11" s="98"/>
      <c r="AS11" s="98"/>
      <c r="AT11" s="98"/>
      <c r="AU11" s="98"/>
      <c r="AV11" s="98"/>
      <c r="AW11" s="99">
        <f t="shared" ref="AW11:AY12" si="28">((AN11+AQ11)+AT11)</f>
        <v>0</v>
      </c>
      <c r="AX11" s="99">
        <f t="shared" si="28"/>
        <v>0</v>
      </c>
      <c r="AY11" s="100">
        <f t="shared" si="28"/>
        <v>0</v>
      </c>
      <c r="AZ11" s="624" t="s">
        <v>343</v>
      </c>
      <c r="BA11" s="421"/>
      <c r="BB11" s="406"/>
      <c r="BC11" s="617" t="s">
        <v>343</v>
      </c>
      <c r="BD11" s="114"/>
      <c r="BE11" s="98"/>
      <c r="BF11" s="98"/>
      <c r="BG11" s="98"/>
      <c r="BH11" s="98"/>
      <c r="BI11" s="98"/>
      <c r="BJ11" s="98"/>
      <c r="BK11" s="98"/>
      <c r="BL11" s="98"/>
      <c r="BM11" s="99">
        <f t="shared" ref="BM11:BO12" si="29">((BD11+BG11)+BJ11)</f>
        <v>0</v>
      </c>
      <c r="BN11" s="99">
        <f t="shared" si="29"/>
        <v>0</v>
      </c>
      <c r="BO11" s="99">
        <f t="shared" si="29"/>
        <v>0</v>
      </c>
      <c r="BP11" s="99">
        <f t="shared" si="27"/>
        <v>0</v>
      </c>
      <c r="BQ11" s="99">
        <f t="shared" si="27"/>
        <v>0</v>
      </c>
      <c r="BR11" s="100">
        <f t="shared" si="27"/>
        <v>0</v>
      </c>
      <c r="BS11" s="617" t="s">
        <v>343</v>
      </c>
    </row>
    <row r="12" spans="1:78" ht="29.25" customHeight="1">
      <c r="A12" s="420"/>
      <c r="B12" s="406"/>
      <c r="C12" s="625" t="s">
        <v>43</v>
      </c>
      <c r="D12" s="98"/>
      <c r="E12" s="98"/>
      <c r="F12" s="98"/>
      <c r="G12" s="99">
        <f>SUM(D12:F12)</f>
        <v>0</v>
      </c>
      <c r="H12" s="98"/>
      <c r="I12" s="98"/>
      <c r="J12" s="100">
        <f>(H12+I12)</f>
        <v>0</v>
      </c>
      <c r="K12" s="105"/>
      <c r="L12" s="319"/>
      <c r="M12" s="106"/>
      <c r="N12" s="98"/>
      <c r="O12" s="106"/>
      <c r="P12" s="106"/>
      <c r="Q12" s="106"/>
      <c r="R12" s="107"/>
      <c r="S12" s="626" t="s">
        <v>43</v>
      </c>
      <c r="T12" s="421"/>
      <c r="U12" s="406"/>
      <c r="V12" s="618" t="s">
        <v>43</v>
      </c>
      <c r="W12" s="105"/>
      <c r="X12" s="106"/>
      <c r="Y12" s="370"/>
      <c r="Z12" s="370"/>
      <c r="AA12" s="370"/>
      <c r="AB12" s="370"/>
      <c r="AC12" s="370"/>
      <c r="AD12" s="370"/>
      <c r="AE12" s="370"/>
      <c r="AF12" s="370"/>
      <c r="AG12" s="106"/>
      <c r="AH12" s="106"/>
      <c r="AI12" s="107"/>
      <c r="AJ12" s="627" t="s">
        <v>43</v>
      </c>
      <c r="AK12" s="421"/>
      <c r="AL12" s="406"/>
      <c r="AM12" s="629" t="s">
        <v>43</v>
      </c>
      <c r="AN12" s="371"/>
      <c r="AO12" s="370"/>
      <c r="AP12" s="370"/>
      <c r="AQ12" s="370"/>
      <c r="AR12" s="370"/>
      <c r="AS12" s="370"/>
      <c r="AT12" s="106"/>
      <c r="AU12" s="106"/>
      <c r="AV12" s="106"/>
      <c r="AW12" s="99">
        <f t="shared" si="28"/>
        <v>0</v>
      </c>
      <c r="AX12" s="99">
        <f t="shared" si="28"/>
        <v>0</v>
      </c>
      <c r="AY12" s="100">
        <f t="shared" si="28"/>
        <v>0</v>
      </c>
      <c r="AZ12" s="626" t="s">
        <v>43</v>
      </c>
      <c r="BA12" s="421"/>
      <c r="BB12" s="406"/>
      <c r="BC12" s="625" t="s">
        <v>43</v>
      </c>
      <c r="BD12" s="114"/>
      <c r="BE12" s="98"/>
      <c r="BF12" s="98"/>
      <c r="BG12" s="98"/>
      <c r="BH12" s="98"/>
      <c r="BI12" s="98"/>
      <c r="BJ12" s="98"/>
      <c r="BK12" s="98"/>
      <c r="BL12" s="98"/>
      <c r="BM12" s="99">
        <f t="shared" si="29"/>
        <v>0</v>
      </c>
      <c r="BN12" s="99">
        <f t="shared" si="29"/>
        <v>0</v>
      </c>
      <c r="BO12" s="99">
        <f t="shared" si="29"/>
        <v>0</v>
      </c>
      <c r="BP12" s="99">
        <f t="shared" si="27"/>
        <v>0</v>
      </c>
      <c r="BQ12" s="99">
        <f t="shared" si="27"/>
        <v>0</v>
      </c>
      <c r="BR12" s="100">
        <f t="shared" si="27"/>
        <v>0</v>
      </c>
      <c r="BS12" s="625" t="s">
        <v>43</v>
      </c>
    </row>
    <row r="13" spans="1:78" ht="29.25" customHeight="1">
      <c r="B13" s="407"/>
      <c r="C13" s="86" t="s">
        <v>164</v>
      </c>
      <c r="D13" s="102">
        <f t="shared" ref="D13:R13" si="30">SUM(D10:D12)</f>
        <v>0</v>
      </c>
      <c r="E13" s="102">
        <f t="shared" si="30"/>
        <v>0</v>
      </c>
      <c r="F13" s="102">
        <f t="shared" si="30"/>
        <v>0</v>
      </c>
      <c r="G13" s="102">
        <f t="shared" si="30"/>
        <v>0</v>
      </c>
      <c r="H13" s="102">
        <f t="shared" si="30"/>
        <v>0</v>
      </c>
      <c r="I13" s="102">
        <f t="shared" si="30"/>
        <v>0</v>
      </c>
      <c r="J13" s="104">
        <f t="shared" si="30"/>
        <v>0</v>
      </c>
      <c r="K13" s="369">
        <f t="shared" si="30"/>
        <v>0</v>
      </c>
      <c r="L13" s="102">
        <f t="shared" si="30"/>
        <v>0</v>
      </c>
      <c r="M13" s="102">
        <f t="shared" si="30"/>
        <v>0</v>
      </c>
      <c r="N13" s="102">
        <f t="shared" si="30"/>
        <v>0</v>
      </c>
      <c r="O13" s="102">
        <f t="shared" si="30"/>
        <v>0</v>
      </c>
      <c r="P13" s="102">
        <f t="shared" si="30"/>
        <v>0</v>
      </c>
      <c r="Q13" s="102">
        <f t="shared" si="30"/>
        <v>0</v>
      </c>
      <c r="R13" s="102">
        <f t="shared" si="30"/>
        <v>0</v>
      </c>
      <c r="S13" s="96" t="s">
        <v>164</v>
      </c>
      <c r="T13" s="152"/>
      <c r="U13" s="407"/>
      <c r="V13" s="86" t="s">
        <v>164</v>
      </c>
      <c r="W13" s="103">
        <f t="shared" ref="W13:AI13" si="31">SUM(W10:W12)</f>
        <v>0</v>
      </c>
      <c r="X13" s="102">
        <f t="shared" si="31"/>
        <v>0</v>
      </c>
      <c r="Y13" s="102">
        <f t="shared" si="31"/>
        <v>0</v>
      </c>
      <c r="Z13" s="102">
        <f t="shared" si="31"/>
        <v>0</v>
      </c>
      <c r="AA13" s="102">
        <f t="shared" si="31"/>
        <v>0</v>
      </c>
      <c r="AB13" s="102">
        <f t="shared" si="31"/>
        <v>0</v>
      </c>
      <c r="AC13" s="102">
        <f t="shared" si="31"/>
        <v>0</v>
      </c>
      <c r="AD13" s="102">
        <f t="shared" si="31"/>
        <v>0</v>
      </c>
      <c r="AE13" s="102">
        <f t="shared" si="31"/>
        <v>0</v>
      </c>
      <c r="AF13" s="102">
        <f t="shared" si="31"/>
        <v>0</v>
      </c>
      <c r="AG13" s="102">
        <f t="shared" si="31"/>
        <v>0</v>
      </c>
      <c r="AH13" s="102">
        <f t="shared" si="31"/>
        <v>0</v>
      </c>
      <c r="AI13" s="102">
        <f t="shared" si="31"/>
        <v>0</v>
      </c>
      <c r="AJ13" s="96" t="s">
        <v>164</v>
      </c>
      <c r="AK13" s="152"/>
      <c r="AL13" s="407"/>
      <c r="AM13" s="113" t="s">
        <v>164</v>
      </c>
      <c r="AN13" s="103">
        <f t="shared" ref="AN13:AY13" si="32">SUM(AN10:AN12)</f>
        <v>0</v>
      </c>
      <c r="AO13" s="102">
        <f t="shared" si="32"/>
        <v>0</v>
      </c>
      <c r="AP13" s="102">
        <f t="shared" si="32"/>
        <v>0</v>
      </c>
      <c r="AQ13" s="102">
        <f t="shared" si="32"/>
        <v>516.78</v>
      </c>
      <c r="AR13" s="102">
        <f t="shared" si="32"/>
        <v>0</v>
      </c>
      <c r="AS13" s="102">
        <f t="shared" si="32"/>
        <v>557.82000000000005</v>
      </c>
      <c r="AT13" s="102">
        <f t="shared" si="32"/>
        <v>0</v>
      </c>
      <c r="AU13" s="102">
        <f t="shared" si="32"/>
        <v>0</v>
      </c>
      <c r="AV13" s="102">
        <f t="shared" si="32"/>
        <v>0</v>
      </c>
      <c r="AW13" s="102">
        <f t="shared" si="32"/>
        <v>516.78</v>
      </c>
      <c r="AX13" s="102">
        <f t="shared" si="32"/>
        <v>0</v>
      </c>
      <c r="AY13" s="369">
        <f t="shared" si="32"/>
        <v>557.82000000000005</v>
      </c>
      <c r="AZ13" s="96" t="s">
        <v>164</v>
      </c>
      <c r="BA13" s="152"/>
      <c r="BB13" s="407"/>
      <c r="BC13" s="113" t="s">
        <v>164</v>
      </c>
      <c r="BD13" s="103">
        <f t="shared" ref="BD13:BR13" si="33">SUM(BD10:BD12)</f>
        <v>0</v>
      </c>
      <c r="BE13" s="102">
        <f t="shared" si="33"/>
        <v>0</v>
      </c>
      <c r="BF13" s="102">
        <f t="shared" si="33"/>
        <v>0</v>
      </c>
      <c r="BG13" s="102">
        <f t="shared" si="33"/>
        <v>0</v>
      </c>
      <c r="BH13" s="102">
        <f t="shared" si="33"/>
        <v>0</v>
      </c>
      <c r="BI13" s="102">
        <f t="shared" si="33"/>
        <v>0</v>
      </c>
      <c r="BJ13" s="102">
        <f t="shared" si="33"/>
        <v>0</v>
      </c>
      <c r="BK13" s="102">
        <f t="shared" si="33"/>
        <v>0</v>
      </c>
      <c r="BL13" s="102">
        <f t="shared" si="33"/>
        <v>0</v>
      </c>
      <c r="BM13" s="102">
        <f t="shared" si="33"/>
        <v>0</v>
      </c>
      <c r="BN13" s="102">
        <f t="shared" si="33"/>
        <v>0</v>
      </c>
      <c r="BO13" s="102">
        <f t="shared" si="33"/>
        <v>0</v>
      </c>
      <c r="BP13" s="102">
        <f t="shared" si="33"/>
        <v>516.78</v>
      </c>
      <c r="BQ13" s="102">
        <f t="shared" si="33"/>
        <v>0</v>
      </c>
      <c r="BR13" s="369">
        <f t="shared" si="33"/>
        <v>557.82000000000005</v>
      </c>
      <c r="BS13" s="96" t="s">
        <v>164</v>
      </c>
    </row>
    <row r="14" spans="1:78" ht="29.25" customHeight="1">
      <c r="B14" s="408" t="s">
        <v>155</v>
      </c>
      <c r="C14" s="621" t="s">
        <v>345</v>
      </c>
      <c r="D14" s="98"/>
      <c r="E14" s="98"/>
      <c r="F14" s="98"/>
      <c r="G14" s="99">
        <f t="shared" si="26"/>
        <v>0</v>
      </c>
      <c r="H14" s="98"/>
      <c r="I14" s="98"/>
      <c r="J14" s="100">
        <f>(H14+I14)</f>
        <v>0</v>
      </c>
      <c r="K14" s="105"/>
      <c r="L14" s="319"/>
      <c r="M14" s="98"/>
      <c r="N14" s="98"/>
      <c r="O14" s="106"/>
      <c r="P14" s="106"/>
      <c r="Q14" s="98"/>
      <c r="R14" s="108"/>
      <c r="S14" s="622" t="s">
        <v>7</v>
      </c>
      <c r="T14" s="257"/>
      <c r="U14" s="408" t="s">
        <v>155</v>
      </c>
      <c r="V14" s="617" t="s">
        <v>7</v>
      </c>
      <c r="W14" s="105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7"/>
      <c r="AJ14" s="624" t="s">
        <v>7</v>
      </c>
      <c r="AK14" s="152"/>
      <c r="AL14" s="408" t="s">
        <v>155</v>
      </c>
      <c r="AM14" s="382" t="s">
        <v>7</v>
      </c>
      <c r="AN14" s="105"/>
      <c r="AO14" s="106"/>
      <c r="AP14" s="372"/>
      <c r="AQ14" s="106"/>
      <c r="AR14" s="106"/>
      <c r="AS14" s="106"/>
      <c r="AT14" s="106"/>
      <c r="AU14" s="106"/>
      <c r="AV14" s="106"/>
      <c r="AW14" s="99">
        <f t="shared" si="0"/>
        <v>0</v>
      </c>
      <c r="AX14" s="373">
        <f t="shared" si="0"/>
        <v>0</v>
      </c>
      <c r="AY14" s="100">
        <f t="shared" si="0"/>
        <v>0</v>
      </c>
      <c r="AZ14" s="622" t="s">
        <v>7</v>
      </c>
      <c r="BA14" s="152"/>
      <c r="BB14" s="408" t="s">
        <v>155</v>
      </c>
      <c r="BC14" s="382" t="s">
        <v>7</v>
      </c>
      <c r="BD14" s="114"/>
      <c r="BE14" s="98"/>
      <c r="BF14" s="98"/>
      <c r="BG14" s="98"/>
      <c r="BH14" s="98"/>
      <c r="BI14" s="374"/>
      <c r="BJ14" s="98"/>
      <c r="BK14" s="98"/>
      <c r="BL14" s="98"/>
      <c r="BM14" s="373">
        <f t="shared" si="1"/>
        <v>0</v>
      </c>
      <c r="BN14" s="99">
        <f t="shared" si="1"/>
        <v>0</v>
      </c>
      <c r="BO14" s="99">
        <f t="shared" si="1"/>
        <v>0</v>
      </c>
      <c r="BP14" s="99">
        <f t="shared" ref="BP14:BR15" si="34">(AW14+BM14)</f>
        <v>0</v>
      </c>
      <c r="BQ14" s="99">
        <f t="shared" si="34"/>
        <v>0</v>
      </c>
      <c r="BR14" s="375">
        <f t="shared" si="34"/>
        <v>0</v>
      </c>
      <c r="BS14" s="622" t="s">
        <v>7</v>
      </c>
    </row>
    <row r="15" spans="1:78" ht="29.25" customHeight="1">
      <c r="B15" s="409"/>
      <c r="C15" s="618" t="s">
        <v>266</v>
      </c>
      <c r="D15" s="98"/>
      <c r="E15" s="98"/>
      <c r="F15" s="98"/>
      <c r="G15" s="99">
        <f t="shared" si="26"/>
        <v>0</v>
      </c>
      <c r="H15" s="98"/>
      <c r="I15" s="98"/>
      <c r="J15" s="100">
        <f>(H15+I15)</f>
        <v>0</v>
      </c>
      <c r="K15" s="105"/>
      <c r="L15" s="319"/>
      <c r="M15" s="106"/>
      <c r="N15" s="98"/>
      <c r="O15" s="106"/>
      <c r="P15" s="106"/>
      <c r="Q15" s="106"/>
      <c r="R15" s="107"/>
      <c r="S15" s="627" t="s">
        <v>266</v>
      </c>
      <c r="T15" s="151"/>
      <c r="U15" s="409"/>
      <c r="V15" s="618" t="s">
        <v>266</v>
      </c>
      <c r="W15" s="105"/>
      <c r="X15" s="106"/>
      <c r="Y15" s="98"/>
      <c r="Z15" s="98"/>
      <c r="AA15" s="98"/>
      <c r="AB15" s="98"/>
      <c r="AC15" s="98"/>
      <c r="AD15" s="98"/>
      <c r="AE15" s="98"/>
      <c r="AF15" s="98"/>
      <c r="AG15" s="106"/>
      <c r="AH15" s="106"/>
      <c r="AI15" s="107"/>
      <c r="AJ15" s="627" t="s">
        <v>266</v>
      </c>
      <c r="AK15" s="151"/>
      <c r="AL15" s="409"/>
      <c r="AM15" s="618" t="s">
        <v>266</v>
      </c>
      <c r="AN15" s="114"/>
      <c r="AO15" s="98"/>
      <c r="AP15" s="98" t="s">
        <v>99</v>
      </c>
      <c r="AQ15" s="98"/>
      <c r="AR15" s="98"/>
      <c r="AS15" s="98"/>
      <c r="AT15" s="98"/>
      <c r="AU15" s="98"/>
      <c r="AV15" s="98"/>
      <c r="AW15" s="99">
        <f t="shared" si="0"/>
        <v>0</v>
      </c>
      <c r="AX15" s="99">
        <f t="shared" si="0"/>
        <v>0</v>
      </c>
      <c r="AY15" s="100">
        <f t="shared" si="0"/>
        <v>0</v>
      </c>
      <c r="AZ15" s="627" t="s">
        <v>266</v>
      </c>
      <c r="BA15" s="151"/>
      <c r="BB15" s="409"/>
      <c r="BC15" s="618" t="s">
        <v>266</v>
      </c>
      <c r="BD15" s="114"/>
      <c r="BE15" s="98"/>
      <c r="BF15" s="98"/>
      <c r="BG15" s="98"/>
      <c r="BH15" s="98"/>
      <c r="BI15" s="98"/>
      <c r="BJ15" s="98"/>
      <c r="BK15" s="98"/>
      <c r="BL15" s="98"/>
      <c r="BM15" s="99">
        <f t="shared" si="1"/>
        <v>0</v>
      </c>
      <c r="BN15" s="99">
        <f t="shared" si="1"/>
        <v>0</v>
      </c>
      <c r="BO15" s="99">
        <f t="shared" si="1"/>
        <v>0</v>
      </c>
      <c r="BP15" s="99">
        <f t="shared" si="34"/>
        <v>0</v>
      </c>
      <c r="BQ15" s="99">
        <f t="shared" si="34"/>
        <v>0</v>
      </c>
      <c r="BR15" s="100">
        <f t="shared" si="34"/>
        <v>0</v>
      </c>
      <c r="BS15" s="618" t="s">
        <v>266</v>
      </c>
    </row>
    <row r="16" spans="1:78" ht="29.25" customHeight="1">
      <c r="B16" s="410"/>
      <c r="C16" s="86" t="s">
        <v>146</v>
      </c>
      <c r="D16" s="102">
        <f t="shared" ref="D16:R16" si="35">SUM(D14:D15)</f>
        <v>0</v>
      </c>
      <c r="E16" s="102">
        <f t="shared" si="35"/>
        <v>0</v>
      </c>
      <c r="F16" s="102">
        <f t="shared" si="35"/>
        <v>0</v>
      </c>
      <c r="G16" s="102">
        <f t="shared" si="35"/>
        <v>0</v>
      </c>
      <c r="H16" s="102">
        <f t="shared" si="35"/>
        <v>0</v>
      </c>
      <c r="I16" s="102">
        <f t="shared" si="35"/>
        <v>0</v>
      </c>
      <c r="J16" s="104">
        <f t="shared" si="35"/>
        <v>0</v>
      </c>
      <c r="K16" s="103">
        <f t="shared" si="35"/>
        <v>0</v>
      </c>
      <c r="L16" s="277">
        <f t="shared" si="35"/>
        <v>0</v>
      </c>
      <c r="M16" s="102">
        <f t="shared" si="35"/>
        <v>0</v>
      </c>
      <c r="N16" s="102">
        <f t="shared" si="35"/>
        <v>0</v>
      </c>
      <c r="O16" s="102">
        <f t="shared" si="35"/>
        <v>0</v>
      </c>
      <c r="P16" s="102">
        <f t="shared" si="35"/>
        <v>0</v>
      </c>
      <c r="Q16" s="102">
        <f t="shared" si="35"/>
        <v>0</v>
      </c>
      <c r="R16" s="104">
        <f t="shared" si="35"/>
        <v>0</v>
      </c>
      <c r="S16" s="96" t="s">
        <v>146</v>
      </c>
      <c r="T16" s="152"/>
      <c r="U16" s="410"/>
      <c r="V16" s="86" t="s">
        <v>146</v>
      </c>
      <c r="W16" s="103">
        <f t="shared" ref="W16:AI16" si="36">SUM(W14:W15)</f>
        <v>0</v>
      </c>
      <c r="X16" s="102">
        <f t="shared" si="36"/>
        <v>0</v>
      </c>
      <c r="Y16" s="102">
        <f t="shared" si="36"/>
        <v>0</v>
      </c>
      <c r="Z16" s="102">
        <f t="shared" si="36"/>
        <v>0</v>
      </c>
      <c r="AA16" s="102">
        <f t="shared" si="36"/>
        <v>0</v>
      </c>
      <c r="AB16" s="102">
        <f t="shared" si="36"/>
        <v>0</v>
      </c>
      <c r="AC16" s="102">
        <f t="shared" si="36"/>
        <v>0</v>
      </c>
      <c r="AD16" s="102">
        <f t="shared" si="36"/>
        <v>0</v>
      </c>
      <c r="AE16" s="102">
        <f t="shared" si="36"/>
        <v>0</v>
      </c>
      <c r="AF16" s="102">
        <f t="shared" si="36"/>
        <v>0</v>
      </c>
      <c r="AG16" s="102">
        <f t="shared" si="36"/>
        <v>0</v>
      </c>
      <c r="AH16" s="102">
        <f t="shared" si="36"/>
        <v>0</v>
      </c>
      <c r="AI16" s="104">
        <f t="shared" si="36"/>
        <v>0</v>
      </c>
      <c r="AJ16" s="96" t="s">
        <v>146</v>
      </c>
      <c r="AK16" s="152"/>
      <c r="AL16" s="410"/>
      <c r="AM16" s="113" t="s">
        <v>146</v>
      </c>
      <c r="AN16" s="103">
        <f t="shared" ref="AN16:AY16" si="37">SUM(AN14:AN15)</f>
        <v>0</v>
      </c>
      <c r="AO16" s="102">
        <f t="shared" si="37"/>
        <v>0</v>
      </c>
      <c r="AP16" s="102">
        <f t="shared" si="37"/>
        <v>0</v>
      </c>
      <c r="AQ16" s="102">
        <f t="shared" si="37"/>
        <v>0</v>
      </c>
      <c r="AR16" s="102">
        <f t="shared" si="37"/>
        <v>0</v>
      </c>
      <c r="AS16" s="102">
        <f t="shared" si="37"/>
        <v>0</v>
      </c>
      <c r="AT16" s="102">
        <f t="shared" si="37"/>
        <v>0</v>
      </c>
      <c r="AU16" s="102">
        <f t="shared" si="37"/>
        <v>0</v>
      </c>
      <c r="AV16" s="102">
        <f t="shared" si="37"/>
        <v>0</v>
      </c>
      <c r="AW16" s="102">
        <f t="shared" si="37"/>
        <v>0</v>
      </c>
      <c r="AX16" s="102">
        <f t="shared" si="37"/>
        <v>0</v>
      </c>
      <c r="AY16" s="104">
        <f t="shared" si="37"/>
        <v>0</v>
      </c>
      <c r="AZ16" s="96" t="s">
        <v>146</v>
      </c>
      <c r="BA16" s="152"/>
      <c r="BB16" s="410"/>
      <c r="BC16" s="113" t="s">
        <v>146</v>
      </c>
      <c r="BD16" s="103">
        <f t="shared" ref="BD16:BR16" si="38">SUM(BD14:BD15)</f>
        <v>0</v>
      </c>
      <c r="BE16" s="102">
        <f t="shared" si="38"/>
        <v>0</v>
      </c>
      <c r="BF16" s="102">
        <f t="shared" si="38"/>
        <v>0</v>
      </c>
      <c r="BG16" s="102">
        <f t="shared" si="38"/>
        <v>0</v>
      </c>
      <c r="BH16" s="102">
        <f t="shared" si="38"/>
        <v>0</v>
      </c>
      <c r="BI16" s="102">
        <f t="shared" si="38"/>
        <v>0</v>
      </c>
      <c r="BJ16" s="102">
        <f t="shared" si="38"/>
        <v>0</v>
      </c>
      <c r="BK16" s="102">
        <f t="shared" si="38"/>
        <v>0</v>
      </c>
      <c r="BL16" s="102">
        <f t="shared" si="38"/>
        <v>0</v>
      </c>
      <c r="BM16" s="102">
        <f t="shared" si="38"/>
        <v>0</v>
      </c>
      <c r="BN16" s="102">
        <f t="shared" si="38"/>
        <v>0</v>
      </c>
      <c r="BO16" s="102">
        <f t="shared" si="38"/>
        <v>0</v>
      </c>
      <c r="BP16" s="102">
        <f t="shared" si="38"/>
        <v>0</v>
      </c>
      <c r="BQ16" s="102">
        <f t="shared" si="38"/>
        <v>0</v>
      </c>
      <c r="BR16" s="104">
        <f t="shared" si="38"/>
        <v>0</v>
      </c>
      <c r="BS16" s="96" t="s">
        <v>146</v>
      </c>
      <c r="BT16" s="72"/>
      <c r="BU16" s="72"/>
      <c r="BV16" s="72"/>
      <c r="BW16" s="72"/>
      <c r="BX16" s="72"/>
      <c r="BY16" s="72"/>
      <c r="BZ16" s="72"/>
    </row>
    <row r="17" spans="2:79" ht="29.25" customHeight="1">
      <c r="B17" s="456" t="s">
        <v>183</v>
      </c>
      <c r="C17" s="460"/>
      <c r="D17" s="109">
        <f t="shared" ref="D17:R17" si="39">((D9+D13)+D16)</f>
        <v>0</v>
      </c>
      <c r="E17" s="109">
        <f t="shared" si="39"/>
        <v>0</v>
      </c>
      <c r="F17" s="109">
        <f t="shared" si="39"/>
        <v>0</v>
      </c>
      <c r="G17" s="109">
        <f t="shared" si="39"/>
        <v>0</v>
      </c>
      <c r="H17" s="109">
        <f t="shared" si="39"/>
        <v>0</v>
      </c>
      <c r="I17" s="109">
        <f t="shared" si="39"/>
        <v>0</v>
      </c>
      <c r="J17" s="110">
        <f t="shared" si="39"/>
        <v>0</v>
      </c>
      <c r="K17" s="111">
        <f t="shared" si="39"/>
        <v>3</v>
      </c>
      <c r="L17" s="112">
        <f t="shared" si="39"/>
        <v>10000</v>
      </c>
      <c r="M17" s="109">
        <f t="shared" si="39"/>
        <v>89</v>
      </c>
      <c r="N17" s="109">
        <f t="shared" si="39"/>
        <v>379500</v>
      </c>
      <c r="O17" s="109">
        <f t="shared" si="39"/>
        <v>5</v>
      </c>
      <c r="P17" s="109">
        <f t="shared" si="39"/>
        <v>107000</v>
      </c>
      <c r="Q17" s="109">
        <f t="shared" si="39"/>
        <v>73</v>
      </c>
      <c r="R17" s="110">
        <f t="shared" si="39"/>
        <v>1080200</v>
      </c>
      <c r="S17" s="97" t="s">
        <v>165</v>
      </c>
      <c r="T17" s="254"/>
      <c r="U17" s="456" t="s">
        <v>184</v>
      </c>
      <c r="V17" s="460"/>
      <c r="W17" s="111">
        <f t="shared" ref="W17:AI17" si="40">((W9+W13)+W16)</f>
        <v>0</v>
      </c>
      <c r="X17" s="109">
        <f t="shared" si="40"/>
        <v>0</v>
      </c>
      <c r="Y17" s="109">
        <f t="shared" si="40"/>
        <v>32</v>
      </c>
      <c r="Z17" s="109">
        <f t="shared" si="40"/>
        <v>3138.4630000000002</v>
      </c>
      <c r="AA17" s="109">
        <f t="shared" si="40"/>
        <v>280</v>
      </c>
      <c r="AB17" s="109">
        <f t="shared" si="40"/>
        <v>8826000</v>
      </c>
      <c r="AC17" s="109">
        <f t="shared" si="40"/>
        <v>27149.628000000001</v>
      </c>
      <c r="AD17" s="109">
        <f t="shared" si="40"/>
        <v>159</v>
      </c>
      <c r="AE17" s="109">
        <f t="shared" si="40"/>
        <v>3119440</v>
      </c>
      <c r="AF17" s="109">
        <f t="shared" si="40"/>
        <v>2869.8819999999996</v>
      </c>
      <c r="AG17" s="109">
        <f t="shared" si="40"/>
        <v>0</v>
      </c>
      <c r="AH17" s="109">
        <f t="shared" si="40"/>
        <v>0</v>
      </c>
      <c r="AI17" s="110">
        <f t="shared" si="40"/>
        <v>0</v>
      </c>
      <c r="AJ17" s="97" t="s">
        <v>165</v>
      </c>
      <c r="AK17" s="254"/>
      <c r="AL17" s="456" t="s">
        <v>184</v>
      </c>
      <c r="AM17" s="457"/>
      <c r="AN17" s="111">
        <f t="shared" ref="AN17:AY17" si="41">((AN9+AN13)+AN16)</f>
        <v>754926.65300000005</v>
      </c>
      <c r="AO17" s="109">
        <f t="shared" si="41"/>
        <v>504458.22700000001</v>
      </c>
      <c r="AP17" s="109">
        <f t="shared" si="41"/>
        <v>769099.29799999995</v>
      </c>
      <c r="AQ17" s="109">
        <f t="shared" si="41"/>
        <v>135970</v>
      </c>
      <c r="AR17" s="109">
        <f t="shared" si="41"/>
        <v>16578.55</v>
      </c>
      <c r="AS17" s="109">
        <f t="shared" si="41"/>
        <v>138361.82500000001</v>
      </c>
      <c r="AT17" s="109">
        <f t="shared" si="41"/>
        <v>14416.937</v>
      </c>
      <c r="AU17" s="109">
        <f t="shared" si="41"/>
        <v>8653.8799999999992</v>
      </c>
      <c r="AV17" s="109">
        <f t="shared" si="41"/>
        <v>14857.843999999999</v>
      </c>
      <c r="AW17" s="109">
        <f t="shared" si="41"/>
        <v>905313.59000000008</v>
      </c>
      <c r="AX17" s="109">
        <f t="shared" si="41"/>
        <v>529690.65700000001</v>
      </c>
      <c r="AY17" s="110">
        <f t="shared" si="41"/>
        <v>922318.96699999995</v>
      </c>
      <c r="AZ17" s="97" t="s">
        <v>165</v>
      </c>
      <c r="BA17" s="254"/>
      <c r="BB17" s="456" t="s">
        <v>184</v>
      </c>
      <c r="BC17" s="457"/>
      <c r="BD17" s="111">
        <f t="shared" ref="BD17:BR17" si="42">((BD9+BD13)+BD16)</f>
        <v>0</v>
      </c>
      <c r="BE17" s="109">
        <f t="shared" si="42"/>
        <v>0</v>
      </c>
      <c r="BF17" s="109">
        <f t="shared" si="42"/>
        <v>0</v>
      </c>
      <c r="BG17" s="109">
        <f t="shared" si="42"/>
        <v>0</v>
      </c>
      <c r="BH17" s="109">
        <f t="shared" si="42"/>
        <v>0</v>
      </c>
      <c r="BI17" s="109">
        <f t="shared" si="42"/>
        <v>0</v>
      </c>
      <c r="BJ17" s="109">
        <f t="shared" si="42"/>
        <v>0</v>
      </c>
      <c r="BK17" s="109">
        <f t="shared" si="42"/>
        <v>0</v>
      </c>
      <c r="BL17" s="109">
        <f t="shared" si="42"/>
        <v>0</v>
      </c>
      <c r="BM17" s="109">
        <f t="shared" si="42"/>
        <v>0</v>
      </c>
      <c r="BN17" s="109">
        <f t="shared" si="42"/>
        <v>0</v>
      </c>
      <c r="BO17" s="109">
        <f t="shared" si="42"/>
        <v>0</v>
      </c>
      <c r="BP17" s="109">
        <f t="shared" si="42"/>
        <v>905313.59000000008</v>
      </c>
      <c r="BQ17" s="109">
        <f t="shared" si="42"/>
        <v>529690.65700000001</v>
      </c>
      <c r="BR17" s="110">
        <f t="shared" si="42"/>
        <v>922318.96699999995</v>
      </c>
      <c r="BS17" s="97" t="s">
        <v>165</v>
      </c>
      <c r="BT17" s="72"/>
      <c r="BU17" s="72"/>
      <c r="BV17" s="72"/>
      <c r="BW17" s="72"/>
      <c r="BX17" s="72"/>
      <c r="BY17" s="72"/>
      <c r="BZ17" s="72"/>
      <c r="CA17" s="72"/>
    </row>
    <row r="18" spans="2:79" ht="16.5" customHeight="1">
      <c r="B18" s="10"/>
    </row>
  </sheetData>
  <mergeCells count="59">
    <mergeCell ref="K4:N4"/>
    <mergeCell ref="O5:P5"/>
    <mergeCell ref="Q5:R5"/>
    <mergeCell ref="B17:C17"/>
    <mergeCell ref="U17:V17"/>
    <mergeCell ref="B14:B16"/>
    <mergeCell ref="U14:U16"/>
    <mergeCell ref="B10:B13"/>
    <mergeCell ref="U10:U13"/>
    <mergeCell ref="B7:B9"/>
    <mergeCell ref="U7:U9"/>
    <mergeCell ref="AL17:AM17"/>
    <mergeCell ref="AL14:AL16"/>
    <mergeCell ref="AL7:AL9"/>
    <mergeCell ref="AL10:AL13"/>
    <mergeCell ref="BB17:BC17"/>
    <mergeCell ref="BB10:BB13"/>
    <mergeCell ref="BB14:BB16"/>
    <mergeCell ref="BB7:BB9"/>
    <mergeCell ref="AW5:AY5"/>
    <mergeCell ref="AM4:AM6"/>
    <mergeCell ref="BJ5:BL5"/>
    <mergeCell ref="AQ5:AS5"/>
    <mergeCell ref="AT5:AV5"/>
    <mergeCell ref="AN4:AY4"/>
    <mergeCell ref="AN5:AP5"/>
    <mergeCell ref="BC4:BC6"/>
    <mergeCell ref="BR3:BS3"/>
    <mergeCell ref="Y5:Z5"/>
    <mergeCell ref="AA5:AC5"/>
    <mergeCell ref="I3:J3"/>
    <mergeCell ref="R3:S3"/>
    <mergeCell ref="AI3:AJ3"/>
    <mergeCell ref="AZ4:AZ6"/>
    <mergeCell ref="AG5:AI5"/>
    <mergeCell ref="V4:V6"/>
    <mergeCell ref="W5:X5"/>
    <mergeCell ref="BS4:BS6"/>
    <mergeCell ref="BP4:BR5"/>
    <mergeCell ref="BM5:BO5"/>
    <mergeCell ref="BD4:BO4"/>
    <mergeCell ref="BD5:BF5"/>
    <mergeCell ref="BG5:BI5"/>
    <mergeCell ref="A10:A12"/>
    <mergeCell ref="T10:T12"/>
    <mergeCell ref="AK10:AK12"/>
    <mergeCell ref="BA10:BA12"/>
    <mergeCell ref="AY3:AZ3"/>
    <mergeCell ref="AD5:AF5"/>
    <mergeCell ref="W4:Z4"/>
    <mergeCell ref="AA4:AI4"/>
    <mergeCell ref="S4:S6"/>
    <mergeCell ref="O4:R4"/>
    <mergeCell ref="C4:C6"/>
    <mergeCell ref="K5:L5"/>
    <mergeCell ref="M5:N5"/>
    <mergeCell ref="D4:G5"/>
    <mergeCell ref="H4:J5"/>
    <mergeCell ref="AJ4:AJ6"/>
  </mergeCells>
  <phoneticPr fontId="1"/>
  <printOptions gridLinesSet="0"/>
  <pageMargins left="0.39370078740157483" right="0.47244094488188981" top="0.74803149606299213" bottom="0.74803149606299213" header="0.31496062992125984" footer="0.31496062992125984"/>
  <pageSetup paperSize="9" firstPageNumber="40" orientation="landscape" useFirstPageNumber="1" r:id="rId1"/>
  <headerFooter alignWithMargins="0"/>
  <colBreaks count="3" manualBreakCount="3">
    <brk id="19" max="17" man="1"/>
    <brk id="36" max="17" man="1"/>
    <brk id="52" max="17" man="1"/>
  </colBreaks>
  <ignoredErrors>
    <ignoredError sqref="G10:R10 G13:S13 BD11:BL11 AN11:AV11 W11:X11 BJ10:BR10 G12 I12:S12 V10:AJ10 V13:AJ13 V12:AJ12 BD10:BE10 BC13:BR13 BC12:BR12 AN10:AP10 AM13:AZ13 AM12:AZ12 AR10 AU10 AX10:AY10 Z11:AI11 BM9:BR9 G9 J9 AW9:AY9" formula="1"/>
    <ignoredError sqref="AA8:AC8 AT8:AV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Y1" transitionEvaluation="1">
    <tabColor rgb="FF92D050"/>
  </sheetPr>
  <dimension ref="A1:AO18"/>
  <sheetViews>
    <sheetView showWhiteSpace="0" view="pageLayout" topLeftCell="Y1" zoomScaleNormal="100" workbookViewId="0">
      <selection activeCell="AP2" sqref="AP2"/>
    </sheetView>
  </sheetViews>
  <sheetFormatPr defaultColWidth="10.625" defaultRowHeight="24.95" customHeight="1"/>
  <cols>
    <col min="1" max="1" width="2.5" style="2" customWidth="1"/>
    <col min="2" max="2" width="2.375" style="2" customWidth="1"/>
    <col min="3" max="3" width="8.875" style="2" customWidth="1"/>
    <col min="4" max="4" width="7.25" style="2" customWidth="1"/>
    <col min="5" max="5" width="4.625" style="2" customWidth="1"/>
    <col min="6" max="6" width="5" style="2" customWidth="1"/>
    <col min="7" max="11" width="3.5" style="2" customWidth="1"/>
    <col min="12" max="12" width="3" style="2" customWidth="1"/>
    <col min="13" max="13" width="7.375" style="2" customWidth="1"/>
    <col min="14" max="14" width="5" style="2" customWidth="1"/>
    <col min="15" max="17" width="3.5" style="2" customWidth="1"/>
    <col min="18" max="18" width="5.5" style="2" customWidth="1"/>
    <col min="19" max="22" width="3.5" style="2" customWidth="1"/>
    <col min="23" max="23" width="5.75" style="2" customWidth="1"/>
    <col min="24" max="24" width="7.25" style="2" customWidth="1"/>
    <col min="25" max="25" width="8.875" style="2" customWidth="1"/>
    <col min="26" max="27" width="2.5" style="2" customWidth="1"/>
    <col min="28" max="28" width="10.625" style="2" customWidth="1"/>
    <col min="29" max="40" width="7.375" style="2" customWidth="1"/>
    <col min="41" max="41" width="10.625" style="2" customWidth="1"/>
    <col min="42" max="16384" width="10.625" style="2"/>
  </cols>
  <sheetData>
    <row r="1" spans="1:41" ht="18" customHeight="1">
      <c r="B1" s="46"/>
      <c r="C1" s="46"/>
      <c r="D1" s="46"/>
      <c r="E1" s="47" t="s">
        <v>9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</row>
    <row r="2" spans="1:41" ht="18" customHeight="1">
      <c r="B2" s="46"/>
      <c r="D2" s="4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AA2" s="46"/>
      <c r="AC2" s="46"/>
      <c r="AD2" s="46"/>
      <c r="AE2" s="46"/>
      <c r="AF2" s="46"/>
      <c r="AG2" s="46"/>
      <c r="AH2" s="46"/>
      <c r="AI2" s="46"/>
      <c r="AJ2" s="46"/>
      <c r="AK2" s="47"/>
      <c r="AL2" s="46"/>
      <c r="AM2" s="46"/>
      <c r="AN2" s="46"/>
    </row>
    <row r="3" spans="1:41" ht="21" customHeight="1">
      <c r="B3" s="48"/>
      <c r="C3" s="174" t="s">
        <v>287</v>
      </c>
      <c r="E3" s="49"/>
      <c r="F3" s="49"/>
      <c r="G3" s="49"/>
      <c r="H3" s="49"/>
      <c r="I3" s="49"/>
      <c r="J3" s="49"/>
      <c r="K3" s="49"/>
      <c r="L3" s="49"/>
      <c r="M3" s="49"/>
      <c r="N3" s="48"/>
      <c r="O3" s="48"/>
      <c r="P3" s="48"/>
      <c r="Q3" s="48"/>
      <c r="R3" s="48"/>
      <c r="S3" s="48"/>
      <c r="T3" s="48"/>
      <c r="U3" s="48"/>
      <c r="V3" s="48"/>
      <c r="W3" s="48"/>
      <c r="X3" s="463" t="s">
        <v>252</v>
      </c>
      <c r="Y3" s="463"/>
      <c r="Z3" s="15"/>
      <c r="AA3" s="48"/>
      <c r="AB3" s="50" t="s">
        <v>288</v>
      </c>
      <c r="AD3" s="48"/>
      <c r="AE3" s="48"/>
      <c r="AF3" s="48"/>
      <c r="AG3" s="48"/>
      <c r="AH3" s="48"/>
      <c r="AI3" s="463" t="s">
        <v>252</v>
      </c>
      <c r="AJ3" s="463"/>
      <c r="AK3" s="50" t="s">
        <v>185</v>
      </c>
      <c r="AL3" s="48"/>
      <c r="AM3" s="48"/>
      <c r="AN3" s="463" t="s">
        <v>254</v>
      </c>
      <c r="AO3" s="463"/>
    </row>
    <row r="4" spans="1:41" ht="24.95" customHeight="1">
      <c r="B4" s="34" t="s">
        <v>57</v>
      </c>
      <c r="C4" s="483" t="s">
        <v>186</v>
      </c>
      <c r="D4" s="478" t="s">
        <v>20</v>
      </c>
      <c r="E4" s="479"/>
      <c r="F4" s="479"/>
      <c r="G4" s="479"/>
      <c r="H4" s="479"/>
      <c r="I4" s="479"/>
      <c r="J4" s="479"/>
      <c r="K4" s="479"/>
      <c r="L4" s="479"/>
      <c r="M4" s="480"/>
      <c r="N4" s="486" t="s">
        <v>21</v>
      </c>
      <c r="O4" s="487"/>
      <c r="P4" s="487"/>
      <c r="Q4" s="487"/>
      <c r="R4" s="487"/>
      <c r="S4" s="487"/>
      <c r="T4" s="487"/>
      <c r="U4" s="487"/>
      <c r="V4" s="487"/>
      <c r="W4" s="488"/>
      <c r="X4" s="78"/>
      <c r="Y4" s="472" t="s">
        <v>186</v>
      </c>
      <c r="Z4" s="258"/>
      <c r="AA4" s="93" t="s">
        <v>57</v>
      </c>
      <c r="AB4" s="432" t="s">
        <v>186</v>
      </c>
      <c r="AC4" s="465" t="s">
        <v>22</v>
      </c>
      <c r="AD4" s="393"/>
      <c r="AE4" s="394"/>
      <c r="AF4" s="470" t="s">
        <v>280</v>
      </c>
      <c r="AG4" s="392" t="s">
        <v>100</v>
      </c>
      <c r="AH4" s="393"/>
      <c r="AI4" s="394"/>
      <c r="AJ4" s="186"/>
      <c r="AK4" s="394" t="s">
        <v>101</v>
      </c>
      <c r="AL4" s="464"/>
      <c r="AM4" s="464" t="s">
        <v>102</v>
      </c>
      <c r="AN4" s="392"/>
      <c r="AO4" s="429" t="s">
        <v>111</v>
      </c>
    </row>
    <row r="5" spans="1:41" ht="24.95" customHeight="1">
      <c r="B5" s="35"/>
      <c r="C5" s="484"/>
      <c r="D5" s="482" t="s">
        <v>103</v>
      </c>
      <c r="E5" s="481"/>
      <c r="F5" s="481"/>
      <c r="G5" s="481"/>
      <c r="H5" s="481" t="s">
        <v>104</v>
      </c>
      <c r="I5" s="481"/>
      <c r="J5" s="481"/>
      <c r="K5" s="481"/>
      <c r="L5" s="493" t="s">
        <v>312</v>
      </c>
      <c r="M5" s="386" t="s">
        <v>14</v>
      </c>
      <c r="N5" s="489" t="s">
        <v>105</v>
      </c>
      <c r="O5" s="481"/>
      <c r="P5" s="481"/>
      <c r="Q5" s="481"/>
      <c r="R5" s="481" t="s">
        <v>104</v>
      </c>
      <c r="S5" s="481"/>
      <c r="T5" s="481"/>
      <c r="U5" s="481"/>
      <c r="V5" s="475" t="s">
        <v>312</v>
      </c>
      <c r="W5" s="386" t="s">
        <v>14</v>
      </c>
      <c r="X5" s="497" t="s">
        <v>24</v>
      </c>
      <c r="Y5" s="473"/>
      <c r="Z5" s="258"/>
      <c r="AA5" s="94"/>
      <c r="AB5" s="433"/>
      <c r="AC5" s="495" t="s">
        <v>25</v>
      </c>
      <c r="AD5" s="468" t="s">
        <v>106</v>
      </c>
      <c r="AE5" s="468" t="s">
        <v>14</v>
      </c>
      <c r="AF5" s="471"/>
      <c r="AG5" s="468" t="s">
        <v>107</v>
      </c>
      <c r="AH5" s="468" t="s">
        <v>108</v>
      </c>
      <c r="AI5" s="468" t="s">
        <v>14</v>
      </c>
      <c r="AJ5" s="154" t="s">
        <v>24</v>
      </c>
      <c r="AK5" s="187" t="s">
        <v>109</v>
      </c>
      <c r="AL5" s="468" t="s">
        <v>110</v>
      </c>
      <c r="AM5" s="188" t="s">
        <v>109</v>
      </c>
      <c r="AN5" s="466" t="s">
        <v>110</v>
      </c>
      <c r="AO5" s="430"/>
    </row>
    <row r="6" spans="1:41" ht="24.95" customHeight="1">
      <c r="B6" s="36" t="s">
        <v>3</v>
      </c>
      <c r="C6" s="485"/>
      <c r="D6" s="51" t="s">
        <v>187</v>
      </c>
      <c r="E6" s="52" t="s">
        <v>188</v>
      </c>
      <c r="F6" s="52" t="s">
        <v>27</v>
      </c>
      <c r="G6" s="52" t="s">
        <v>23</v>
      </c>
      <c r="H6" s="52" t="s">
        <v>209</v>
      </c>
      <c r="I6" s="52" t="s">
        <v>27</v>
      </c>
      <c r="J6" s="67" t="s">
        <v>248</v>
      </c>
      <c r="K6" s="52" t="s">
        <v>23</v>
      </c>
      <c r="L6" s="494"/>
      <c r="M6" s="477"/>
      <c r="N6" s="53" t="s">
        <v>26</v>
      </c>
      <c r="O6" s="20" t="s">
        <v>210</v>
      </c>
      <c r="P6" s="20" t="s">
        <v>27</v>
      </c>
      <c r="Q6" s="20" t="s">
        <v>23</v>
      </c>
      <c r="R6" s="20" t="s">
        <v>189</v>
      </c>
      <c r="S6" s="20" t="s">
        <v>27</v>
      </c>
      <c r="T6" s="68" t="s">
        <v>248</v>
      </c>
      <c r="U6" s="69" t="s">
        <v>23</v>
      </c>
      <c r="V6" s="476"/>
      <c r="W6" s="477"/>
      <c r="X6" s="498"/>
      <c r="Y6" s="474"/>
      <c r="Z6" s="258"/>
      <c r="AA6" s="95" t="s">
        <v>3</v>
      </c>
      <c r="AB6" s="434"/>
      <c r="AC6" s="496"/>
      <c r="AD6" s="469"/>
      <c r="AE6" s="469"/>
      <c r="AF6" s="469"/>
      <c r="AG6" s="469"/>
      <c r="AH6" s="469"/>
      <c r="AI6" s="469"/>
      <c r="AJ6" s="189"/>
      <c r="AK6" s="190" t="s">
        <v>28</v>
      </c>
      <c r="AL6" s="469"/>
      <c r="AM6" s="191" t="s">
        <v>28</v>
      </c>
      <c r="AN6" s="467"/>
      <c r="AO6" s="431"/>
    </row>
    <row r="7" spans="1:41" ht="30.75" customHeight="1">
      <c r="B7" s="490" t="s">
        <v>304</v>
      </c>
      <c r="C7" s="630" t="s">
        <v>326</v>
      </c>
      <c r="D7" s="175">
        <f>21345615.03-20601.254-18735.368</f>
        <v>21306278.408</v>
      </c>
      <c r="E7" s="89">
        <v>20601.254000000001</v>
      </c>
      <c r="F7" s="89">
        <v>18735.367999999999</v>
      </c>
      <c r="G7" s="89"/>
      <c r="H7" s="89"/>
      <c r="I7" s="89"/>
      <c r="J7" s="89"/>
      <c r="K7" s="89"/>
      <c r="L7" s="89"/>
      <c r="M7" s="90">
        <f t="shared" ref="M7:M15" si="0">SUM(D7:L7)</f>
        <v>21345615.030000001</v>
      </c>
      <c r="N7" s="89"/>
      <c r="O7" s="89"/>
      <c r="P7" s="89"/>
      <c r="Q7" s="89"/>
      <c r="R7" s="89"/>
      <c r="S7" s="89"/>
      <c r="T7" s="89"/>
      <c r="U7" s="89"/>
      <c r="V7" s="89"/>
      <c r="W7" s="90">
        <f>SUM(N7:V7)</f>
        <v>0</v>
      </c>
      <c r="X7" s="176">
        <f>(M7+W7)</f>
        <v>21345615.030000001</v>
      </c>
      <c r="Y7" s="631" t="s">
        <v>322</v>
      </c>
      <c r="Z7" s="259"/>
      <c r="AA7" s="408" t="s">
        <v>304</v>
      </c>
      <c r="AB7" s="636" t="s">
        <v>326</v>
      </c>
      <c r="AC7" s="175">
        <v>72420.804999999993</v>
      </c>
      <c r="AD7" s="89"/>
      <c r="AE7" s="90">
        <f t="shared" ref="AE7" si="1">(AC7+AD7)</f>
        <v>72420.804999999993</v>
      </c>
      <c r="AF7" s="89"/>
      <c r="AG7" s="89"/>
      <c r="AH7" s="89"/>
      <c r="AI7" s="88"/>
      <c r="AJ7" s="181">
        <f>((AE7+AF7)+AI7)</f>
        <v>72420.804999999993</v>
      </c>
      <c r="AK7" s="175"/>
      <c r="AL7" s="89"/>
      <c r="AM7" s="89"/>
      <c r="AN7" s="180"/>
      <c r="AO7" s="637" t="s">
        <v>326</v>
      </c>
    </row>
    <row r="8" spans="1:41" ht="30.75" customHeight="1">
      <c r="B8" s="491"/>
      <c r="C8" s="632" t="s">
        <v>338</v>
      </c>
      <c r="D8" s="278"/>
      <c r="E8" s="279"/>
      <c r="F8" s="279"/>
      <c r="G8" s="279"/>
      <c r="H8" s="279"/>
      <c r="I8" s="279"/>
      <c r="J8" s="279"/>
      <c r="K8" s="279"/>
      <c r="L8" s="279"/>
      <c r="M8" s="90">
        <f t="shared" si="0"/>
        <v>0</v>
      </c>
      <c r="N8" s="279"/>
      <c r="O8" s="279"/>
      <c r="P8" s="279"/>
      <c r="Q8" s="279"/>
      <c r="R8" s="279"/>
      <c r="S8" s="279"/>
      <c r="T8" s="279"/>
      <c r="U8" s="279"/>
      <c r="V8" s="279"/>
      <c r="W8" s="90">
        <f>SUM(N8:V8)</f>
        <v>0</v>
      </c>
      <c r="X8" s="176">
        <f t="shared" ref="X8" si="2">(M8+W8)</f>
        <v>0</v>
      </c>
      <c r="Y8" s="633" t="s">
        <v>337</v>
      </c>
      <c r="Z8" s="259"/>
      <c r="AA8" s="409"/>
      <c r="AB8" s="638" t="s">
        <v>5</v>
      </c>
      <c r="AC8" s="278"/>
      <c r="AD8" s="279"/>
      <c r="AE8" s="90">
        <f>(AC8+AD8)</f>
        <v>0</v>
      </c>
      <c r="AF8" s="279"/>
      <c r="AG8" s="279"/>
      <c r="AH8" s="279"/>
      <c r="AI8" s="280"/>
      <c r="AJ8" s="181">
        <f>((AE8+AF8)+AI8)</f>
        <v>0</v>
      </c>
      <c r="AK8" s="278"/>
      <c r="AL8" s="279"/>
      <c r="AM8" s="279"/>
      <c r="AN8" s="281"/>
      <c r="AO8" s="639" t="s">
        <v>5</v>
      </c>
    </row>
    <row r="9" spans="1:41" ht="30.75" customHeight="1">
      <c r="B9" s="492"/>
      <c r="C9" s="70" t="s">
        <v>42</v>
      </c>
      <c r="D9" s="282">
        <f>SUM(D7:D8)</f>
        <v>21306278.408</v>
      </c>
      <c r="E9" s="283">
        <f t="shared" ref="E9:X9" si="3">SUM(E7:E8)</f>
        <v>20601.254000000001</v>
      </c>
      <c r="F9" s="283">
        <f t="shared" si="3"/>
        <v>18735.367999999999</v>
      </c>
      <c r="G9" s="283">
        <f t="shared" si="3"/>
        <v>0</v>
      </c>
      <c r="H9" s="283">
        <f t="shared" si="3"/>
        <v>0</v>
      </c>
      <c r="I9" s="283">
        <f t="shared" si="3"/>
        <v>0</v>
      </c>
      <c r="J9" s="283">
        <f t="shared" si="3"/>
        <v>0</v>
      </c>
      <c r="K9" s="283">
        <f t="shared" si="3"/>
        <v>0</v>
      </c>
      <c r="L9" s="283">
        <f t="shared" si="3"/>
        <v>0</v>
      </c>
      <c r="M9" s="283">
        <f t="shared" si="3"/>
        <v>21345615.030000001</v>
      </c>
      <c r="N9" s="283">
        <f t="shared" si="3"/>
        <v>0</v>
      </c>
      <c r="O9" s="283">
        <f t="shared" si="3"/>
        <v>0</v>
      </c>
      <c r="P9" s="283">
        <f t="shared" si="3"/>
        <v>0</v>
      </c>
      <c r="Q9" s="283">
        <f t="shared" si="3"/>
        <v>0</v>
      </c>
      <c r="R9" s="283">
        <f t="shared" si="3"/>
        <v>0</v>
      </c>
      <c r="S9" s="283">
        <f t="shared" si="3"/>
        <v>0</v>
      </c>
      <c r="T9" s="283">
        <f t="shared" si="3"/>
        <v>0</v>
      </c>
      <c r="U9" s="283">
        <f t="shared" si="3"/>
        <v>0</v>
      </c>
      <c r="V9" s="283">
        <f t="shared" si="3"/>
        <v>0</v>
      </c>
      <c r="W9" s="283">
        <f t="shared" si="3"/>
        <v>0</v>
      </c>
      <c r="X9" s="284">
        <f t="shared" si="3"/>
        <v>21345615.030000001</v>
      </c>
      <c r="Y9" s="71" t="s">
        <v>42</v>
      </c>
      <c r="Z9" s="260"/>
      <c r="AA9" s="410"/>
      <c r="AB9" s="86" t="s">
        <v>42</v>
      </c>
      <c r="AC9" s="282">
        <f t="shared" ref="AC9:AM9" si="4">SUM(AC7:AC8)</f>
        <v>72420.804999999993</v>
      </c>
      <c r="AD9" s="283">
        <f t="shared" si="4"/>
        <v>0</v>
      </c>
      <c r="AE9" s="285">
        <f t="shared" si="4"/>
        <v>72420.804999999993</v>
      </c>
      <c r="AF9" s="283">
        <f t="shared" si="4"/>
        <v>0</v>
      </c>
      <c r="AG9" s="283">
        <f t="shared" si="4"/>
        <v>0</v>
      </c>
      <c r="AH9" s="283">
        <f t="shared" si="4"/>
        <v>0</v>
      </c>
      <c r="AI9" s="283">
        <f t="shared" si="4"/>
        <v>0</v>
      </c>
      <c r="AJ9" s="284">
        <f t="shared" si="4"/>
        <v>72420.804999999993</v>
      </c>
      <c r="AK9" s="282">
        <f t="shared" si="4"/>
        <v>0</v>
      </c>
      <c r="AL9" s="283">
        <f t="shared" si="4"/>
        <v>0</v>
      </c>
      <c r="AM9" s="283">
        <f t="shared" si="4"/>
        <v>0</v>
      </c>
      <c r="AN9" s="284">
        <f>SUM(AN7:AN8)</f>
        <v>0</v>
      </c>
      <c r="AO9" s="96" t="s">
        <v>42</v>
      </c>
    </row>
    <row r="10" spans="1:41" ht="30.75" customHeight="1">
      <c r="B10" s="405" t="s">
        <v>272</v>
      </c>
      <c r="C10" s="634" t="s">
        <v>6</v>
      </c>
      <c r="D10" s="320"/>
      <c r="E10" s="321"/>
      <c r="F10" s="321"/>
      <c r="G10" s="321"/>
      <c r="H10" s="321"/>
      <c r="I10" s="321"/>
      <c r="J10" s="321"/>
      <c r="K10" s="321"/>
      <c r="L10" s="321"/>
      <c r="M10" s="90">
        <f t="shared" si="0"/>
        <v>0</v>
      </c>
      <c r="N10" s="321"/>
      <c r="O10" s="321"/>
      <c r="P10" s="321"/>
      <c r="Q10" s="321"/>
      <c r="R10" s="321"/>
      <c r="S10" s="321"/>
      <c r="T10" s="321"/>
      <c r="U10" s="321"/>
      <c r="V10" s="321"/>
      <c r="W10" s="90">
        <f>SUM(N10:V10)</f>
        <v>0</v>
      </c>
      <c r="X10" s="176">
        <f t="shared" ref="X10:X15" si="5">(M10+W10)</f>
        <v>0</v>
      </c>
      <c r="Y10" s="635" t="s">
        <v>6</v>
      </c>
      <c r="Z10" s="260"/>
      <c r="AA10" s="405" t="s">
        <v>272</v>
      </c>
      <c r="AB10" s="617" t="s">
        <v>6</v>
      </c>
      <c r="AC10" s="320"/>
      <c r="AD10" s="321"/>
      <c r="AE10" s="90">
        <f t="shared" ref="AE10:AE15" si="6">(AC10+AD10)</f>
        <v>0</v>
      </c>
      <c r="AF10" s="321"/>
      <c r="AG10" s="321"/>
      <c r="AH10" s="321"/>
      <c r="AI10" s="90">
        <f t="shared" ref="AI10:AI15" si="7">(AG10+AH10)</f>
        <v>0</v>
      </c>
      <c r="AJ10" s="181">
        <f>((AE10+AF10)+AI10)</f>
        <v>0</v>
      </c>
      <c r="AK10" s="322"/>
      <c r="AL10" s="321"/>
      <c r="AM10" s="321"/>
      <c r="AN10" s="323"/>
      <c r="AO10" s="624" t="s">
        <v>6</v>
      </c>
    </row>
    <row r="11" spans="1:41" ht="30.75" customHeight="1">
      <c r="A11" s="461" t="s">
        <v>298</v>
      </c>
      <c r="B11" s="406"/>
      <c r="C11" s="634" t="s">
        <v>344</v>
      </c>
      <c r="D11" s="320"/>
      <c r="E11" s="321"/>
      <c r="F11" s="321"/>
      <c r="G11" s="321"/>
      <c r="H11" s="321"/>
      <c r="I11" s="321"/>
      <c r="J11" s="321"/>
      <c r="K11" s="321"/>
      <c r="L11" s="321"/>
      <c r="M11" s="90">
        <f>SUM(D11:L11)</f>
        <v>0</v>
      </c>
      <c r="N11" s="321"/>
      <c r="O11" s="321"/>
      <c r="P11" s="321"/>
      <c r="Q11" s="321"/>
      <c r="R11" s="321"/>
      <c r="S11" s="321"/>
      <c r="T11" s="321"/>
      <c r="U11" s="321"/>
      <c r="V11" s="321"/>
      <c r="W11" s="90">
        <f>SUM(N11:V11)</f>
        <v>0</v>
      </c>
      <c r="X11" s="176">
        <f>(M11+W11)</f>
        <v>0</v>
      </c>
      <c r="Y11" s="635" t="s">
        <v>343</v>
      </c>
      <c r="Z11" s="462" t="s">
        <v>299</v>
      </c>
      <c r="AA11" s="406"/>
      <c r="AB11" s="617" t="s">
        <v>265</v>
      </c>
      <c r="AC11" s="320"/>
      <c r="AD11" s="321"/>
      <c r="AE11" s="90">
        <f>(AC11+AD11)</f>
        <v>0</v>
      </c>
      <c r="AF11" s="321"/>
      <c r="AG11" s="321"/>
      <c r="AH11" s="321"/>
      <c r="AI11" s="90">
        <f>(AG11+AH11)</f>
        <v>0</v>
      </c>
      <c r="AJ11" s="181">
        <f>((AE11+AF11)+AI11)</f>
        <v>0</v>
      </c>
      <c r="AK11" s="322"/>
      <c r="AL11" s="321"/>
      <c r="AM11" s="321"/>
      <c r="AN11" s="323"/>
      <c r="AO11" s="624" t="s">
        <v>265</v>
      </c>
    </row>
    <row r="12" spans="1:41" ht="30.75" customHeight="1">
      <c r="A12" s="461"/>
      <c r="B12" s="406"/>
      <c r="C12" s="625" t="s">
        <v>43</v>
      </c>
      <c r="D12" s="320"/>
      <c r="E12" s="321"/>
      <c r="F12" s="321"/>
      <c r="G12" s="321"/>
      <c r="H12" s="321"/>
      <c r="I12" s="321"/>
      <c r="J12" s="321"/>
      <c r="K12" s="321"/>
      <c r="L12" s="321"/>
      <c r="M12" s="321">
        <f>SUM(D12:L12)</f>
        <v>0</v>
      </c>
      <c r="N12" s="321"/>
      <c r="O12" s="321"/>
      <c r="P12" s="321"/>
      <c r="Q12" s="321"/>
      <c r="R12" s="321"/>
      <c r="S12" s="321"/>
      <c r="T12" s="321"/>
      <c r="U12" s="321"/>
      <c r="V12" s="321"/>
      <c r="W12" s="321">
        <f>SUM(N12:V12)</f>
        <v>0</v>
      </c>
      <c r="X12" s="323">
        <f>(M12+W12)</f>
        <v>0</v>
      </c>
      <c r="Y12" s="626" t="s">
        <v>43</v>
      </c>
      <c r="Z12" s="462"/>
      <c r="AA12" s="406"/>
      <c r="AB12" s="618" t="s">
        <v>43</v>
      </c>
      <c r="AC12" s="320"/>
      <c r="AD12" s="321"/>
      <c r="AE12" s="321">
        <f>(AC12+AD12)</f>
        <v>0</v>
      </c>
      <c r="AF12" s="321"/>
      <c r="AG12" s="321"/>
      <c r="AH12" s="321"/>
      <c r="AI12" s="321">
        <f>(AG12+AH12)</f>
        <v>0</v>
      </c>
      <c r="AJ12" s="380">
        <f>((AE12+AF12)+AI12)</f>
        <v>0</v>
      </c>
      <c r="AK12" s="322"/>
      <c r="AL12" s="321"/>
      <c r="AM12" s="321"/>
      <c r="AN12" s="323"/>
      <c r="AO12" s="627" t="s">
        <v>43</v>
      </c>
    </row>
    <row r="13" spans="1:41" ht="30.75" customHeight="1">
      <c r="B13" s="407"/>
      <c r="C13" s="70" t="s">
        <v>164</v>
      </c>
      <c r="D13" s="282">
        <f t="shared" ref="D13:X13" si="8">SUM(D10:D12)</f>
        <v>0</v>
      </c>
      <c r="E13" s="283">
        <f t="shared" si="8"/>
        <v>0</v>
      </c>
      <c r="F13" s="283">
        <f t="shared" si="8"/>
        <v>0</v>
      </c>
      <c r="G13" s="283">
        <f t="shared" si="8"/>
        <v>0</v>
      </c>
      <c r="H13" s="283">
        <f t="shared" si="8"/>
        <v>0</v>
      </c>
      <c r="I13" s="283">
        <f t="shared" si="8"/>
        <v>0</v>
      </c>
      <c r="J13" s="283">
        <f t="shared" si="8"/>
        <v>0</v>
      </c>
      <c r="K13" s="283">
        <f t="shared" si="8"/>
        <v>0</v>
      </c>
      <c r="L13" s="283">
        <f t="shared" si="8"/>
        <v>0</v>
      </c>
      <c r="M13" s="283">
        <f t="shared" si="8"/>
        <v>0</v>
      </c>
      <c r="N13" s="283">
        <f t="shared" si="8"/>
        <v>0</v>
      </c>
      <c r="O13" s="283">
        <f t="shared" si="8"/>
        <v>0</v>
      </c>
      <c r="P13" s="283">
        <f t="shared" si="8"/>
        <v>0</v>
      </c>
      <c r="Q13" s="283">
        <f t="shared" si="8"/>
        <v>0</v>
      </c>
      <c r="R13" s="283">
        <f t="shared" si="8"/>
        <v>0</v>
      </c>
      <c r="S13" s="283">
        <f t="shared" si="8"/>
        <v>0</v>
      </c>
      <c r="T13" s="283">
        <f t="shared" si="8"/>
        <v>0</v>
      </c>
      <c r="U13" s="283">
        <f t="shared" si="8"/>
        <v>0</v>
      </c>
      <c r="V13" s="283">
        <f t="shared" si="8"/>
        <v>0</v>
      </c>
      <c r="W13" s="283">
        <f t="shared" si="8"/>
        <v>0</v>
      </c>
      <c r="X13" s="284">
        <f t="shared" si="8"/>
        <v>0</v>
      </c>
      <c r="Y13" s="71" t="s">
        <v>164</v>
      </c>
      <c r="Z13" s="260"/>
      <c r="AA13" s="407"/>
      <c r="AB13" s="86" t="s">
        <v>164</v>
      </c>
      <c r="AC13" s="282">
        <f t="shared" ref="AC13:AN13" si="9">SUM(AC10:AC12)</f>
        <v>0</v>
      </c>
      <c r="AD13" s="283">
        <f t="shared" si="9"/>
        <v>0</v>
      </c>
      <c r="AE13" s="283">
        <f t="shared" si="9"/>
        <v>0</v>
      </c>
      <c r="AF13" s="283">
        <f t="shared" si="9"/>
        <v>0</v>
      </c>
      <c r="AG13" s="283">
        <f t="shared" si="9"/>
        <v>0</v>
      </c>
      <c r="AH13" s="283">
        <f t="shared" si="9"/>
        <v>0</v>
      </c>
      <c r="AI13" s="283">
        <f t="shared" si="9"/>
        <v>0</v>
      </c>
      <c r="AJ13" s="381">
        <f t="shared" si="9"/>
        <v>0</v>
      </c>
      <c r="AK13" s="285">
        <f t="shared" si="9"/>
        <v>0</v>
      </c>
      <c r="AL13" s="283">
        <f t="shared" si="9"/>
        <v>0</v>
      </c>
      <c r="AM13" s="283">
        <f t="shared" si="9"/>
        <v>0</v>
      </c>
      <c r="AN13" s="284">
        <f t="shared" si="9"/>
        <v>0</v>
      </c>
      <c r="AO13" s="96" t="s">
        <v>164</v>
      </c>
    </row>
    <row r="14" spans="1:41" ht="30.75" customHeight="1">
      <c r="B14" s="490" t="s">
        <v>154</v>
      </c>
      <c r="C14" s="634" t="s">
        <v>7</v>
      </c>
      <c r="D14" s="376"/>
      <c r="E14" s="321"/>
      <c r="F14" s="321"/>
      <c r="G14" s="321"/>
      <c r="H14" s="321"/>
      <c r="I14" s="321"/>
      <c r="J14" s="321"/>
      <c r="K14" s="321"/>
      <c r="L14" s="377"/>
      <c r="M14" s="378">
        <f>SUM(D14:L14)</f>
        <v>0</v>
      </c>
      <c r="N14" s="377"/>
      <c r="O14" s="321"/>
      <c r="P14" s="321"/>
      <c r="Q14" s="321"/>
      <c r="R14" s="377"/>
      <c r="S14" s="321"/>
      <c r="T14" s="321"/>
      <c r="U14" s="321"/>
      <c r="V14" s="321"/>
      <c r="W14" s="378">
        <f>SUM(N14:V14)</f>
        <v>0</v>
      </c>
      <c r="X14" s="379">
        <f t="shared" si="5"/>
        <v>0</v>
      </c>
      <c r="Y14" s="635" t="s">
        <v>7</v>
      </c>
      <c r="Z14" s="260"/>
      <c r="AA14" s="408" t="s">
        <v>154</v>
      </c>
      <c r="AB14" s="617" t="s">
        <v>7</v>
      </c>
      <c r="AC14" s="320"/>
      <c r="AD14" s="321"/>
      <c r="AE14" s="90">
        <f t="shared" si="6"/>
        <v>0</v>
      </c>
      <c r="AF14" s="321"/>
      <c r="AG14" s="321">
        <v>3.0000000000000001E-3</v>
      </c>
      <c r="AH14" s="321"/>
      <c r="AI14" s="90">
        <f t="shared" si="7"/>
        <v>3.0000000000000001E-3</v>
      </c>
      <c r="AJ14" s="181">
        <f>((AE14+AF14)+AI14)</f>
        <v>3.0000000000000001E-3</v>
      </c>
      <c r="AK14" s="322"/>
      <c r="AL14" s="321"/>
      <c r="AM14" s="321"/>
      <c r="AN14" s="323"/>
      <c r="AO14" s="624" t="s">
        <v>7</v>
      </c>
    </row>
    <row r="15" spans="1:41" ht="30.75" customHeight="1">
      <c r="B15" s="491"/>
      <c r="C15" s="625" t="s">
        <v>266</v>
      </c>
      <c r="D15" s="320"/>
      <c r="E15" s="321"/>
      <c r="F15" s="321"/>
      <c r="G15" s="321"/>
      <c r="H15" s="321"/>
      <c r="I15" s="321"/>
      <c r="J15" s="321"/>
      <c r="K15" s="321"/>
      <c r="L15" s="321"/>
      <c r="M15" s="90">
        <f t="shared" si="0"/>
        <v>0</v>
      </c>
      <c r="N15" s="321"/>
      <c r="O15" s="321"/>
      <c r="P15" s="321"/>
      <c r="Q15" s="321"/>
      <c r="R15" s="321"/>
      <c r="S15" s="321"/>
      <c r="T15" s="321"/>
      <c r="U15" s="321"/>
      <c r="V15" s="321"/>
      <c r="W15" s="90">
        <f>SUM(N15:V15)</f>
        <v>0</v>
      </c>
      <c r="X15" s="176">
        <f t="shared" si="5"/>
        <v>0</v>
      </c>
      <c r="Y15" s="626" t="s">
        <v>269</v>
      </c>
      <c r="Z15" s="259"/>
      <c r="AA15" s="409"/>
      <c r="AB15" s="618" t="s">
        <v>269</v>
      </c>
      <c r="AC15" s="320"/>
      <c r="AD15" s="321"/>
      <c r="AE15" s="90">
        <f t="shared" si="6"/>
        <v>0</v>
      </c>
      <c r="AF15" s="321"/>
      <c r="AG15" s="321"/>
      <c r="AH15" s="321"/>
      <c r="AI15" s="90">
        <f t="shared" si="7"/>
        <v>0</v>
      </c>
      <c r="AJ15" s="181">
        <f>((AE15+AF15)+AI15)</f>
        <v>0</v>
      </c>
      <c r="AK15" s="322"/>
      <c r="AL15" s="321"/>
      <c r="AM15" s="321"/>
      <c r="AN15" s="323"/>
      <c r="AO15" s="627" t="s">
        <v>269</v>
      </c>
    </row>
    <row r="16" spans="1:41" ht="30.75" customHeight="1">
      <c r="B16" s="492"/>
      <c r="C16" s="70" t="s">
        <v>146</v>
      </c>
      <c r="D16" s="332">
        <f t="shared" ref="D16:X16" si="10">SUM(D14:D15)</f>
        <v>0</v>
      </c>
      <c r="E16" s="283">
        <f t="shared" si="10"/>
        <v>0</v>
      </c>
      <c r="F16" s="283">
        <f t="shared" si="10"/>
        <v>0</v>
      </c>
      <c r="G16" s="283">
        <f t="shared" si="10"/>
        <v>0</v>
      </c>
      <c r="H16" s="283">
        <f t="shared" si="10"/>
        <v>0</v>
      </c>
      <c r="I16" s="283">
        <f t="shared" si="10"/>
        <v>0</v>
      </c>
      <c r="J16" s="283">
        <f t="shared" si="10"/>
        <v>0</v>
      </c>
      <c r="K16" s="283">
        <f t="shared" si="10"/>
        <v>0</v>
      </c>
      <c r="L16" s="333">
        <f t="shared" si="10"/>
        <v>0</v>
      </c>
      <c r="M16" s="333">
        <f t="shared" si="10"/>
        <v>0</v>
      </c>
      <c r="N16" s="334">
        <f t="shared" si="10"/>
        <v>0</v>
      </c>
      <c r="O16" s="283">
        <f t="shared" si="10"/>
        <v>0</v>
      </c>
      <c r="P16" s="283">
        <f t="shared" si="10"/>
        <v>0</v>
      </c>
      <c r="Q16" s="283">
        <f t="shared" si="10"/>
        <v>0</v>
      </c>
      <c r="R16" s="333">
        <f t="shared" si="10"/>
        <v>0</v>
      </c>
      <c r="S16" s="283">
        <f t="shared" si="10"/>
        <v>0</v>
      </c>
      <c r="T16" s="283">
        <f t="shared" si="10"/>
        <v>0</v>
      </c>
      <c r="U16" s="283">
        <f t="shared" si="10"/>
        <v>0</v>
      </c>
      <c r="V16" s="283">
        <f t="shared" si="10"/>
        <v>0</v>
      </c>
      <c r="W16" s="333">
        <f t="shared" si="10"/>
        <v>0</v>
      </c>
      <c r="X16" s="335">
        <f t="shared" si="10"/>
        <v>0</v>
      </c>
      <c r="Y16" s="71" t="s">
        <v>146</v>
      </c>
      <c r="Z16" s="260"/>
      <c r="AA16" s="410"/>
      <c r="AB16" s="86" t="s">
        <v>146</v>
      </c>
      <c r="AC16" s="282">
        <f t="shared" ref="AC16:AN16" si="11">SUM(AC14:AC15)</f>
        <v>0</v>
      </c>
      <c r="AD16" s="283">
        <f t="shared" si="11"/>
        <v>0</v>
      </c>
      <c r="AE16" s="283">
        <f t="shared" si="11"/>
        <v>0</v>
      </c>
      <c r="AF16" s="283">
        <f t="shared" si="11"/>
        <v>0</v>
      </c>
      <c r="AG16" s="283">
        <f t="shared" si="11"/>
        <v>3.0000000000000001E-3</v>
      </c>
      <c r="AH16" s="283">
        <f t="shared" si="11"/>
        <v>0</v>
      </c>
      <c r="AI16" s="283">
        <f t="shared" si="11"/>
        <v>3.0000000000000001E-3</v>
      </c>
      <c r="AJ16" s="381">
        <f t="shared" si="11"/>
        <v>3.0000000000000001E-3</v>
      </c>
      <c r="AK16" s="285">
        <f t="shared" si="11"/>
        <v>0</v>
      </c>
      <c r="AL16" s="283">
        <f t="shared" si="11"/>
        <v>0</v>
      </c>
      <c r="AM16" s="283">
        <f t="shared" si="11"/>
        <v>0</v>
      </c>
      <c r="AN16" s="284">
        <f t="shared" si="11"/>
        <v>0</v>
      </c>
      <c r="AO16" s="96" t="s">
        <v>146</v>
      </c>
    </row>
    <row r="17" spans="2:41" ht="30.75" customHeight="1">
      <c r="B17" s="401" t="s">
        <v>190</v>
      </c>
      <c r="C17" s="402"/>
      <c r="D17" s="177">
        <f t="shared" ref="D17:L17" si="12">((D9+D13)+D16)</f>
        <v>21306278.408</v>
      </c>
      <c r="E17" s="92">
        <f t="shared" si="12"/>
        <v>20601.254000000001</v>
      </c>
      <c r="F17" s="92">
        <f t="shared" si="12"/>
        <v>18735.367999999999</v>
      </c>
      <c r="G17" s="92">
        <f t="shared" si="12"/>
        <v>0</v>
      </c>
      <c r="H17" s="92">
        <f t="shared" si="12"/>
        <v>0</v>
      </c>
      <c r="I17" s="92">
        <f t="shared" si="12"/>
        <v>0</v>
      </c>
      <c r="J17" s="92">
        <f t="shared" si="12"/>
        <v>0</v>
      </c>
      <c r="K17" s="92">
        <f t="shared" si="12"/>
        <v>0</v>
      </c>
      <c r="L17" s="91">
        <f t="shared" si="12"/>
        <v>0</v>
      </c>
      <c r="M17" s="91">
        <f>SUM(D17:L17)</f>
        <v>21345615.030000001</v>
      </c>
      <c r="N17" s="178">
        <f t="shared" ref="N17:V17" si="13">((N9+N13)+N16)</f>
        <v>0</v>
      </c>
      <c r="O17" s="92">
        <f t="shared" si="13"/>
        <v>0</v>
      </c>
      <c r="P17" s="92">
        <f t="shared" si="13"/>
        <v>0</v>
      </c>
      <c r="Q17" s="92">
        <f t="shared" si="13"/>
        <v>0</v>
      </c>
      <c r="R17" s="91">
        <f t="shared" si="13"/>
        <v>0</v>
      </c>
      <c r="S17" s="92">
        <f t="shared" si="13"/>
        <v>0</v>
      </c>
      <c r="T17" s="92">
        <f t="shared" si="13"/>
        <v>0</v>
      </c>
      <c r="U17" s="92">
        <f t="shared" si="13"/>
        <v>0</v>
      </c>
      <c r="V17" s="92">
        <f t="shared" si="13"/>
        <v>0</v>
      </c>
      <c r="W17" s="91">
        <f>SUM(N17:V17)</f>
        <v>0</v>
      </c>
      <c r="X17" s="179">
        <f>(M17+W17)</f>
        <v>21345615.030000001</v>
      </c>
      <c r="Y17" s="73" t="s">
        <v>191</v>
      </c>
      <c r="Z17" s="258"/>
      <c r="AA17" s="456" t="s">
        <v>190</v>
      </c>
      <c r="AB17" s="460"/>
      <c r="AC17" s="182">
        <f>((AC9+AC13)+AC16)</f>
        <v>72420.804999999993</v>
      </c>
      <c r="AD17" s="92">
        <f>((AD9+AD13)+AD16)</f>
        <v>0</v>
      </c>
      <c r="AE17" s="92">
        <f>(AC17+AD17)</f>
        <v>72420.804999999993</v>
      </c>
      <c r="AF17" s="92">
        <f>((AF9+AF13)+AF16)</f>
        <v>0</v>
      </c>
      <c r="AG17" s="92">
        <f>((AG9+AG13)+AG16)</f>
        <v>3.0000000000000001E-3</v>
      </c>
      <c r="AH17" s="92">
        <f>((AH9+AH13)+AH16)</f>
        <v>0</v>
      </c>
      <c r="AI17" s="92">
        <f>(AG17+AH17)</f>
        <v>3.0000000000000001E-3</v>
      </c>
      <c r="AJ17" s="183">
        <f>((AE17+AF17)+AI17)</f>
        <v>72420.80799999999</v>
      </c>
      <c r="AK17" s="184">
        <f>((AK9+AK13)+AK16)</f>
        <v>0</v>
      </c>
      <c r="AL17" s="92">
        <f>((AL9+AL13)+AL16)</f>
        <v>0</v>
      </c>
      <c r="AM17" s="92">
        <f>((AM9+AM13)+AM16)</f>
        <v>0</v>
      </c>
      <c r="AN17" s="185">
        <f>((AN9+AN13)+AN16)</f>
        <v>0</v>
      </c>
      <c r="AO17" s="97" t="s">
        <v>192</v>
      </c>
    </row>
    <row r="18" spans="2:41" s="1" customFormat="1" ht="19.5" customHeight="1">
      <c r="B18" s="10"/>
      <c r="L18" s="23"/>
    </row>
  </sheetData>
  <mergeCells count="41">
    <mergeCell ref="AD5:AD6"/>
    <mergeCell ref="B14:B16"/>
    <mergeCell ref="AA14:AA16"/>
    <mergeCell ref="L5:L6"/>
    <mergeCell ref="M5:M6"/>
    <mergeCell ref="R5:U5"/>
    <mergeCell ref="AC5:AC6"/>
    <mergeCell ref="B7:B9"/>
    <mergeCell ref="X5:X6"/>
    <mergeCell ref="AF4:AF6"/>
    <mergeCell ref="AA17:AB17"/>
    <mergeCell ref="B17:C17"/>
    <mergeCell ref="B10:B13"/>
    <mergeCell ref="AB4:AB6"/>
    <mergeCell ref="Y4:Y6"/>
    <mergeCell ref="V5:V6"/>
    <mergeCell ref="W5:W6"/>
    <mergeCell ref="D4:M4"/>
    <mergeCell ref="AA10:AA13"/>
    <mergeCell ref="H5:K5"/>
    <mergeCell ref="D5:G5"/>
    <mergeCell ref="C4:C6"/>
    <mergeCell ref="AA7:AA9"/>
    <mergeCell ref="N4:W4"/>
    <mergeCell ref="N5:Q5"/>
    <mergeCell ref="A11:A12"/>
    <mergeCell ref="Z11:Z12"/>
    <mergeCell ref="X3:Y3"/>
    <mergeCell ref="AI3:AJ3"/>
    <mergeCell ref="AN3:AO3"/>
    <mergeCell ref="AO4:AO6"/>
    <mergeCell ref="AM4:AN4"/>
    <mergeCell ref="AC4:AE4"/>
    <mergeCell ref="AG4:AI4"/>
    <mergeCell ref="AK4:AL4"/>
    <mergeCell ref="AN5:AN6"/>
    <mergeCell ref="AG5:AG6"/>
    <mergeCell ref="AH5:AH6"/>
    <mergeCell ref="AI5:AI6"/>
    <mergeCell ref="AL5:AL6"/>
    <mergeCell ref="AE5:AE6"/>
  </mergeCells>
  <phoneticPr fontId="1"/>
  <printOptions gridLinesSet="0"/>
  <pageMargins left="0.39370078740157483" right="0.47244094488188981" top="0.74803149606299213" bottom="0.74803149606299213" header="0.31496062992125984" footer="0.31496062992125984"/>
  <pageSetup paperSize="9" scale="95" firstPageNumber="40" orientation="landscape" useFirstPageNumber="1" r:id="rId1"/>
  <headerFooter alignWithMargins="0"/>
  <colBreaks count="1" manualBreakCount="1">
    <brk id="25" max="17" man="1"/>
  </colBreaks>
  <ignoredErrors>
    <ignoredError sqref="AA16:AJ16 O14:Q14 AA14:AB14 AH14:AI14 O15:X15 AA15 AC15:AJ15 S14:Y14 O16:Y16 M9 W9:X9 AE9 AJ9 AE17" formula="1"/>
    <ignoredError sqref="M10:Y10 M15:N16 M17 M12:Y13 AB10:AJ10 AB12:AJ13" formula="1" unlockedFormula="1"/>
    <ignoredError sqref="B17:L17 B14:C14 N17 B16:L16 B15 D15:L15 E14:K14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N1" transitionEvaluation="1">
    <tabColor rgb="FF00B050"/>
  </sheetPr>
  <dimension ref="A1:DO18"/>
  <sheetViews>
    <sheetView view="pageBreakPreview" topLeftCell="BN1" zoomScale="70" zoomScaleNormal="100" zoomScaleSheetLayoutView="70" workbookViewId="0">
      <selection activeCell="DA9" sqref="DA9"/>
    </sheetView>
  </sheetViews>
  <sheetFormatPr defaultColWidth="10.625" defaultRowHeight="24.95" customHeight="1"/>
  <cols>
    <col min="1" max="1" width="2.75" style="6" customWidth="1"/>
    <col min="2" max="2" width="2.5" style="6" customWidth="1"/>
    <col min="3" max="3" width="9.875" style="6" customWidth="1"/>
    <col min="4" max="5" width="8.25" style="6" customWidth="1"/>
    <col min="6" max="6" width="7.5" style="6" customWidth="1"/>
    <col min="7" max="9" width="8.25" style="6" customWidth="1"/>
    <col min="10" max="10" width="8.75" style="6" customWidth="1"/>
    <col min="11" max="11" width="8.125" style="6" customWidth="1"/>
    <col min="12" max="12" width="8.5" style="6" customWidth="1"/>
    <col min="13" max="13" width="9.5" style="6" customWidth="1"/>
    <col min="14" max="14" width="6.875" style="6" customWidth="1"/>
    <col min="15" max="15" width="6.5" style="6" customWidth="1"/>
    <col min="16" max="16" width="7.125" style="6" customWidth="1"/>
    <col min="17" max="17" width="9.875" style="6" customWidth="1"/>
    <col min="18" max="18" width="2.75" style="6" customWidth="1"/>
    <col min="19" max="19" width="2.5" style="6" customWidth="1"/>
    <col min="20" max="20" width="9.875" style="6" customWidth="1"/>
    <col min="21" max="21" width="7.375" style="6" customWidth="1"/>
    <col min="22" max="22" width="7.5" style="6" customWidth="1"/>
    <col min="23" max="24" width="7.125" style="6" customWidth="1"/>
    <col min="25" max="25" width="7.5" style="6" customWidth="1"/>
    <col min="26" max="26" width="7.75" style="6" customWidth="1"/>
    <col min="27" max="27" width="8.125" style="6" customWidth="1"/>
    <col min="28" max="29" width="6.625" style="6" customWidth="1"/>
    <col min="30" max="30" width="6.875" style="6" customWidth="1"/>
    <col min="31" max="31" width="5.25" style="6" customWidth="1"/>
    <col min="32" max="32" width="5.75" style="6" customWidth="1"/>
    <col min="33" max="33" width="6.625" style="6" customWidth="1"/>
    <col min="34" max="34" width="6.25" style="6" customWidth="1"/>
    <col min="35" max="35" width="8.125" style="6" customWidth="1"/>
    <col min="36" max="36" width="9.875" style="6" customWidth="1"/>
    <col min="37" max="37" width="2.75" style="6" customWidth="1"/>
    <col min="38" max="38" width="2.5" style="6" customWidth="1"/>
    <col min="39" max="39" width="9.875" style="6" customWidth="1"/>
    <col min="40" max="42" width="8.125" style="6" customWidth="1"/>
    <col min="43" max="43" width="10.125" style="6" bestFit="1" customWidth="1"/>
    <col min="44" max="44" width="1.375" style="6" customWidth="1"/>
    <col min="45" max="47" width="6.875" style="6" customWidth="1"/>
    <col min="48" max="48" width="4.875" style="6" customWidth="1"/>
    <col min="49" max="50" width="6.625" style="6" bestFit="1" customWidth="1"/>
    <col min="51" max="51" width="7" style="6" customWidth="1"/>
    <col min="52" max="52" width="8.125" style="6" customWidth="1"/>
    <col min="53" max="53" width="7.75" style="6" customWidth="1"/>
    <col min="54" max="54" width="8.125" style="6" customWidth="1"/>
    <col min="55" max="55" width="9.875" style="6" customWidth="1"/>
    <col min="56" max="56" width="2.75" style="6" customWidth="1"/>
    <col min="57" max="57" width="2.5" style="6" customWidth="1"/>
    <col min="58" max="58" width="9.875" style="6" customWidth="1"/>
    <col min="59" max="64" width="5.375" style="6" customWidth="1"/>
    <col min="65" max="65" width="6.875" style="6" bestFit="1" customWidth="1"/>
    <col min="66" max="67" width="5.375" style="6" customWidth="1"/>
    <col min="68" max="68" width="6.625" style="6" customWidth="1"/>
    <col min="69" max="69" width="5.375" style="6" customWidth="1"/>
    <col min="70" max="70" width="5.875" style="6" customWidth="1"/>
    <col min="71" max="71" width="6.5" style="6" customWidth="1"/>
    <col min="72" max="72" width="7" style="6" customWidth="1"/>
    <col min="73" max="74" width="6.125" style="6" customWidth="1"/>
    <col min="75" max="75" width="6" style="6" customWidth="1"/>
    <col min="76" max="76" width="6.125" style="6" customWidth="1"/>
    <col min="77" max="77" width="9.875" style="6" customWidth="1"/>
    <col min="78" max="78" width="2.625" style="6" customWidth="1"/>
    <col min="79" max="79" width="2.5" style="6" customWidth="1"/>
    <col min="80" max="80" width="9.25" style="6" customWidth="1"/>
    <col min="81" max="81" width="6" style="6" customWidth="1"/>
    <col min="82" max="82" width="3.875" style="6" customWidth="1"/>
    <col min="83" max="83" width="3.625" style="6" customWidth="1"/>
    <col min="84" max="84" width="4.625" style="6" customWidth="1"/>
    <col min="85" max="85" width="5.625" style="6" customWidth="1"/>
    <col min="86" max="86" width="4.25" style="6" customWidth="1"/>
    <col min="87" max="87" width="7" style="6" customWidth="1"/>
    <col min="88" max="88" width="6.125" style="6" customWidth="1"/>
    <col min="89" max="89" width="3.5" style="6" customWidth="1"/>
    <col min="90" max="90" width="5.375" style="6" customWidth="1"/>
    <col min="91" max="91" width="5.625" style="6" customWidth="1"/>
    <col min="92" max="92" width="4.125" style="6" customWidth="1"/>
    <col min="93" max="93" width="4.625" style="6" customWidth="1"/>
    <col min="94" max="94" width="5.875" style="6" customWidth="1"/>
    <col min="95" max="96" width="6.75" style="6" customWidth="1"/>
    <col min="97" max="98" width="4.875" style="6" customWidth="1"/>
    <col min="99" max="100" width="6.875" style="6" customWidth="1"/>
    <col min="101" max="101" width="9.5" style="6" customWidth="1"/>
    <col min="102" max="102" width="3.625" style="6" customWidth="1"/>
    <col min="103" max="119" width="10.625" style="6" customWidth="1"/>
    <col min="120" max="16384" width="10.625" style="6"/>
  </cols>
  <sheetData>
    <row r="1" spans="1:119" ht="18" customHeight="1">
      <c r="B1" s="5"/>
      <c r="C1" s="5"/>
      <c r="D1" s="5"/>
      <c r="E1" s="54" t="s">
        <v>9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</row>
    <row r="2" spans="1:119" ht="18" customHeight="1">
      <c r="C2" s="192" t="s">
        <v>193</v>
      </c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</row>
    <row r="3" spans="1:119" ht="23.25" customHeight="1">
      <c r="B3" s="193" t="s">
        <v>289</v>
      </c>
      <c r="C3" s="193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01" t="s">
        <v>252</v>
      </c>
      <c r="Q3" s="501"/>
      <c r="R3" s="261"/>
      <c r="S3" s="57"/>
      <c r="T3" s="203" t="s">
        <v>290</v>
      </c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01" t="s">
        <v>252</v>
      </c>
      <c r="AJ3" s="501"/>
      <c r="AK3" s="261"/>
      <c r="AL3" s="57"/>
      <c r="AM3" s="203" t="s">
        <v>290</v>
      </c>
      <c r="AN3" s="57"/>
      <c r="AO3" s="57"/>
      <c r="AP3" s="57"/>
      <c r="AQ3" s="57"/>
      <c r="AR3" s="58"/>
      <c r="AS3" s="57"/>
      <c r="AT3" s="57"/>
      <c r="AU3" s="57"/>
      <c r="AV3" s="57"/>
      <c r="AW3" s="57"/>
      <c r="AX3" s="57"/>
      <c r="AY3" s="57"/>
      <c r="AZ3" s="57"/>
      <c r="BA3" s="57"/>
      <c r="BB3" s="501" t="s">
        <v>252</v>
      </c>
      <c r="BC3" s="501"/>
      <c r="BD3" s="261"/>
      <c r="BE3" s="57"/>
      <c r="BF3" s="203" t="s">
        <v>290</v>
      </c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01" t="s">
        <v>252</v>
      </c>
      <c r="BY3" s="501"/>
      <c r="BZ3" s="261"/>
      <c r="CA3" s="57"/>
      <c r="CB3" s="203" t="s">
        <v>291</v>
      </c>
      <c r="CC3" s="57"/>
      <c r="CD3" s="57"/>
      <c r="CE3" s="57"/>
      <c r="CF3" s="57"/>
      <c r="CG3" s="57"/>
      <c r="CH3" s="57"/>
      <c r="CI3" s="57"/>
      <c r="CJ3" s="57"/>
      <c r="CK3" s="59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01" t="s">
        <v>252</v>
      </c>
      <c r="CW3" s="501"/>
      <c r="CX3" s="58"/>
      <c r="CY3" s="5"/>
      <c r="CZ3" s="5"/>
      <c r="DA3" s="5"/>
    </row>
    <row r="4" spans="1:119" ht="24.95" customHeight="1">
      <c r="B4" s="93" t="s">
        <v>57</v>
      </c>
      <c r="C4" s="432" t="s">
        <v>186</v>
      </c>
      <c r="D4" s="549" t="s">
        <v>112</v>
      </c>
      <c r="E4" s="549"/>
      <c r="F4" s="549"/>
      <c r="G4" s="549"/>
      <c r="H4" s="549"/>
      <c r="I4" s="549"/>
      <c r="J4" s="549"/>
      <c r="K4" s="549"/>
      <c r="L4" s="549"/>
      <c r="M4" s="538"/>
      <c r="N4" s="539" t="s">
        <v>113</v>
      </c>
      <c r="O4" s="539"/>
      <c r="P4" s="540"/>
      <c r="Q4" s="429" t="s">
        <v>194</v>
      </c>
      <c r="R4" s="269"/>
      <c r="S4" s="93" t="s">
        <v>57</v>
      </c>
      <c r="T4" s="445" t="s">
        <v>194</v>
      </c>
      <c r="U4" s="538" t="s">
        <v>208</v>
      </c>
      <c r="V4" s="539"/>
      <c r="W4" s="539"/>
      <c r="X4" s="539"/>
      <c r="Y4" s="539"/>
      <c r="Z4" s="540"/>
      <c r="AA4" s="539"/>
      <c r="AB4" s="549" t="s">
        <v>195</v>
      </c>
      <c r="AC4" s="549"/>
      <c r="AD4" s="549"/>
      <c r="AE4" s="549"/>
      <c r="AF4" s="549"/>
      <c r="AG4" s="549"/>
      <c r="AH4" s="549"/>
      <c r="AI4" s="549"/>
      <c r="AJ4" s="429" t="s">
        <v>196</v>
      </c>
      <c r="AK4" s="269"/>
      <c r="AL4" s="218" t="s">
        <v>57</v>
      </c>
      <c r="AM4" s="543" t="s">
        <v>194</v>
      </c>
      <c r="AN4" s="507" t="s">
        <v>114</v>
      </c>
      <c r="AO4" s="510" t="s">
        <v>115</v>
      </c>
      <c r="AP4" s="510" t="s">
        <v>116</v>
      </c>
      <c r="AQ4" s="558" t="s">
        <v>277</v>
      </c>
      <c r="AR4" s="4"/>
      <c r="AS4" s="548" t="s">
        <v>117</v>
      </c>
      <c r="AT4" s="549"/>
      <c r="AU4" s="549"/>
      <c r="AV4" s="549"/>
      <c r="AW4" s="549"/>
      <c r="AX4" s="549"/>
      <c r="AY4" s="549"/>
      <c r="AZ4" s="549"/>
      <c r="BA4" s="549"/>
      <c r="BB4" s="550"/>
      <c r="BC4" s="504" t="s">
        <v>197</v>
      </c>
      <c r="BD4" s="270"/>
      <c r="BE4" s="218" t="s">
        <v>57</v>
      </c>
      <c r="BF4" s="552" t="s">
        <v>186</v>
      </c>
      <c r="BG4" s="555" t="s">
        <v>118</v>
      </c>
      <c r="BH4" s="539"/>
      <c r="BI4" s="539"/>
      <c r="BJ4" s="539"/>
      <c r="BK4" s="539"/>
      <c r="BL4" s="540" t="s">
        <v>119</v>
      </c>
      <c r="BM4" s="549"/>
      <c r="BN4" s="549"/>
      <c r="BO4" s="549"/>
      <c r="BP4" s="549"/>
      <c r="BQ4" s="549"/>
      <c r="BR4" s="549"/>
      <c r="BS4" s="549"/>
      <c r="BT4" s="538"/>
      <c r="BU4" s="549" t="s">
        <v>234</v>
      </c>
      <c r="BV4" s="549"/>
      <c r="BW4" s="549"/>
      <c r="BX4" s="550"/>
      <c r="BY4" s="504" t="s">
        <v>198</v>
      </c>
      <c r="BZ4" s="270"/>
      <c r="CA4" s="218" t="s">
        <v>57</v>
      </c>
      <c r="CB4" s="552" t="s">
        <v>194</v>
      </c>
      <c r="CC4" s="540" t="s">
        <v>44</v>
      </c>
      <c r="CD4" s="549"/>
      <c r="CE4" s="549"/>
      <c r="CF4" s="549"/>
      <c r="CG4" s="538"/>
      <c r="CH4" s="574" t="s">
        <v>236</v>
      </c>
      <c r="CI4" s="526" t="s">
        <v>244</v>
      </c>
      <c r="CJ4" s="548" t="s">
        <v>247</v>
      </c>
      <c r="CK4" s="549"/>
      <c r="CL4" s="549"/>
      <c r="CM4" s="549"/>
      <c r="CN4" s="549"/>
      <c r="CO4" s="549"/>
      <c r="CP4" s="549"/>
      <c r="CQ4" s="549"/>
      <c r="CR4" s="549"/>
      <c r="CS4" s="549"/>
      <c r="CT4" s="549"/>
      <c r="CU4" s="550"/>
      <c r="CV4" s="520" t="s">
        <v>339</v>
      </c>
      <c r="CW4" s="504" t="s">
        <v>199</v>
      </c>
      <c r="CX4" s="4"/>
      <c r="CY4" s="58"/>
      <c r="CZ4" s="5"/>
      <c r="DA4" s="5"/>
    </row>
    <row r="5" spans="1:119" ht="24.95" customHeight="1">
      <c r="B5" s="94"/>
      <c r="C5" s="433"/>
      <c r="D5" s="562" t="s">
        <v>120</v>
      </c>
      <c r="E5" s="535" t="s">
        <v>255</v>
      </c>
      <c r="F5" s="535" t="s">
        <v>29</v>
      </c>
      <c r="G5" s="561" t="s">
        <v>121</v>
      </c>
      <c r="H5" s="561"/>
      <c r="I5" s="561"/>
      <c r="J5" s="561"/>
      <c r="K5" s="533" t="s">
        <v>141</v>
      </c>
      <c r="L5" s="533" t="s">
        <v>151</v>
      </c>
      <c r="M5" s="535" t="s">
        <v>14</v>
      </c>
      <c r="N5" s="533" t="s">
        <v>233</v>
      </c>
      <c r="O5" s="513" t="s">
        <v>237</v>
      </c>
      <c r="P5" s="541" t="s">
        <v>14</v>
      </c>
      <c r="Q5" s="430"/>
      <c r="R5" s="269"/>
      <c r="S5" s="117"/>
      <c r="T5" s="529"/>
      <c r="U5" s="531" t="s">
        <v>200</v>
      </c>
      <c r="V5" s="533" t="s">
        <v>238</v>
      </c>
      <c r="W5" s="533" t="s">
        <v>239</v>
      </c>
      <c r="X5" s="533" t="s">
        <v>201</v>
      </c>
      <c r="Y5" s="533" t="s">
        <v>240</v>
      </c>
      <c r="Z5" s="533" t="s">
        <v>151</v>
      </c>
      <c r="AA5" s="535" t="s">
        <v>14</v>
      </c>
      <c r="AB5" s="531" t="s">
        <v>54</v>
      </c>
      <c r="AC5" s="533" t="s">
        <v>55</v>
      </c>
      <c r="AD5" s="535" t="s">
        <v>45</v>
      </c>
      <c r="AE5" s="546" t="s">
        <v>273</v>
      </c>
      <c r="AF5" s="533" t="s">
        <v>274</v>
      </c>
      <c r="AG5" s="533" t="s">
        <v>275</v>
      </c>
      <c r="AH5" s="533" t="s">
        <v>276</v>
      </c>
      <c r="AI5" s="541" t="s">
        <v>14</v>
      </c>
      <c r="AJ5" s="430"/>
      <c r="AK5" s="269"/>
      <c r="AL5" s="219"/>
      <c r="AM5" s="544"/>
      <c r="AN5" s="508"/>
      <c r="AO5" s="511"/>
      <c r="AP5" s="511"/>
      <c r="AQ5" s="559"/>
      <c r="AR5" s="4"/>
      <c r="AS5" s="556" t="s">
        <v>52</v>
      </c>
      <c r="AT5" s="551"/>
      <c r="AU5" s="551"/>
      <c r="AV5" s="551"/>
      <c r="AW5" s="551" t="s">
        <v>53</v>
      </c>
      <c r="AX5" s="551"/>
      <c r="AY5" s="551"/>
      <c r="AZ5" s="551"/>
      <c r="BA5" s="533" t="s">
        <v>138</v>
      </c>
      <c r="BB5" s="536" t="s">
        <v>14</v>
      </c>
      <c r="BC5" s="505"/>
      <c r="BD5" s="270"/>
      <c r="BE5" s="221"/>
      <c r="BF5" s="553"/>
      <c r="BG5" s="515" t="s">
        <v>245</v>
      </c>
      <c r="BH5" s="513" t="s">
        <v>150</v>
      </c>
      <c r="BI5" s="513" t="s">
        <v>56</v>
      </c>
      <c r="BJ5" s="513" t="s">
        <v>249</v>
      </c>
      <c r="BK5" s="517" t="s">
        <v>14</v>
      </c>
      <c r="BL5" s="513" t="s">
        <v>246</v>
      </c>
      <c r="BM5" s="523" t="s">
        <v>122</v>
      </c>
      <c r="BN5" s="513" t="s">
        <v>235</v>
      </c>
      <c r="BO5" s="513" t="s">
        <v>139</v>
      </c>
      <c r="BP5" s="513" t="s">
        <v>241</v>
      </c>
      <c r="BQ5" s="513" t="s">
        <v>202</v>
      </c>
      <c r="BR5" s="513" t="s">
        <v>335</v>
      </c>
      <c r="BS5" s="513" t="s">
        <v>123</v>
      </c>
      <c r="BT5" s="517" t="s">
        <v>14</v>
      </c>
      <c r="BU5" s="568" t="s">
        <v>46</v>
      </c>
      <c r="BV5" s="513" t="s">
        <v>47</v>
      </c>
      <c r="BW5" s="513" t="s">
        <v>140</v>
      </c>
      <c r="BX5" s="572" t="s">
        <v>14</v>
      </c>
      <c r="BY5" s="505"/>
      <c r="BZ5" s="270"/>
      <c r="CA5" s="221"/>
      <c r="CB5" s="553"/>
      <c r="CC5" s="513" t="s">
        <v>142</v>
      </c>
      <c r="CD5" s="513" t="s">
        <v>143</v>
      </c>
      <c r="CE5" s="513" t="s">
        <v>48</v>
      </c>
      <c r="CF5" s="513" t="s">
        <v>250</v>
      </c>
      <c r="CG5" s="517" t="s">
        <v>14</v>
      </c>
      <c r="CH5" s="575"/>
      <c r="CI5" s="527"/>
      <c r="CJ5" s="525" t="s">
        <v>35</v>
      </c>
      <c r="CK5" s="518" t="s">
        <v>251</v>
      </c>
      <c r="CL5" s="570" t="s">
        <v>145</v>
      </c>
      <c r="CM5" s="571"/>
      <c r="CN5" s="513" t="s">
        <v>334</v>
      </c>
      <c r="CO5" s="513" t="s">
        <v>242</v>
      </c>
      <c r="CP5" s="513" t="s">
        <v>243</v>
      </c>
      <c r="CQ5" s="566" t="s">
        <v>49</v>
      </c>
      <c r="CR5" s="567"/>
      <c r="CS5" s="502" t="s">
        <v>332</v>
      </c>
      <c r="CT5" s="513" t="s">
        <v>333</v>
      </c>
      <c r="CU5" s="564" t="s">
        <v>14</v>
      </c>
      <c r="CV5" s="521"/>
      <c r="CW5" s="505"/>
      <c r="CX5" s="4"/>
      <c r="CY5" s="58"/>
      <c r="CZ5" s="5"/>
      <c r="DA5" s="5"/>
    </row>
    <row r="6" spans="1:119" ht="39.75" customHeight="1">
      <c r="B6" s="95" t="s">
        <v>3</v>
      </c>
      <c r="C6" s="434"/>
      <c r="D6" s="532"/>
      <c r="E6" s="534"/>
      <c r="F6" s="534"/>
      <c r="G6" s="115" t="s">
        <v>30</v>
      </c>
      <c r="H6" s="115" t="s">
        <v>31</v>
      </c>
      <c r="I6" s="115" t="s">
        <v>32</v>
      </c>
      <c r="J6" s="116" t="s">
        <v>33</v>
      </c>
      <c r="K6" s="534"/>
      <c r="L6" s="557"/>
      <c r="M6" s="534"/>
      <c r="N6" s="534"/>
      <c r="O6" s="563"/>
      <c r="P6" s="542"/>
      <c r="Q6" s="431"/>
      <c r="R6" s="269"/>
      <c r="S6" s="118" t="s">
        <v>3</v>
      </c>
      <c r="T6" s="530"/>
      <c r="U6" s="532"/>
      <c r="V6" s="534"/>
      <c r="W6" s="534"/>
      <c r="X6" s="534"/>
      <c r="Y6" s="534"/>
      <c r="Z6" s="557"/>
      <c r="AA6" s="534"/>
      <c r="AB6" s="532"/>
      <c r="AC6" s="534"/>
      <c r="AD6" s="534"/>
      <c r="AE6" s="547"/>
      <c r="AF6" s="534"/>
      <c r="AG6" s="534"/>
      <c r="AH6" s="534"/>
      <c r="AI6" s="542"/>
      <c r="AJ6" s="431"/>
      <c r="AK6" s="269"/>
      <c r="AL6" s="220" t="s">
        <v>3</v>
      </c>
      <c r="AM6" s="545"/>
      <c r="AN6" s="509"/>
      <c r="AO6" s="512"/>
      <c r="AP6" s="512"/>
      <c r="AQ6" s="560"/>
      <c r="AR6" s="4"/>
      <c r="AS6" s="215" t="s">
        <v>281</v>
      </c>
      <c r="AT6" s="216" t="s">
        <v>282</v>
      </c>
      <c r="AU6" s="115" t="s">
        <v>15</v>
      </c>
      <c r="AV6" s="115" t="s">
        <v>124</v>
      </c>
      <c r="AW6" s="216" t="s">
        <v>330</v>
      </c>
      <c r="AX6" s="216" t="s">
        <v>331</v>
      </c>
      <c r="AY6" s="115" t="s">
        <v>32</v>
      </c>
      <c r="AZ6" s="115" t="s">
        <v>34</v>
      </c>
      <c r="BA6" s="534"/>
      <c r="BB6" s="537"/>
      <c r="BC6" s="506"/>
      <c r="BD6" s="270"/>
      <c r="BE6" s="222" t="s">
        <v>3</v>
      </c>
      <c r="BF6" s="554"/>
      <c r="BG6" s="516"/>
      <c r="BH6" s="514"/>
      <c r="BI6" s="514"/>
      <c r="BJ6" s="514"/>
      <c r="BK6" s="514"/>
      <c r="BL6" s="514"/>
      <c r="BM6" s="524"/>
      <c r="BN6" s="514"/>
      <c r="BO6" s="514"/>
      <c r="BP6" s="514"/>
      <c r="BQ6" s="514"/>
      <c r="BR6" s="514"/>
      <c r="BS6" s="514"/>
      <c r="BT6" s="514"/>
      <c r="BU6" s="569"/>
      <c r="BV6" s="514"/>
      <c r="BW6" s="514"/>
      <c r="BX6" s="573"/>
      <c r="BY6" s="506"/>
      <c r="BZ6" s="270"/>
      <c r="CA6" s="222" t="s">
        <v>3</v>
      </c>
      <c r="CB6" s="554"/>
      <c r="CC6" s="514"/>
      <c r="CD6" s="514"/>
      <c r="CE6" s="514"/>
      <c r="CF6" s="514"/>
      <c r="CG6" s="514"/>
      <c r="CH6" s="576"/>
      <c r="CI6" s="528"/>
      <c r="CJ6" s="516"/>
      <c r="CK6" s="519"/>
      <c r="CL6" s="268" t="s">
        <v>152</v>
      </c>
      <c r="CM6" s="268" t="s">
        <v>153</v>
      </c>
      <c r="CN6" s="514"/>
      <c r="CO6" s="514"/>
      <c r="CP6" s="514"/>
      <c r="CQ6" s="60"/>
      <c r="CR6" s="61" t="s">
        <v>203</v>
      </c>
      <c r="CS6" s="503"/>
      <c r="CT6" s="514"/>
      <c r="CU6" s="565"/>
      <c r="CV6" s="522"/>
      <c r="CW6" s="506"/>
      <c r="CX6" s="4"/>
      <c r="CY6" s="58"/>
      <c r="CZ6" s="5"/>
      <c r="DA6" s="5"/>
    </row>
    <row r="7" spans="1:119" ht="33.75" customHeight="1">
      <c r="B7" s="408" t="s">
        <v>307</v>
      </c>
      <c r="C7" s="617" t="s">
        <v>323</v>
      </c>
      <c r="D7" s="195">
        <v>15389.361000000001</v>
      </c>
      <c r="E7" s="196">
        <v>397756.94400000002</v>
      </c>
      <c r="F7" s="196"/>
      <c r="G7" s="196"/>
      <c r="H7" s="196">
        <v>31352</v>
      </c>
      <c r="I7" s="196"/>
      <c r="J7" s="194">
        <f>SUM(G7:I7)</f>
        <v>31352</v>
      </c>
      <c r="K7" s="196">
        <v>357.94400000000002</v>
      </c>
      <c r="L7" s="197">
        <v>-87</v>
      </c>
      <c r="M7" s="194">
        <f>D7+E7+F7+J7+K7+L7</f>
        <v>444769.24900000001</v>
      </c>
      <c r="N7" s="196"/>
      <c r="O7" s="196">
        <v>10.199999999999999</v>
      </c>
      <c r="P7" s="198">
        <f>N7+O7</f>
        <v>10.199999999999999</v>
      </c>
      <c r="Q7" s="624" t="s">
        <v>323</v>
      </c>
      <c r="R7" s="152"/>
      <c r="S7" s="408" t="s">
        <v>308</v>
      </c>
      <c r="T7" s="617" t="s">
        <v>324</v>
      </c>
      <c r="U7" s="195"/>
      <c r="V7" s="196">
        <v>276294.26299999998</v>
      </c>
      <c r="W7" s="196"/>
      <c r="X7" s="196">
        <v>12802.013000000001</v>
      </c>
      <c r="Y7" s="196">
        <v>12624.049000000001</v>
      </c>
      <c r="Z7" s="204">
        <v>-7</v>
      </c>
      <c r="AA7" s="194">
        <f>SUM(U7:Z7)</f>
        <v>301713.32499999995</v>
      </c>
      <c r="AB7" s="640">
        <v>837402.65800000005</v>
      </c>
      <c r="AC7" s="205">
        <v>668630.59499999997</v>
      </c>
      <c r="AD7" s="196">
        <v>726142.74800000002</v>
      </c>
      <c r="AE7" s="196"/>
      <c r="AF7" s="196">
        <v>2261.174</v>
      </c>
      <c r="AG7" s="205">
        <v>160455.85</v>
      </c>
      <c r="AH7" s="196">
        <v>121.96</v>
      </c>
      <c r="AI7" s="198">
        <f>(AB7-AC7)+AD7+AE7+AF7+AG7+AH7</f>
        <v>1057753.7950000002</v>
      </c>
      <c r="AJ7" s="624" t="s">
        <v>323</v>
      </c>
      <c r="AK7" s="152"/>
      <c r="AL7" s="408" t="s">
        <v>306</v>
      </c>
      <c r="AM7" s="617" t="s">
        <v>323</v>
      </c>
      <c r="AN7" s="211"/>
      <c r="AO7" s="198">
        <v>32303.191999999999</v>
      </c>
      <c r="AP7" s="196"/>
      <c r="AQ7" s="212">
        <f>M7+P7+AA7+AI7+AN7+AO7+AP7</f>
        <v>1836549.7610000002</v>
      </c>
      <c r="AR7" s="129"/>
      <c r="AS7" s="199"/>
      <c r="AT7" s="196"/>
      <c r="AU7" s="196"/>
      <c r="AV7" s="194">
        <f>((AS7+AT7)+AU7)</f>
        <v>0</v>
      </c>
      <c r="AW7" s="196"/>
      <c r="AX7" s="196">
        <v>30000</v>
      </c>
      <c r="AY7" s="196"/>
      <c r="AZ7" s="194">
        <f>AW7+AX7+AY7</f>
        <v>30000</v>
      </c>
      <c r="BA7" s="196">
        <v>260.71199999999999</v>
      </c>
      <c r="BB7" s="217">
        <f>AV7+AZ7+BA7</f>
        <v>30260.712</v>
      </c>
      <c r="BC7" s="624" t="s">
        <v>323</v>
      </c>
      <c r="BD7" s="152"/>
      <c r="BE7" s="408" t="s">
        <v>309</v>
      </c>
      <c r="BF7" s="617" t="s">
        <v>323</v>
      </c>
      <c r="BG7" s="123"/>
      <c r="BH7" s="121">
        <v>743.64599999999996</v>
      </c>
      <c r="BI7" s="121">
        <v>311.762</v>
      </c>
      <c r="BJ7" s="121"/>
      <c r="BK7" s="119">
        <f>SUM(BG7:BJ7)</f>
        <v>1055.4079999999999</v>
      </c>
      <c r="BL7" s="121"/>
      <c r="BM7" s="121">
        <v>43058.207999999999</v>
      </c>
      <c r="BN7" s="126">
        <v>665000</v>
      </c>
      <c r="BO7" s="121"/>
      <c r="BP7" s="121"/>
      <c r="BQ7" s="121"/>
      <c r="BR7" s="121">
        <v>543</v>
      </c>
      <c r="BS7" s="121">
        <v>78439.823000000004</v>
      </c>
      <c r="BT7" s="119">
        <f>SUM(BL7:BS7)</f>
        <v>787041.03099999996</v>
      </c>
      <c r="BU7" s="120">
        <v>26000</v>
      </c>
      <c r="BV7" s="121">
        <v>526720</v>
      </c>
      <c r="BW7" s="121"/>
      <c r="BX7" s="131">
        <f>SUM(BU7:BW7)</f>
        <v>552720</v>
      </c>
      <c r="BY7" s="624" t="s">
        <v>323</v>
      </c>
      <c r="BZ7" s="152"/>
      <c r="CA7" s="408" t="s">
        <v>306</v>
      </c>
      <c r="CB7" s="617" t="s">
        <v>323</v>
      </c>
      <c r="CC7" s="122">
        <v>117637.261</v>
      </c>
      <c r="CD7" s="122"/>
      <c r="CE7" s="122"/>
      <c r="CF7" s="122"/>
      <c r="CG7" s="230">
        <f>SUM(CC7:CF7)</f>
        <v>117637.261</v>
      </c>
      <c r="CH7" s="122">
        <v>9840.3590000000004</v>
      </c>
      <c r="CI7" s="130">
        <f t="shared" ref="CI7:CI16" si="0">BB7+BK7+BT7+BX7+CG7+CH7</f>
        <v>1498554.7709999999</v>
      </c>
      <c r="CJ7" s="123">
        <v>261443.5</v>
      </c>
      <c r="CK7" s="224"/>
      <c r="CL7" s="224"/>
      <c r="CM7" s="229">
        <v>270000</v>
      </c>
      <c r="CN7" s="224"/>
      <c r="CO7" s="224"/>
      <c r="CP7" s="224">
        <f>38000+6280</f>
        <v>44280</v>
      </c>
      <c r="CQ7" s="225">
        <v>-263723.40100000001</v>
      </c>
      <c r="CR7" s="225">
        <v>77949.881999999998</v>
      </c>
      <c r="CS7" s="226"/>
      <c r="CT7" s="227">
        <v>25994.891</v>
      </c>
      <c r="CU7" s="223">
        <f t="shared" ref="CU7:CU17" si="1">SUM(CJ7:CQ7)+CS7+CT7</f>
        <v>337994.99</v>
      </c>
      <c r="CV7" s="228">
        <f>(CI7+CU7)</f>
        <v>1836549.7609999999</v>
      </c>
      <c r="CW7" s="617" t="s">
        <v>323</v>
      </c>
      <c r="CX7" s="4"/>
      <c r="CY7" s="58"/>
      <c r="CZ7" s="5"/>
      <c r="DA7" s="5"/>
    </row>
    <row r="8" spans="1:119" ht="33.75" customHeight="1">
      <c r="B8" s="409"/>
      <c r="C8" s="617" t="s">
        <v>338</v>
      </c>
      <c r="D8" s="195">
        <v>1581.1220000000001</v>
      </c>
      <c r="E8" s="196">
        <v>252815.68299999999</v>
      </c>
      <c r="F8" s="196"/>
      <c r="G8" s="196"/>
      <c r="H8" s="196"/>
      <c r="I8" s="196"/>
      <c r="J8" s="194">
        <f>SUM(G8:I8)</f>
        <v>0</v>
      </c>
      <c r="K8" s="196"/>
      <c r="L8" s="197"/>
      <c r="M8" s="194">
        <f>D8+E8+F8+J8+K8+L8</f>
        <v>254396.80499999999</v>
      </c>
      <c r="N8" s="196"/>
      <c r="O8" s="196">
        <v>21.872</v>
      </c>
      <c r="P8" s="198">
        <f>N8+O8</f>
        <v>21.872</v>
      </c>
      <c r="Q8" s="624" t="s">
        <v>338</v>
      </c>
      <c r="R8" s="152"/>
      <c r="S8" s="409"/>
      <c r="T8" s="617" t="s">
        <v>338</v>
      </c>
      <c r="U8" s="195"/>
      <c r="V8" s="196">
        <v>122470.291</v>
      </c>
      <c r="W8" s="196"/>
      <c r="X8" s="196"/>
      <c r="Y8" s="196">
        <f>9569.401+1573.52</f>
        <v>11142.921</v>
      </c>
      <c r="Z8" s="204">
        <v>-1874.702</v>
      </c>
      <c r="AA8" s="194">
        <f t="shared" ref="AA8" si="2">SUM(U8:Z8)</f>
        <v>131738.51</v>
      </c>
      <c r="AB8" s="195">
        <v>25234.784</v>
      </c>
      <c r="AC8" s="196">
        <v>10889.422</v>
      </c>
      <c r="AD8" s="196">
        <v>53327.74</v>
      </c>
      <c r="AE8" s="196"/>
      <c r="AF8" s="196">
        <v>283.48399999999998</v>
      </c>
      <c r="AG8" s="196">
        <v>41030</v>
      </c>
      <c r="AH8" s="196">
        <f>1148.4+31835.82</f>
        <v>32984.22</v>
      </c>
      <c r="AI8" s="198">
        <f>(AB8-AC8)+AD8+AE8+AF8+AG8+AH8</f>
        <v>141970.80599999998</v>
      </c>
      <c r="AJ8" s="624" t="s">
        <v>338</v>
      </c>
      <c r="AK8" s="152"/>
      <c r="AL8" s="409"/>
      <c r="AM8" s="617" t="s">
        <v>338</v>
      </c>
      <c r="AN8" s="211"/>
      <c r="AO8" s="198"/>
      <c r="AP8" s="196"/>
      <c r="AQ8" s="212">
        <f>M8+P8+AA8+AI8+AN8+AO8+AP8</f>
        <v>528127.99300000002</v>
      </c>
      <c r="AR8" s="129"/>
      <c r="AS8" s="199"/>
      <c r="AT8" s="196"/>
      <c r="AU8" s="196"/>
      <c r="AV8" s="194">
        <f>((AS8+AT8)+AU8)</f>
        <v>0</v>
      </c>
      <c r="AW8" s="196"/>
      <c r="AX8" s="196"/>
      <c r="AY8" s="196"/>
      <c r="AZ8" s="194">
        <f>AW8+AX8+AY8</f>
        <v>0</v>
      </c>
      <c r="BA8" s="196"/>
      <c r="BB8" s="217">
        <f t="shared" ref="BB8" si="3">AV8+AZ8+BA8</f>
        <v>0</v>
      </c>
      <c r="BC8" s="624" t="s">
        <v>338</v>
      </c>
      <c r="BD8" s="152"/>
      <c r="BE8" s="409"/>
      <c r="BF8" s="617" t="s">
        <v>338</v>
      </c>
      <c r="BG8" s="123"/>
      <c r="BH8" s="121">
        <v>922.63900000000001</v>
      </c>
      <c r="BI8" s="121">
        <v>434.35399999999998</v>
      </c>
      <c r="BJ8" s="121"/>
      <c r="BK8" s="119">
        <f>SUM(BG8:BJ8)</f>
        <v>1356.9929999999999</v>
      </c>
      <c r="BL8" s="121"/>
      <c r="BM8" s="121">
        <v>109364.17600000001</v>
      </c>
      <c r="BN8" s="121"/>
      <c r="BO8" s="121"/>
      <c r="BP8" s="121"/>
      <c r="BQ8" s="121"/>
      <c r="BR8" s="121">
        <v>1977.9</v>
      </c>
      <c r="BS8" s="121">
        <f>697.46+56143.722</f>
        <v>56841.182000000001</v>
      </c>
      <c r="BT8" s="119">
        <f>SUM(BL8:BS8)</f>
        <v>168183.258</v>
      </c>
      <c r="BU8" s="120"/>
      <c r="BV8" s="121">
        <v>960</v>
      </c>
      <c r="BW8" s="121"/>
      <c r="BX8" s="131">
        <f>SUM(BU8:BW8)</f>
        <v>960</v>
      </c>
      <c r="BY8" s="624" t="s">
        <v>338</v>
      </c>
      <c r="BZ8" s="152"/>
      <c r="CA8" s="409"/>
      <c r="CB8" s="617" t="s">
        <v>338</v>
      </c>
      <c r="CC8" s="122">
        <v>928.96699999999998</v>
      </c>
      <c r="CD8" s="122"/>
      <c r="CE8" s="122"/>
      <c r="CF8" s="122"/>
      <c r="CG8" s="122">
        <f>SUM(CC8:CF8)</f>
        <v>928.96699999999998</v>
      </c>
      <c r="CH8" s="122"/>
      <c r="CI8" s="130">
        <f t="shared" ref="CI8" si="4">BB8+BK8+BT8+BX8+CG8+CH8</f>
        <v>171429.21799999999</v>
      </c>
      <c r="CJ8" s="123">
        <v>125300</v>
      </c>
      <c r="CK8" s="224"/>
      <c r="CL8" s="224"/>
      <c r="CM8" s="229">
        <v>136000</v>
      </c>
      <c r="CN8" s="224"/>
      <c r="CO8" s="224"/>
      <c r="CP8" s="224">
        <v>85000</v>
      </c>
      <c r="CQ8" s="225">
        <v>10398.754999999999</v>
      </c>
      <c r="CR8" s="225">
        <v>6598.4030000000002</v>
      </c>
      <c r="CS8" s="226"/>
      <c r="CT8" s="227"/>
      <c r="CU8" s="223">
        <f t="shared" ref="CU8" si="5">SUM(CJ8:CQ8)+CS8+CT8</f>
        <v>356698.755</v>
      </c>
      <c r="CV8" s="228">
        <f>(CI8+CU8)</f>
        <v>528127.973</v>
      </c>
      <c r="CW8" s="617" t="s">
        <v>338</v>
      </c>
      <c r="CX8" s="4"/>
      <c r="CY8" s="58"/>
      <c r="CZ8" s="5"/>
      <c r="DA8" s="5"/>
    </row>
    <row r="9" spans="1:119" ht="33.75" customHeight="1">
      <c r="B9" s="410"/>
      <c r="C9" s="86" t="s">
        <v>42</v>
      </c>
      <c r="D9" s="286">
        <f>SUM(D7:D8)</f>
        <v>16970.483</v>
      </c>
      <c r="E9" s="286">
        <f t="shared" ref="E9:O9" si="6">SUM(E7:E8)</f>
        <v>650572.62699999998</v>
      </c>
      <c r="F9" s="287">
        <f t="shared" si="6"/>
        <v>0</v>
      </c>
      <c r="G9" s="287">
        <f t="shared" si="6"/>
        <v>0</v>
      </c>
      <c r="H9" s="287">
        <f t="shared" si="6"/>
        <v>31352</v>
      </c>
      <c r="I9" s="287">
        <f t="shared" si="6"/>
        <v>0</v>
      </c>
      <c r="J9" s="287">
        <f t="shared" si="6"/>
        <v>31352</v>
      </c>
      <c r="K9" s="287">
        <f t="shared" si="6"/>
        <v>357.94400000000002</v>
      </c>
      <c r="L9" s="288">
        <f t="shared" si="6"/>
        <v>-87</v>
      </c>
      <c r="M9" s="287">
        <f t="shared" si="6"/>
        <v>699166.054</v>
      </c>
      <c r="N9" s="287">
        <f t="shared" si="6"/>
        <v>0</v>
      </c>
      <c r="O9" s="287">
        <f t="shared" si="6"/>
        <v>32.072000000000003</v>
      </c>
      <c r="P9" s="289">
        <f>SUM(P7:P8)</f>
        <v>32.072000000000003</v>
      </c>
      <c r="Q9" s="96" t="s">
        <v>42</v>
      </c>
      <c r="R9" s="152"/>
      <c r="S9" s="410"/>
      <c r="T9" s="86" t="s">
        <v>42</v>
      </c>
      <c r="U9" s="287">
        <f t="shared" ref="U9:AI9" si="7">SUM(U7:U8)</f>
        <v>0</v>
      </c>
      <c r="V9" s="287">
        <f t="shared" si="7"/>
        <v>398764.554</v>
      </c>
      <c r="W9" s="287">
        <f t="shared" si="7"/>
        <v>0</v>
      </c>
      <c r="X9" s="287">
        <f t="shared" si="7"/>
        <v>12802.013000000001</v>
      </c>
      <c r="Y9" s="287">
        <f t="shared" si="7"/>
        <v>23766.97</v>
      </c>
      <c r="Z9" s="290">
        <f t="shared" si="7"/>
        <v>-1881.702</v>
      </c>
      <c r="AA9" s="287">
        <f t="shared" si="7"/>
        <v>433451.83499999996</v>
      </c>
      <c r="AB9" s="291">
        <f t="shared" si="7"/>
        <v>862637.44200000004</v>
      </c>
      <c r="AC9" s="292">
        <f>SUM(AC7:AC8)</f>
        <v>679520.01699999999</v>
      </c>
      <c r="AD9" s="287">
        <f t="shared" si="7"/>
        <v>779470.48800000001</v>
      </c>
      <c r="AE9" s="287">
        <f t="shared" si="7"/>
        <v>0</v>
      </c>
      <c r="AF9" s="287">
        <f t="shared" si="7"/>
        <v>2544.6579999999999</v>
      </c>
      <c r="AG9" s="292">
        <f t="shared" si="7"/>
        <v>201485.85</v>
      </c>
      <c r="AH9" s="287">
        <f t="shared" si="7"/>
        <v>33106.18</v>
      </c>
      <c r="AI9" s="289">
        <f t="shared" si="7"/>
        <v>1199724.6010000003</v>
      </c>
      <c r="AJ9" s="96" t="s">
        <v>42</v>
      </c>
      <c r="AK9" s="152"/>
      <c r="AL9" s="496"/>
      <c r="AM9" s="86" t="s">
        <v>42</v>
      </c>
      <c r="AN9" s="293">
        <f>SUM(AN7:AN8)</f>
        <v>0</v>
      </c>
      <c r="AO9" s="289">
        <f t="shared" ref="AO9:AP9" si="8">SUM(AO7:AO8)</f>
        <v>32303.191999999999</v>
      </c>
      <c r="AP9" s="287">
        <f t="shared" si="8"/>
        <v>0</v>
      </c>
      <c r="AQ9" s="213">
        <f>SUM(AQ7:AQ8)</f>
        <v>2364677.7540000002</v>
      </c>
      <c r="AR9" s="129"/>
      <c r="AS9" s="293">
        <f t="shared" ref="AS9:BB9" si="9">SUM(AS7:AS8)</f>
        <v>0</v>
      </c>
      <c r="AT9" s="287">
        <f t="shared" si="9"/>
        <v>0</v>
      </c>
      <c r="AU9" s="287">
        <f t="shared" si="9"/>
        <v>0</v>
      </c>
      <c r="AV9" s="287">
        <f t="shared" si="9"/>
        <v>0</v>
      </c>
      <c r="AW9" s="287">
        <f t="shared" si="9"/>
        <v>0</v>
      </c>
      <c r="AX9" s="287">
        <f t="shared" si="9"/>
        <v>30000</v>
      </c>
      <c r="AY9" s="287">
        <f t="shared" ref="AY9" si="10">SUM(AY7:AY8)</f>
        <v>0</v>
      </c>
      <c r="AZ9" s="287">
        <f>SUM(AZ7:AZ8)</f>
        <v>30000</v>
      </c>
      <c r="BA9" s="287">
        <f t="shared" si="9"/>
        <v>260.71199999999999</v>
      </c>
      <c r="BB9" s="294">
        <f t="shared" si="9"/>
        <v>30260.712</v>
      </c>
      <c r="BC9" s="96" t="s">
        <v>42</v>
      </c>
      <c r="BD9" s="152"/>
      <c r="BE9" s="496"/>
      <c r="BF9" s="86" t="s">
        <v>42</v>
      </c>
      <c r="BG9" s="295">
        <f t="shared" ref="BG9:BX9" si="11">SUM(BG7:BG8)</f>
        <v>0</v>
      </c>
      <c r="BH9" s="296">
        <f t="shared" si="11"/>
        <v>1666.2849999999999</v>
      </c>
      <c r="BI9" s="296">
        <f t="shared" si="11"/>
        <v>746.11599999999999</v>
      </c>
      <c r="BJ9" s="296">
        <f t="shared" si="11"/>
        <v>0</v>
      </c>
      <c r="BK9" s="296">
        <f t="shared" si="11"/>
        <v>2412.4009999999998</v>
      </c>
      <c r="BL9" s="296">
        <f t="shared" si="11"/>
        <v>0</v>
      </c>
      <c r="BM9" s="297">
        <f t="shared" si="11"/>
        <v>152422.38400000002</v>
      </c>
      <c r="BN9" s="297">
        <f t="shared" si="11"/>
        <v>665000</v>
      </c>
      <c r="BO9" s="296">
        <f t="shared" si="11"/>
        <v>0</v>
      </c>
      <c r="BP9" s="296">
        <f t="shared" si="11"/>
        <v>0</v>
      </c>
      <c r="BQ9" s="296">
        <f t="shared" si="11"/>
        <v>0</v>
      </c>
      <c r="BR9" s="296">
        <f t="shared" si="11"/>
        <v>2520.9</v>
      </c>
      <c r="BS9" s="296">
        <f t="shared" si="11"/>
        <v>135281.005</v>
      </c>
      <c r="BT9" s="297">
        <f t="shared" si="11"/>
        <v>955224.28899999999</v>
      </c>
      <c r="BU9" s="298">
        <f t="shared" si="11"/>
        <v>26000</v>
      </c>
      <c r="BV9" s="296">
        <f t="shared" si="11"/>
        <v>527680</v>
      </c>
      <c r="BW9" s="297">
        <f t="shared" si="11"/>
        <v>0</v>
      </c>
      <c r="BX9" s="299">
        <f t="shared" si="11"/>
        <v>553680</v>
      </c>
      <c r="BY9" s="96" t="s">
        <v>42</v>
      </c>
      <c r="BZ9" s="152"/>
      <c r="CA9" s="496"/>
      <c r="CB9" s="86" t="s">
        <v>42</v>
      </c>
      <c r="CC9" s="300">
        <f t="shared" ref="CC9:CU9" si="12">SUM(CC7:CC8)</f>
        <v>118566.228</v>
      </c>
      <c r="CD9" s="301">
        <f t="shared" si="12"/>
        <v>0</v>
      </c>
      <c r="CE9" s="301">
        <f t="shared" si="12"/>
        <v>0</v>
      </c>
      <c r="CF9" s="301">
        <f t="shared" si="12"/>
        <v>0</v>
      </c>
      <c r="CG9" s="302">
        <f t="shared" si="12"/>
        <v>118566.228</v>
      </c>
      <c r="CH9" s="301">
        <f t="shared" si="12"/>
        <v>9840.3590000000004</v>
      </c>
      <c r="CI9" s="303">
        <f t="shared" si="12"/>
        <v>1669983.9890000001</v>
      </c>
      <c r="CJ9" s="304">
        <f t="shared" si="12"/>
        <v>386743.5</v>
      </c>
      <c r="CK9" s="296">
        <f t="shared" si="12"/>
        <v>0</v>
      </c>
      <c r="CL9" s="296">
        <f t="shared" si="12"/>
        <v>0</v>
      </c>
      <c r="CM9" s="297">
        <f t="shared" si="12"/>
        <v>406000</v>
      </c>
      <c r="CN9" s="296">
        <f t="shared" si="12"/>
        <v>0</v>
      </c>
      <c r="CO9" s="296">
        <f t="shared" si="12"/>
        <v>0</v>
      </c>
      <c r="CP9" s="296">
        <f t="shared" si="12"/>
        <v>129280</v>
      </c>
      <c r="CQ9" s="305">
        <f t="shared" si="12"/>
        <v>-253324.64600000001</v>
      </c>
      <c r="CR9" s="305">
        <f t="shared" si="12"/>
        <v>84548.285000000003</v>
      </c>
      <c r="CS9" s="305">
        <f t="shared" si="12"/>
        <v>0</v>
      </c>
      <c r="CT9" s="296">
        <f t="shared" si="12"/>
        <v>25994.891</v>
      </c>
      <c r="CU9" s="306">
        <f t="shared" si="12"/>
        <v>694693.745</v>
      </c>
      <c r="CV9" s="307">
        <f>SUM(CV7:CV8)</f>
        <v>2364677.7340000002</v>
      </c>
      <c r="CW9" s="96" t="s">
        <v>42</v>
      </c>
      <c r="CX9" s="4"/>
      <c r="CY9" s="58"/>
      <c r="CZ9" s="5"/>
      <c r="DA9" s="5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</row>
    <row r="10" spans="1:119" ht="33.75" customHeight="1">
      <c r="A10" s="499" t="s">
        <v>300</v>
      </c>
      <c r="B10" s="408" t="s">
        <v>272</v>
      </c>
      <c r="C10" s="617" t="s">
        <v>6</v>
      </c>
      <c r="D10" s="195">
        <v>109.626</v>
      </c>
      <c r="E10" s="196">
        <f>251.474+43098.337+4700</f>
        <v>48049.811000000002</v>
      </c>
      <c r="F10" s="196"/>
      <c r="G10" s="196"/>
      <c r="H10" s="196"/>
      <c r="I10" s="196"/>
      <c r="J10" s="194">
        <f>SUM(G10:I10)</f>
        <v>0</v>
      </c>
      <c r="K10" s="196"/>
      <c r="L10" s="197"/>
      <c r="M10" s="194">
        <f>D10+E10+F10+J10+K10+L10</f>
        <v>48159.436999999998</v>
      </c>
      <c r="N10" s="196"/>
      <c r="O10" s="196"/>
      <c r="P10" s="198">
        <f t="shared" ref="P10:P15" si="13">N10+O10</f>
        <v>0</v>
      </c>
      <c r="Q10" s="623" t="s">
        <v>6</v>
      </c>
      <c r="R10" s="500" t="s">
        <v>301</v>
      </c>
      <c r="S10" s="408" t="s">
        <v>272</v>
      </c>
      <c r="T10" s="617" t="s">
        <v>6</v>
      </c>
      <c r="U10" s="195"/>
      <c r="V10" s="196">
        <v>50.6</v>
      </c>
      <c r="W10" s="196"/>
      <c r="X10" s="196"/>
      <c r="Y10" s="196">
        <f>150+2.156+43.664+80.78</f>
        <v>276.60000000000002</v>
      </c>
      <c r="Z10" s="204">
        <v>-0.84299999999999997</v>
      </c>
      <c r="AA10" s="194">
        <f>SUM(U10:Z10)</f>
        <v>326.35700000000003</v>
      </c>
      <c r="AB10" s="195">
        <f>16085.5+2859.175+1404</f>
        <v>20348.674999999999</v>
      </c>
      <c r="AC10" s="196">
        <v>19269.403999999999</v>
      </c>
      <c r="AD10" s="196"/>
      <c r="AE10" s="196"/>
      <c r="AF10" s="196">
        <v>98.344999999999999</v>
      </c>
      <c r="AG10" s="196">
        <v>960</v>
      </c>
      <c r="AH10" s="196"/>
      <c r="AI10" s="198">
        <f>(AB10-AC10)+AD10+AE10+AF10+AG10+AH10</f>
        <v>2137.6160000000009</v>
      </c>
      <c r="AJ10" s="623" t="s">
        <v>6</v>
      </c>
      <c r="AK10" s="500" t="s">
        <v>302</v>
      </c>
      <c r="AL10" s="408" t="s">
        <v>272</v>
      </c>
      <c r="AM10" s="617" t="s">
        <v>6</v>
      </c>
      <c r="AN10" s="211"/>
      <c r="AO10" s="198"/>
      <c r="AP10" s="196"/>
      <c r="AQ10" s="212">
        <f>M10+P10+AA10+AI10+AN10+AO10+AP10</f>
        <v>50623.41</v>
      </c>
      <c r="AR10" s="339"/>
      <c r="AS10" s="199"/>
      <c r="AT10" s="196"/>
      <c r="AU10" s="196"/>
      <c r="AV10" s="194">
        <f>((AS10+AT10)+AU10)</f>
        <v>0</v>
      </c>
      <c r="AW10" s="196"/>
      <c r="AX10" s="196"/>
      <c r="AY10" s="196"/>
      <c r="AZ10" s="194">
        <f>AW10+AX10+AY10</f>
        <v>0</v>
      </c>
      <c r="BA10" s="196"/>
      <c r="BB10" s="217">
        <f t="shared" ref="BB10:BB15" si="14">AV10+AZ10+BA10</f>
        <v>0</v>
      </c>
      <c r="BC10" s="623" t="s">
        <v>6</v>
      </c>
      <c r="BD10" s="500" t="s">
        <v>295</v>
      </c>
      <c r="BE10" s="408" t="s">
        <v>272</v>
      </c>
      <c r="BF10" s="617" t="s">
        <v>6</v>
      </c>
      <c r="BG10" s="123"/>
      <c r="BH10" s="121"/>
      <c r="BI10" s="121"/>
      <c r="BJ10" s="121"/>
      <c r="BK10" s="119">
        <f>SUM(BG10:BJ10)</f>
        <v>0</v>
      </c>
      <c r="BL10" s="121"/>
      <c r="BM10" s="121">
        <v>46.838000000000001</v>
      </c>
      <c r="BN10" s="121">
        <v>2300</v>
      </c>
      <c r="BO10" s="121"/>
      <c r="BP10" s="121"/>
      <c r="BQ10" s="121"/>
      <c r="BR10" s="121">
        <v>677.8</v>
      </c>
      <c r="BS10" s="121">
        <f>490.056+965.214+349.1+19714.39+618.3+295</f>
        <v>22432.059999999998</v>
      </c>
      <c r="BT10" s="119">
        <f>SUM(BL10:BS10)</f>
        <v>25456.697999999997</v>
      </c>
      <c r="BU10" s="120"/>
      <c r="BV10" s="121"/>
      <c r="BW10" s="121">
        <v>450.45</v>
      </c>
      <c r="BX10" s="131">
        <f>SUM(BU10:BW10)</f>
        <v>450.45</v>
      </c>
      <c r="BY10" s="623" t="s">
        <v>6</v>
      </c>
      <c r="BZ10" s="500" t="s">
        <v>318</v>
      </c>
      <c r="CA10" s="408" t="s">
        <v>272</v>
      </c>
      <c r="CB10" s="617" t="s">
        <v>341</v>
      </c>
      <c r="CC10" s="324">
        <v>1683.827</v>
      </c>
      <c r="CD10" s="122"/>
      <c r="CE10" s="122"/>
      <c r="CF10" s="122"/>
      <c r="CG10" s="122">
        <f>SUM(CC10:CF10)</f>
        <v>1683.827</v>
      </c>
      <c r="CH10" s="122"/>
      <c r="CI10" s="130">
        <f t="shared" si="0"/>
        <v>27590.974999999999</v>
      </c>
      <c r="CJ10" s="120">
        <v>5170</v>
      </c>
      <c r="CK10" s="229"/>
      <c r="CL10" s="224">
        <v>589.08199999999999</v>
      </c>
      <c r="CM10" s="224">
        <v>8508.9210000000003</v>
      </c>
      <c r="CN10" s="224"/>
      <c r="CO10" s="224"/>
      <c r="CP10" s="224">
        <v>1071.4949999999999</v>
      </c>
      <c r="CQ10" s="325">
        <v>8117.9369999999999</v>
      </c>
      <c r="CR10" s="325">
        <v>2205.3429999999998</v>
      </c>
      <c r="CS10" s="226">
        <v>-425</v>
      </c>
      <c r="CT10" s="227"/>
      <c r="CU10" s="223">
        <f>SUM(CJ10:CQ10)+CS10+CT10</f>
        <v>23032.434999999998</v>
      </c>
      <c r="CV10" s="326">
        <f>(CI10+CU10)</f>
        <v>50623.409999999996</v>
      </c>
      <c r="CW10" s="624" t="s">
        <v>341</v>
      </c>
      <c r="CX10" s="4"/>
      <c r="CY10" s="58"/>
      <c r="CZ10" s="5"/>
      <c r="DA10" s="5"/>
    </row>
    <row r="11" spans="1:119" ht="33.75" customHeight="1">
      <c r="A11" s="499"/>
      <c r="B11" s="409"/>
      <c r="C11" s="617" t="s">
        <v>344</v>
      </c>
      <c r="D11" s="195">
        <v>15.189</v>
      </c>
      <c r="E11" s="195">
        <v>38636.624000000003</v>
      </c>
      <c r="F11" s="196"/>
      <c r="G11" s="196"/>
      <c r="H11" s="196"/>
      <c r="I11" s="196"/>
      <c r="J11" s="194">
        <v>0</v>
      </c>
      <c r="K11" s="196"/>
      <c r="L11" s="197"/>
      <c r="M11" s="194">
        <f>D11+E11+F11+J11+K11+L11</f>
        <v>38651.813000000002</v>
      </c>
      <c r="N11" s="196"/>
      <c r="O11" s="196"/>
      <c r="P11" s="198">
        <f>N11+O11</f>
        <v>0</v>
      </c>
      <c r="Q11" s="624" t="s">
        <v>343</v>
      </c>
      <c r="R11" s="500"/>
      <c r="S11" s="409"/>
      <c r="T11" s="617" t="s">
        <v>343</v>
      </c>
      <c r="U11" s="195"/>
      <c r="V11" s="196"/>
      <c r="W11" s="196"/>
      <c r="X11" s="196"/>
      <c r="Y11" s="196"/>
      <c r="Z11" s="204"/>
      <c r="AA11" s="194">
        <f>SUM(U11:Z11)</f>
        <v>0</v>
      </c>
      <c r="AB11" s="195"/>
      <c r="AC11" s="196"/>
      <c r="AD11" s="196"/>
      <c r="AE11" s="196"/>
      <c r="AF11" s="196">
        <v>87.2</v>
      </c>
      <c r="AG11" s="196">
        <v>22175</v>
      </c>
      <c r="AH11" s="196"/>
      <c r="AI11" s="198">
        <f>(AB11-AC11)+AD11+AE11+AF11+AG11+AH11</f>
        <v>22262.2</v>
      </c>
      <c r="AJ11" s="624" t="s">
        <v>343</v>
      </c>
      <c r="AK11" s="500"/>
      <c r="AL11" s="409"/>
      <c r="AM11" s="617" t="s">
        <v>343</v>
      </c>
      <c r="AN11" s="211"/>
      <c r="AO11" s="198"/>
      <c r="AP11" s="196"/>
      <c r="AQ11" s="212">
        <f>M11+P11+AA11+AI11+AN11+AO11+AP11</f>
        <v>60914.013000000006</v>
      </c>
      <c r="AR11" s="339"/>
      <c r="AS11" s="199"/>
      <c r="AT11" s="196"/>
      <c r="AU11" s="196"/>
      <c r="AV11" s="194">
        <v>0</v>
      </c>
      <c r="AW11" s="196"/>
      <c r="AX11" s="196"/>
      <c r="AY11" s="196"/>
      <c r="AZ11" s="194">
        <f>AW11+AX11+AY11</f>
        <v>0</v>
      </c>
      <c r="BA11" s="196"/>
      <c r="BB11" s="198">
        <f t="shared" si="14"/>
        <v>0</v>
      </c>
      <c r="BC11" s="624" t="s">
        <v>343</v>
      </c>
      <c r="BD11" s="500"/>
      <c r="BE11" s="409"/>
      <c r="BF11" s="617" t="s">
        <v>343</v>
      </c>
      <c r="BG11" s="123"/>
      <c r="BH11" s="121"/>
      <c r="BI11" s="121"/>
      <c r="BJ11" s="121"/>
      <c r="BK11" s="119">
        <v>0</v>
      </c>
      <c r="BL11" s="121"/>
      <c r="BM11" s="121"/>
      <c r="BN11" s="121"/>
      <c r="BO11" s="121"/>
      <c r="BP11" s="121"/>
      <c r="BQ11" s="121"/>
      <c r="BR11" s="121">
        <v>286.7</v>
      </c>
      <c r="BS11" s="121">
        <f>25.2+18837.328</f>
        <v>18862.528000000002</v>
      </c>
      <c r="BT11" s="340">
        <f>SUM(BL11:BS11)</f>
        <v>19149.228000000003</v>
      </c>
      <c r="BU11" s="120"/>
      <c r="BV11" s="121"/>
      <c r="BW11" s="121"/>
      <c r="BX11" s="324">
        <f>SUM(BU11:BW11)</f>
        <v>0</v>
      </c>
      <c r="BY11" s="624" t="s">
        <v>343</v>
      </c>
      <c r="BZ11" s="500"/>
      <c r="CA11" s="409"/>
      <c r="CB11" s="617" t="s">
        <v>343</v>
      </c>
      <c r="CC11" s="324"/>
      <c r="CD11" s="122"/>
      <c r="CE11" s="122"/>
      <c r="CF11" s="122"/>
      <c r="CG11" s="122">
        <f>SUM(CC11:CF11)</f>
        <v>0</v>
      </c>
      <c r="CH11" s="122"/>
      <c r="CI11" s="130">
        <f t="shared" si="0"/>
        <v>19149.228000000003</v>
      </c>
      <c r="CJ11" s="120">
        <v>12160</v>
      </c>
      <c r="CK11" s="229"/>
      <c r="CL11" s="224">
        <v>2360</v>
      </c>
      <c r="CM11" s="224">
        <v>8400</v>
      </c>
      <c r="CN11" s="224"/>
      <c r="CO11" s="224"/>
      <c r="CP11" s="224">
        <v>17100</v>
      </c>
      <c r="CQ11" s="325">
        <v>1744.7850000000001</v>
      </c>
      <c r="CR11" s="325">
        <v>412.798</v>
      </c>
      <c r="CS11" s="341"/>
      <c r="CT11" s="227"/>
      <c r="CU11" s="342">
        <f>SUM(CJ11:CQ11)+CS11+CT11</f>
        <v>41764.785000000003</v>
      </c>
      <c r="CV11" s="343">
        <f>(CI11+CU11)</f>
        <v>60914.013000000006</v>
      </c>
      <c r="CW11" s="624" t="s">
        <v>343</v>
      </c>
      <c r="CX11" s="4"/>
      <c r="CY11" s="58"/>
      <c r="CZ11" s="5"/>
      <c r="DA11" s="5"/>
    </row>
    <row r="12" spans="1:119" ht="33.75" customHeight="1">
      <c r="A12" s="499"/>
      <c r="B12" s="409"/>
      <c r="C12" s="618" t="s">
        <v>43</v>
      </c>
      <c r="D12" s="195">
        <v>68.88</v>
      </c>
      <c r="E12" s="196">
        <f>44976.435+3553346.24</f>
        <v>3598322.6750000003</v>
      </c>
      <c r="F12" s="196"/>
      <c r="G12" s="196"/>
      <c r="H12" s="196"/>
      <c r="I12" s="196"/>
      <c r="J12" s="194">
        <f>SUM(G12:I12)</f>
        <v>0</v>
      </c>
      <c r="K12" s="196"/>
      <c r="L12" s="197"/>
      <c r="M12" s="194">
        <f>D12+E12+F12+J12+K12+L12</f>
        <v>3598391.5550000002</v>
      </c>
      <c r="N12" s="196"/>
      <c r="O12" s="196"/>
      <c r="P12" s="198">
        <f>N12+O12</f>
        <v>0</v>
      </c>
      <c r="Q12" s="627" t="s">
        <v>43</v>
      </c>
      <c r="R12" s="500"/>
      <c r="S12" s="409"/>
      <c r="T12" s="618" t="s">
        <v>43</v>
      </c>
      <c r="U12" s="195"/>
      <c r="V12" s="196"/>
      <c r="W12" s="196"/>
      <c r="X12" s="196"/>
      <c r="Y12" s="196">
        <f>180.641+10142.515+257.372+179119.003+62200.065</f>
        <v>251899.59599999999</v>
      </c>
      <c r="Z12" s="204"/>
      <c r="AA12" s="194">
        <f>SUM(U12:Z12)</f>
        <v>251899.59599999999</v>
      </c>
      <c r="AB12" s="195">
        <v>2977.5</v>
      </c>
      <c r="AC12" s="205">
        <v>2977.4989999999998</v>
      </c>
      <c r="AD12" s="196"/>
      <c r="AE12" s="196"/>
      <c r="AF12" s="196">
        <v>149.96799999999999</v>
      </c>
      <c r="AG12" s="196">
        <v>600</v>
      </c>
      <c r="AH12" s="196"/>
      <c r="AI12" s="198">
        <f>(AB12-AC12)+AD12+AE12+AF12+AG12+AH12</f>
        <v>749.96900000000016</v>
      </c>
      <c r="AJ12" s="627" t="s">
        <v>43</v>
      </c>
      <c r="AK12" s="500"/>
      <c r="AL12" s="409"/>
      <c r="AM12" s="618" t="s">
        <v>43</v>
      </c>
      <c r="AN12" s="211"/>
      <c r="AO12" s="198"/>
      <c r="AP12" s="196"/>
      <c r="AQ12" s="212">
        <f>M12+P12+AA12+AI12+AN12+AO12+AP12</f>
        <v>3851041.12</v>
      </c>
      <c r="AR12" s="339"/>
      <c r="AS12" s="345"/>
      <c r="AT12" s="196"/>
      <c r="AU12" s="196"/>
      <c r="AV12" s="194">
        <f>((AS12+AT12)+AU12)</f>
        <v>0</v>
      </c>
      <c r="AW12" s="196"/>
      <c r="AX12" s="196"/>
      <c r="AY12" s="196"/>
      <c r="AZ12" s="194">
        <f>AW12+AX12+AY12</f>
        <v>0</v>
      </c>
      <c r="BA12" s="196"/>
      <c r="BB12" s="198">
        <f>AV12+AZ12+BA12</f>
        <v>0</v>
      </c>
      <c r="BC12" s="627" t="s">
        <v>43</v>
      </c>
      <c r="BD12" s="500"/>
      <c r="BE12" s="409"/>
      <c r="BF12" s="618" t="s">
        <v>43</v>
      </c>
      <c r="BG12" s="123"/>
      <c r="BH12" s="121"/>
      <c r="BI12" s="121"/>
      <c r="BJ12" s="121"/>
      <c r="BK12" s="119">
        <f>SUM(BG12:BJ12)</f>
        <v>0</v>
      </c>
      <c r="BL12" s="121"/>
      <c r="BM12" s="121"/>
      <c r="BN12" s="121"/>
      <c r="BO12" s="121"/>
      <c r="BP12" s="121" t="s">
        <v>313</v>
      </c>
      <c r="BQ12" s="121"/>
      <c r="BR12" s="121">
        <v>185</v>
      </c>
      <c r="BS12" s="126">
        <f>230.737+3792527.168</f>
        <v>3792757.9050000003</v>
      </c>
      <c r="BT12" s="340">
        <f>SUM(BL12:BS12)</f>
        <v>3792942.9050000003</v>
      </c>
      <c r="BU12" s="120"/>
      <c r="BV12" s="126"/>
      <c r="BW12" s="121"/>
      <c r="BX12" s="122">
        <f>SUM(BU12:BW12)</f>
        <v>0</v>
      </c>
      <c r="BY12" s="627" t="s">
        <v>43</v>
      </c>
      <c r="BZ12" s="500"/>
      <c r="CA12" s="409"/>
      <c r="CB12" s="625" t="s">
        <v>43</v>
      </c>
      <c r="CC12" s="347"/>
      <c r="CD12" s="230">
        <v>132.31</v>
      </c>
      <c r="CE12" s="230"/>
      <c r="CF12" s="230"/>
      <c r="CG12" s="230">
        <f>SUM(CC12:CF12)</f>
        <v>132.31</v>
      </c>
      <c r="CH12" s="230"/>
      <c r="CI12" s="130">
        <f t="shared" si="0"/>
        <v>3793075.2150000003</v>
      </c>
      <c r="CJ12" s="348">
        <v>52000</v>
      </c>
      <c r="CK12" s="229"/>
      <c r="CL12" s="229">
        <v>51.48</v>
      </c>
      <c r="CM12" s="229">
        <v>4600</v>
      </c>
      <c r="CN12" s="229"/>
      <c r="CO12" s="229"/>
      <c r="CP12" s="229"/>
      <c r="CQ12" s="225">
        <v>1314.425</v>
      </c>
      <c r="CR12" s="225">
        <v>-24781.275000000001</v>
      </c>
      <c r="CS12" s="226"/>
      <c r="CT12" s="349"/>
      <c r="CU12" s="342">
        <f>SUM(CJ12:CQ12)+CS12+CT12</f>
        <v>57965.905000000006</v>
      </c>
      <c r="CV12" s="343">
        <f>(CI12+CU12)</f>
        <v>3851041.12</v>
      </c>
      <c r="CW12" s="626" t="s">
        <v>43</v>
      </c>
      <c r="CX12" s="76"/>
      <c r="CY12" s="337"/>
      <c r="CZ12" s="5"/>
      <c r="DA12" s="5"/>
    </row>
    <row r="13" spans="1:119" ht="33.75" customHeight="1">
      <c r="B13" s="410"/>
      <c r="C13" s="86" t="s">
        <v>164</v>
      </c>
      <c r="D13" s="286">
        <f t="shared" ref="D13:P13" si="15">SUM(D10:D12)</f>
        <v>193.69499999999999</v>
      </c>
      <c r="E13" s="287">
        <f t="shared" si="15"/>
        <v>3685009.1100000003</v>
      </c>
      <c r="F13" s="287">
        <f t="shared" si="15"/>
        <v>0</v>
      </c>
      <c r="G13" s="287">
        <f t="shared" si="15"/>
        <v>0</v>
      </c>
      <c r="H13" s="287">
        <f t="shared" si="15"/>
        <v>0</v>
      </c>
      <c r="I13" s="287">
        <f t="shared" si="15"/>
        <v>0</v>
      </c>
      <c r="J13" s="287">
        <f t="shared" si="15"/>
        <v>0</v>
      </c>
      <c r="K13" s="287">
        <f t="shared" si="15"/>
        <v>0</v>
      </c>
      <c r="L13" s="288">
        <f t="shared" si="15"/>
        <v>0</v>
      </c>
      <c r="M13" s="287">
        <f t="shared" si="15"/>
        <v>3685202.8050000002</v>
      </c>
      <c r="N13" s="287">
        <f t="shared" si="15"/>
        <v>0</v>
      </c>
      <c r="O13" s="287">
        <f t="shared" si="15"/>
        <v>0</v>
      </c>
      <c r="P13" s="289">
        <f t="shared" si="15"/>
        <v>0</v>
      </c>
      <c r="Q13" s="96" t="s">
        <v>164</v>
      </c>
      <c r="R13" s="152"/>
      <c r="S13" s="410"/>
      <c r="T13" s="86" t="s">
        <v>164</v>
      </c>
      <c r="U13" s="287">
        <f t="shared" ref="U13:AH13" si="16">SUM(U10:U12)</f>
        <v>0</v>
      </c>
      <c r="V13" s="287">
        <f t="shared" si="16"/>
        <v>50.6</v>
      </c>
      <c r="W13" s="287">
        <f t="shared" si="16"/>
        <v>0</v>
      </c>
      <c r="X13" s="287">
        <f t="shared" si="16"/>
        <v>0</v>
      </c>
      <c r="Y13" s="287">
        <f t="shared" si="16"/>
        <v>252176.196</v>
      </c>
      <c r="Z13" s="288">
        <f t="shared" si="16"/>
        <v>-0.84299999999999997</v>
      </c>
      <c r="AA13" s="288">
        <f t="shared" si="16"/>
        <v>252225.95299999998</v>
      </c>
      <c r="AB13" s="286">
        <f>9316.059+2078.817</f>
        <v>11394.876</v>
      </c>
      <c r="AC13" s="292">
        <f>SUM(AC10:AC12)</f>
        <v>22246.902999999998</v>
      </c>
      <c r="AD13" s="287">
        <f>SUM(AD10:AD12)</f>
        <v>0</v>
      </c>
      <c r="AE13" s="287">
        <f t="shared" si="16"/>
        <v>0</v>
      </c>
      <c r="AF13" s="287">
        <f t="shared" si="16"/>
        <v>335.51300000000003</v>
      </c>
      <c r="AG13" s="287">
        <f t="shared" si="16"/>
        <v>23735</v>
      </c>
      <c r="AH13" s="287">
        <f t="shared" si="16"/>
        <v>0</v>
      </c>
      <c r="AI13" s="289">
        <f>SUM(AI10:AI12)</f>
        <v>25149.785000000003</v>
      </c>
      <c r="AJ13" s="96" t="s">
        <v>164</v>
      </c>
      <c r="AK13" s="152"/>
      <c r="AL13" s="410"/>
      <c r="AM13" s="86" t="s">
        <v>164</v>
      </c>
      <c r="AN13" s="293">
        <f>SUM(AN10:AN12)</f>
        <v>0</v>
      </c>
      <c r="AO13" s="289">
        <f>SUM(AO10:AO12)</f>
        <v>0</v>
      </c>
      <c r="AP13" s="287">
        <f>SUM(AP10:AP12)</f>
        <v>0</v>
      </c>
      <c r="AQ13" s="346">
        <f>SUM(AQ10:AQ12)</f>
        <v>3962578.5430000001</v>
      </c>
      <c r="AR13" s="129"/>
      <c r="AS13" s="293">
        <f t="shared" ref="AS13:BB13" si="17">SUM(AS10:AS12)</f>
        <v>0</v>
      </c>
      <c r="AT13" s="287">
        <f t="shared" si="17"/>
        <v>0</v>
      </c>
      <c r="AU13" s="287">
        <f t="shared" si="17"/>
        <v>0</v>
      </c>
      <c r="AV13" s="287">
        <f t="shared" si="17"/>
        <v>0</v>
      </c>
      <c r="AW13" s="287">
        <f t="shared" si="17"/>
        <v>0</v>
      </c>
      <c r="AX13" s="287">
        <f t="shared" si="17"/>
        <v>0</v>
      </c>
      <c r="AY13" s="287">
        <f t="shared" ref="AY13" si="18">SUM(AY10:AY12)</f>
        <v>0</v>
      </c>
      <c r="AZ13" s="287">
        <f>SUM(AZ10:AZ12)</f>
        <v>0</v>
      </c>
      <c r="BA13" s="292">
        <f t="shared" si="17"/>
        <v>0</v>
      </c>
      <c r="BB13" s="289">
        <f t="shared" si="17"/>
        <v>0</v>
      </c>
      <c r="BC13" s="96" t="s">
        <v>164</v>
      </c>
      <c r="BD13" s="152"/>
      <c r="BE13" s="410"/>
      <c r="BF13" s="86" t="s">
        <v>164</v>
      </c>
      <c r="BG13" s="295">
        <f t="shared" ref="BG13:BX13" si="19">SUM(BG10:BG12)</f>
        <v>0</v>
      </c>
      <c r="BH13" s="296">
        <f t="shared" si="19"/>
        <v>0</v>
      </c>
      <c r="BI13" s="296">
        <f t="shared" si="19"/>
        <v>0</v>
      </c>
      <c r="BJ13" s="296">
        <f t="shared" si="19"/>
        <v>0</v>
      </c>
      <c r="BK13" s="296">
        <f t="shared" si="19"/>
        <v>0</v>
      </c>
      <c r="BL13" s="296">
        <f t="shared" si="19"/>
        <v>0</v>
      </c>
      <c r="BM13" s="296">
        <f t="shared" si="19"/>
        <v>46.838000000000001</v>
      </c>
      <c r="BN13" s="296">
        <f t="shared" si="19"/>
        <v>2300</v>
      </c>
      <c r="BO13" s="296">
        <f t="shared" si="19"/>
        <v>0</v>
      </c>
      <c r="BP13" s="296">
        <f t="shared" si="19"/>
        <v>0</v>
      </c>
      <c r="BQ13" s="296">
        <f t="shared" si="19"/>
        <v>0</v>
      </c>
      <c r="BR13" s="296">
        <f t="shared" si="19"/>
        <v>1149.5</v>
      </c>
      <c r="BS13" s="297">
        <f t="shared" si="19"/>
        <v>3834052.4930000002</v>
      </c>
      <c r="BT13" s="296">
        <f t="shared" si="19"/>
        <v>3837548.8310000002</v>
      </c>
      <c r="BU13" s="298">
        <f t="shared" si="19"/>
        <v>0</v>
      </c>
      <c r="BV13" s="296">
        <f t="shared" si="19"/>
        <v>0</v>
      </c>
      <c r="BW13" s="296">
        <f t="shared" si="19"/>
        <v>450.45</v>
      </c>
      <c r="BX13" s="301">
        <f t="shared" si="19"/>
        <v>450.45</v>
      </c>
      <c r="BY13" s="96" t="s">
        <v>164</v>
      </c>
      <c r="BZ13" s="152"/>
      <c r="CA13" s="410"/>
      <c r="CB13" s="86" t="s">
        <v>164</v>
      </c>
      <c r="CC13" s="350">
        <f t="shared" ref="CC13:CH13" si="20">SUM(CC10:CC12)</f>
        <v>1683.827</v>
      </c>
      <c r="CD13" s="302">
        <f t="shared" si="20"/>
        <v>132.31</v>
      </c>
      <c r="CE13" s="302">
        <f t="shared" si="20"/>
        <v>0</v>
      </c>
      <c r="CF13" s="302">
        <f t="shared" si="20"/>
        <v>0</v>
      </c>
      <c r="CG13" s="302">
        <f t="shared" si="20"/>
        <v>1816.1369999999999</v>
      </c>
      <c r="CH13" s="302">
        <f t="shared" si="20"/>
        <v>0</v>
      </c>
      <c r="CI13" s="303">
        <f t="shared" si="0"/>
        <v>3839815.4180000005</v>
      </c>
      <c r="CJ13" s="350">
        <f t="shared" ref="CJ13:CT13" si="21">SUM(CJ10:CJ12)</f>
        <v>69330</v>
      </c>
      <c r="CK13" s="302">
        <f t="shared" si="21"/>
        <v>0</v>
      </c>
      <c r="CL13" s="302">
        <f t="shared" si="21"/>
        <v>3000.5619999999999</v>
      </c>
      <c r="CM13" s="302">
        <f t="shared" si="21"/>
        <v>21508.921000000002</v>
      </c>
      <c r="CN13" s="302">
        <f t="shared" si="21"/>
        <v>0</v>
      </c>
      <c r="CO13" s="302">
        <f t="shared" si="21"/>
        <v>0</v>
      </c>
      <c r="CP13" s="302">
        <f t="shared" si="21"/>
        <v>18171.494999999999</v>
      </c>
      <c r="CQ13" s="307">
        <f t="shared" si="21"/>
        <v>11177.146999999999</v>
      </c>
      <c r="CR13" s="307">
        <f t="shared" si="21"/>
        <v>-22163.134000000002</v>
      </c>
      <c r="CS13" s="307">
        <f t="shared" si="21"/>
        <v>-425</v>
      </c>
      <c r="CT13" s="307">
        <f t="shared" si="21"/>
        <v>0</v>
      </c>
      <c r="CU13" s="306">
        <f t="shared" si="1"/>
        <v>122763.125</v>
      </c>
      <c r="CV13" s="351">
        <f>SUM(CV10:CV12)</f>
        <v>3962578.5430000001</v>
      </c>
      <c r="CW13" s="96" t="s">
        <v>164</v>
      </c>
      <c r="CX13" s="4"/>
      <c r="CY13" s="58"/>
      <c r="CZ13" s="5"/>
      <c r="DA13" s="5"/>
    </row>
    <row r="14" spans="1:119" ht="33.75" customHeight="1">
      <c r="B14" s="409" t="s">
        <v>155</v>
      </c>
      <c r="C14" s="621" t="s">
        <v>7</v>
      </c>
      <c r="D14" s="199">
        <v>571.30799999999999</v>
      </c>
      <c r="E14" s="196">
        <v>141399.639</v>
      </c>
      <c r="F14" s="196"/>
      <c r="G14" s="196"/>
      <c r="H14" s="196"/>
      <c r="I14" s="196"/>
      <c r="J14" s="194">
        <f>SUM(G14:I14)</f>
        <v>0</v>
      </c>
      <c r="K14" s="196"/>
      <c r="L14" s="197"/>
      <c r="M14" s="194">
        <f>D14+E14+F14+J14+K14+L14</f>
        <v>141970.94699999999</v>
      </c>
      <c r="N14" s="196"/>
      <c r="O14" s="196"/>
      <c r="P14" s="198">
        <f t="shared" si="13"/>
        <v>0</v>
      </c>
      <c r="Q14" s="622" t="s">
        <v>7</v>
      </c>
      <c r="R14" s="152"/>
      <c r="S14" s="408" t="s">
        <v>155</v>
      </c>
      <c r="T14" s="621" t="s">
        <v>7</v>
      </c>
      <c r="U14" s="195"/>
      <c r="V14" s="196"/>
      <c r="W14" s="196"/>
      <c r="X14" s="196"/>
      <c r="Y14" s="196">
        <v>1363.328</v>
      </c>
      <c r="Z14" s="204">
        <v>-9.8079999999999998</v>
      </c>
      <c r="AA14" s="356">
        <f>SUM(U14:Z14)</f>
        <v>1353.52</v>
      </c>
      <c r="AB14" s="206"/>
      <c r="AC14" s="205"/>
      <c r="AD14" s="196">
        <v>804.04</v>
      </c>
      <c r="AE14" s="196"/>
      <c r="AF14" s="196">
        <v>1511.751</v>
      </c>
      <c r="AG14" s="196">
        <v>7430.625</v>
      </c>
      <c r="AH14" s="196">
        <v>53.4</v>
      </c>
      <c r="AI14" s="198">
        <f>(AB14-AC14)+AD14+AE14+AF14+AG14+AH14</f>
        <v>9799.8160000000007</v>
      </c>
      <c r="AJ14" s="622" t="s">
        <v>7</v>
      </c>
      <c r="AK14" s="152"/>
      <c r="AL14" s="408" t="s">
        <v>155</v>
      </c>
      <c r="AM14" s="621" t="s">
        <v>7</v>
      </c>
      <c r="AN14" s="211"/>
      <c r="AO14" s="198"/>
      <c r="AP14" s="196"/>
      <c r="AQ14" s="212">
        <f>M14+P14+AA14+AI14+AN14+AO14+AP14</f>
        <v>153124.28299999997</v>
      </c>
      <c r="AR14" s="339"/>
      <c r="AS14" s="199"/>
      <c r="AT14" s="196"/>
      <c r="AU14" s="196"/>
      <c r="AV14" s="194">
        <f>((AS14+AT14)+AU14)</f>
        <v>0</v>
      </c>
      <c r="AW14" s="196"/>
      <c r="AX14" s="196"/>
      <c r="AY14" s="196"/>
      <c r="AZ14" s="194">
        <f>AW14+AX14+AY14</f>
        <v>0</v>
      </c>
      <c r="BA14" s="205"/>
      <c r="BB14" s="198">
        <f>AV14+AZ14+BA14</f>
        <v>0</v>
      </c>
      <c r="BC14" s="622" t="s">
        <v>7</v>
      </c>
      <c r="BD14" s="152"/>
      <c r="BE14" s="408" t="s">
        <v>155</v>
      </c>
      <c r="BF14" s="621" t="s">
        <v>7</v>
      </c>
      <c r="BG14" s="123"/>
      <c r="BH14" s="121"/>
      <c r="BI14" s="121"/>
      <c r="BJ14" s="121"/>
      <c r="BK14" s="119">
        <f>SUM(BG14:BJ14)</f>
        <v>0</v>
      </c>
      <c r="BL14" s="121"/>
      <c r="BM14" s="126"/>
      <c r="BN14" s="121"/>
      <c r="BO14" s="121"/>
      <c r="BP14" s="121"/>
      <c r="BQ14" s="121"/>
      <c r="BR14" s="121">
        <v>185</v>
      </c>
      <c r="BS14" s="121">
        <v>4105.0050000000001</v>
      </c>
      <c r="BT14" s="340">
        <f>SUM(BL14:BS14)</f>
        <v>4290.0050000000001</v>
      </c>
      <c r="BU14" s="120"/>
      <c r="BV14" s="126"/>
      <c r="BW14" s="121"/>
      <c r="BX14" s="324">
        <f>SUM(BU14:BW14)</f>
        <v>0</v>
      </c>
      <c r="BY14" s="622" t="s">
        <v>7</v>
      </c>
      <c r="BZ14" s="152"/>
      <c r="CA14" s="408" t="s">
        <v>155</v>
      </c>
      <c r="CB14" s="641" t="s">
        <v>7</v>
      </c>
      <c r="CC14" s="357"/>
      <c r="CD14" s="357"/>
      <c r="CE14" s="357"/>
      <c r="CF14" s="357"/>
      <c r="CG14" s="357">
        <f>SUM(CC14:CF14)</f>
        <v>0</v>
      </c>
      <c r="CH14" s="358"/>
      <c r="CI14" s="359">
        <f>BB14+BK14+BT14+BX14+CG14+CH14</f>
        <v>4290.0050000000001</v>
      </c>
      <c r="CJ14" s="360">
        <v>45830</v>
      </c>
      <c r="CK14" s="224"/>
      <c r="CL14" s="224"/>
      <c r="CM14" s="229"/>
      <c r="CN14" s="224"/>
      <c r="CO14" s="224"/>
      <c r="CP14" s="229">
        <f>101190.37+575</f>
        <v>101765.37</v>
      </c>
      <c r="CQ14" s="225">
        <v>1238.7159999999999</v>
      </c>
      <c r="CR14" s="225">
        <v>1238.7159999999999</v>
      </c>
      <c r="CS14" s="226"/>
      <c r="CT14" s="361"/>
      <c r="CU14" s="342">
        <f t="shared" si="1"/>
        <v>148834.08599999998</v>
      </c>
      <c r="CV14" s="347">
        <f>(CI14+CU14)</f>
        <v>153124.09099999999</v>
      </c>
      <c r="CW14" s="622" t="s">
        <v>7</v>
      </c>
      <c r="CX14" s="77"/>
      <c r="CY14" s="58"/>
      <c r="CZ14" s="5"/>
      <c r="DA14" s="5"/>
    </row>
    <row r="15" spans="1:119" ht="33.75" customHeight="1">
      <c r="B15" s="409"/>
      <c r="C15" s="618" t="s">
        <v>266</v>
      </c>
      <c r="D15" s="199">
        <v>281.83100000000002</v>
      </c>
      <c r="E15" s="196">
        <v>40524.832000000002</v>
      </c>
      <c r="F15" s="196"/>
      <c r="G15" s="196"/>
      <c r="H15" s="196"/>
      <c r="I15" s="196"/>
      <c r="J15" s="194">
        <f>SUM(G15:I15)</f>
        <v>0</v>
      </c>
      <c r="K15" s="196"/>
      <c r="L15" s="197"/>
      <c r="M15" s="194">
        <f>D15+E15+F15+J15+K15+L15</f>
        <v>40806.663</v>
      </c>
      <c r="N15" s="196"/>
      <c r="O15" s="196"/>
      <c r="P15" s="198">
        <f t="shared" si="13"/>
        <v>0</v>
      </c>
      <c r="Q15" s="627" t="s">
        <v>266</v>
      </c>
      <c r="R15" s="151"/>
      <c r="S15" s="409"/>
      <c r="T15" s="618" t="s">
        <v>267</v>
      </c>
      <c r="U15" s="195"/>
      <c r="V15" s="196"/>
      <c r="W15" s="196"/>
      <c r="X15" s="196"/>
      <c r="Y15" s="196">
        <v>90.82</v>
      </c>
      <c r="Z15" s="204"/>
      <c r="AA15" s="194">
        <f t="shared" ref="AA15" si="22">SUM(U15:Z15)</f>
        <v>90.82</v>
      </c>
      <c r="AB15" s="195">
        <v>39797.646999999997</v>
      </c>
      <c r="AC15" s="205">
        <v>28402.771000000001</v>
      </c>
      <c r="AD15" s="196">
        <v>13370.938</v>
      </c>
      <c r="AE15" s="196"/>
      <c r="AF15" s="196"/>
      <c r="AG15" s="196">
        <v>540</v>
      </c>
      <c r="AH15" s="196">
        <v>200</v>
      </c>
      <c r="AI15" s="198">
        <f>(AB15-AC15)+AD15+AE15+AF15+AG15+AH15</f>
        <v>25505.813999999998</v>
      </c>
      <c r="AJ15" s="627" t="s">
        <v>268</v>
      </c>
      <c r="AK15" s="151"/>
      <c r="AL15" s="409"/>
      <c r="AM15" s="618" t="s">
        <v>268</v>
      </c>
      <c r="AN15" s="211"/>
      <c r="AO15" s="198"/>
      <c r="AP15" s="196"/>
      <c r="AQ15" s="212">
        <f>M15+P15+AA15+AI15+AN15+AO15+AP15</f>
        <v>66403.296999999991</v>
      </c>
      <c r="AR15" s="339"/>
      <c r="AS15" s="199"/>
      <c r="AT15" s="196"/>
      <c r="AU15" s="196"/>
      <c r="AV15" s="194">
        <f>((AS15+AT15)+AU15)</f>
        <v>0</v>
      </c>
      <c r="AW15" s="196"/>
      <c r="AX15" s="196"/>
      <c r="AY15" s="196"/>
      <c r="AZ15" s="194">
        <f>AW15+AX15+AY15</f>
        <v>0</v>
      </c>
      <c r="BA15" s="205"/>
      <c r="BB15" s="198">
        <f t="shared" si="14"/>
        <v>0</v>
      </c>
      <c r="BC15" s="627" t="s">
        <v>268</v>
      </c>
      <c r="BD15" s="151"/>
      <c r="BE15" s="409"/>
      <c r="BF15" s="618" t="s">
        <v>268</v>
      </c>
      <c r="BG15" s="123"/>
      <c r="BH15" s="121"/>
      <c r="BI15" s="121"/>
      <c r="BJ15" s="121"/>
      <c r="BK15" s="119">
        <f>SUM(BG15:BJ15)</f>
        <v>0</v>
      </c>
      <c r="BL15" s="121"/>
      <c r="BM15" s="121"/>
      <c r="BN15" s="121"/>
      <c r="BO15" s="121"/>
      <c r="BP15" s="121"/>
      <c r="BQ15" s="121"/>
      <c r="BR15" s="121">
        <v>486.1</v>
      </c>
      <c r="BS15" s="121">
        <f>429.57+23.5+47</f>
        <v>500.07</v>
      </c>
      <c r="BT15" s="340">
        <f>SUM(BL15:BS15)</f>
        <v>986.17000000000007</v>
      </c>
      <c r="BU15" s="120"/>
      <c r="BV15" s="126"/>
      <c r="BW15" s="121"/>
      <c r="BX15" s="324">
        <f>SUM(BU15:BW15)</f>
        <v>0</v>
      </c>
      <c r="BY15" s="627" t="s">
        <v>268</v>
      </c>
      <c r="BZ15" s="151"/>
      <c r="CA15" s="409"/>
      <c r="CB15" s="618" t="s">
        <v>268</v>
      </c>
      <c r="CC15" s="230">
        <v>6460.0379999999996</v>
      </c>
      <c r="CD15" s="230"/>
      <c r="CE15" s="230"/>
      <c r="CF15" s="230"/>
      <c r="CG15" s="230">
        <f>SUM(CC15:CF15)</f>
        <v>6460.0379999999996</v>
      </c>
      <c r="CH15" s="230"/>
      <c r="CI15" s="130">
        <f t="shared" si="0"/>
        <v>7446.2079999999996</v>
      </c>
      <c r="CJ15" s="367">
        <v>19150</v>
      </c>
      <c r="CK15" s="229"/>
      <c r="CL15" s="229">
        <v>33491.415999999997</v>
      </c>
      <c r="CM15" s="229"/>
      <c r="CN15" s="229"/>
      <c r="CO15" s="229"/>
      <c r="CP15" s="229"/>
      <c r="CQ15" s="225">
        <v>6315.6729999999998</v>
      </c>
      <c r="CR15" s="225">
        <v>5751.6</v>
      </c>
      <c r="CS15" s="226"/>
      <c r="CT15" s="349"/>
      <c r="CU15" s="342">
        <f>SUM(CJ15:CQ15)+CS15+CT15</f>
        <v>58957.089</v>
      </c>
      <c r="CV15" s="343">
        <f>(CI15+CU15)</f>
        <v>66403.297000000006</v>
      </c>
      <c r="CW15" s="627" t="s">
        <v>268</v>
      </c>
      <c r="CX15" s="76"/>
      <c r="CY15" s="58"/>
      <c r="CZ15" s="5"/>
      <c r="DA15" s="5"/>
    </row>
    <row r="16" spans="1:119" ht="33.75" customHeight="1">
      <c r="B16" s="410"/>
      <c r="C16" s="86" t="s">
        <v>146</v>
      </c>
      <c r="D16" s="293">
        <f t="shared" ref="D16:P16" si="23">SUM(D14:D15)</f>
        <v>853.13900000000001</v>
      </c>
      <c r="E16" s="287">
        <f t="shared" si="23"/>
        <v>181924.47099999999</v>
      </c>
      <c r="F16" s="287">
        <f t="shared" si="23"/>
        <v>0</v>
      </c>
      <c r="G16" s="287">
        <f t="shared" si="23"/>
        <v>0</v>
      </c>
      <c r="H16" s="287">
        <f t="shared" si="23"/>
        <v>0</v>
      </c>
      <c r="I16" s="287">
        <f t="shared" si="23"/>
        <v>0</v>
      </c>
      <c r="J16" s="287">
        <f t="shared" si="23"/>
        <v>0</v>
      </c>
      <c r="K16" s="287">
        <f t="shared" si="23"/>
        <v>0</v>
      </c>
      <c r="L16" s="288">
        <f t="shared" si="23"/>
        <v>0</v>
      </c>
      <c r="M16" s="288">
        <f t="shared" si="23"/>
        <v>182777.61</v>
      </c>
      <c r="N16" s="287">
        <f t="shared" si="23"/>
        <v>0</v>
      </c>
      <c r="O16" s="287">
        <f t="shared" si="23"/>
        <v>0</v>
      </c>
      <c r="P16" s="289">
        <f t="shared" si="23"/>
        <v>0</v>
      </c>
      <c r="Q16" s="96" t="s">
        <v>146</v>
      </c>
      <c r="R16" s="152"/>
      <c r="S16" s="410"/>
      <c r="T16" s="86" t="s">
        <v>146</v>
      </c>
      <c r="U16" s="287">
        <f t="shared" ref="U16:Z16" si="24">SUM(U14:U15)</f>
        <v>0</v>
      </c>
      <c r="V16" s="287">
        <f t="shared" si="24"/>
        <v>0</v>
      </c>
      <c r="W16" s="287">
        <f t="shared" si="24"/>
        <v>0</v>
      </c>
      <c r="X16" s="287">
        <f t="shared" si="24"/>
        <v>0</v>
      </c>
      <c r="Y16" s="287">
        <f t="shared" si="24"/>
        <v>1454.1479999999999</v>
      </c>
      <c r="Z16" s="290">
        <f t="shared" si="24"/>
        <v>-9.8079999999999998</v>
      </c>
      <c r="AA16" s="287">
        <f>SUM(U16:Z16)</f>
        <v>1444.34</v>
      </c>
      <c r="AB16" s="291">
        <f>SUM(AB14:AB15)</f>
        <v>39797.646999999997</v>
      </c>
      <c r="AC16" s="292">
        <f>SUM(AC14:AC15)</f>
        <v>28402.771000000001</v>
      </c>
      <c r="AD16" s="292">
        <f t="shared" ref="AD16:AI16" si="25">SUM(AD14:AD15)</f>
        <v>14174.977999999999</v>
      </c>
      <c r="AE16" s="292">
        <f t="shared" si="25"/>
        <v>0</v>
      </c>
      <c r="AF16" s="292">
        <f t="shared" si="25"/>
        <v>1511.751</v>
      </c>
      <c r="AG16" s="292">
        <f t="shared" si="25"/>
        <v>7970.625</v>
      </c>
      <c r="AH16" s="287">
        <f t="shared" si="25"/>
        <v>253.4</v>
      </c>
      <c r="AI16" s="289">
        <f t="shared" si="25"/>
        <v>35305.629999999997</v>
      </c>
      <c r="AJ16" s="96" t="s">
        <v>146</v>
      </c>
      <c r="AK16" s="152"/>
      <c r="AL16" s="410"/>
      <c r="AM16" s="86" t="s">
        <v>146</v>
      </c>
      <c r="AN16" s="293">
        <f>SUM(AN14:AN15)</f>
        <v>0</v>
      </c>
      <c r="AO16" s="289">
        <f>SUM(AO14:AO15)</f>
        <v>0</v>
      </c>
      <c r="AP16" s="287">
        <f>SUM(AP14:AP15)</f>
        <v>0</v>
      </c>
      <c r="AQ16" s="213">
        <f>SUM(AQ14:AQ15)</f>
        <v>219527.57999999996</v>
      </c>
      <c r="AR16" s="339"/>
      <c r="AS16" s="293">
        <f>SUM(AS14:AS15)</f>
        <v>0</v>
      </c>
      <c r="AT16" s="287">
        <f>SUM(AT14:AT15)</f>
        <v>0</v>
      </c>
      <c r="AU16" s="287">
        <f>SUM(AU14:AU15)</f>
        <v>0</v>
      </c>
      <c r="AV16" s="287">
        <f>((AS16+AT16)+AU16)</f>
        <v>0</v>
      </c>
      <c r="AW16" s="287">
        <f t="shared" ref="AW16:BB16" si="26">SUM(AW14:AW15)</f>
        <v>0</v>
      </c>
      <c r="AX16" s="287">
        <f t="shared" si="26"/>
        <v>0</v>
      </c>
      <c r="AY16" s="287">
        <f t="shared" si="26"/>
        <v>0</v>
      </c>
      <c r="AZ16" s="287">
        <f>SUM(AZ14:AZ15)</f>
        <v>0</v>
      </c>
      <c r="BA16" s="292">
        <f t="shared" si="26"/>
        <v>0</v>
      </c>
      <c r="BB16" s="289">
        <f t="shared" si="26"/>
        <v>0</v>
      </c>
      <c r="BC16" s="96" t="s">
        <v>146</v>
      </c>
      <c r="BD16" s="152"/>
      <c r="BE16" s="410"/>
      <c r="BF16" s="86" t="s">
        <v>146</v>
      </c>
      <c r="BG16" s="295">
        <f t="shared" ref="BG16:BX16" si="27">SUM(BG14:BG15)</f>
        <v>0</v>
      </c>
      <c r="BH16" s="296">
        <f t="shared" si="27"/>
        <v>0</v>
      </c>
      <c r="BI16" s="296">
        <f t="shared" si="27"/>
        <v>0</v>
      </c>
      <c r="BJ16" s="296">
        <f t="shared" si="27"/>
        <v>0</v>
      </c>
      <c r="BK16" s="296">
        <f t="shared" si="27"/>
        <v>0</v>
      </c>
      <c r="BL16" s="296">
        <f t="shared" si="27"/>
        <v>0</v>
      </c>
      <c r="BM16" s="297">
        <f t="shared" si="27"/>
        <v>0</v>
      </c>
      <c r="BN16" s="296">
        <f t="shared" si="27"/>
        <v>0</v>
      </c>
      <c r="BO16" s="296">
        <f t="shared" si="27"/>
        <v>0</v>
      </c>
      <c r="BP16" s="296">
        <f t="shared" si="27"/>
        <v>0</v>
      </c>
      <c r="BQ16" s="296">
        <f t="shared" si="27"/>
        <v>0</v>
      </c>
      <c r="BR16" s="296">
        <f t="shared" si="27"/>
        <v>671.1</v>
      </c>
      <c r="BS16" s="296">
        <f t="shared" si="27"/>
        <v>4605.0749999999998</v>
      </c>
      <c r="BT16" s="297">
        <f t="shared" si="27"/>
        <v>5276.1750000000002</v>
      </c>
      <c r="BU16" s="298">
        <f t="shared" si="27"/>
        <v>0</v>
      </c>
      <c r="BV16" s="297">
        <f t="shared" si="27"/>
        <v>0</v>
      </c>
      <c r="BW16" s="296">
        <f t="shared" si="27"/>
        <v>0</v>
      </c>
      <c r="BX16" s="366">
        <f t="shared" si="27"/>
        <v>0</v>
      </c>
      <c r="BY16" s="96" t="s">
        <v>146</v>
      </c>
      <c r="BZ16" s="152"/>
      <c r="CA16" s="410"/>
      <c r="CB16" s="86" t="s">
        <v>146</v>
      </c>
      <c r="CC16" s="302">
        <f t="shared" ref="CC16:CV16" si="28">SUM(CC14:CC15)</f>
        <v>6460.0379999999996</v>
      </c>
      <c r="CD16" s="302">
        <f t="shared" si="28"/>
        <v>0</v>
      </c>
      <c r="CE16" s="302">
        <f t="shared" si="28"/>
        <v>0</v>
      </c>
      <c r="CF16" s="302">
        <f t="shared" si="28"/>
        <v>0</v>
      </c>
      <c r="CG16" s="302">
        <f t="shared" si="28"/>
        <v>6460.0379999999996</v>
      </c>
      <c r="CH16" s="302">
        <f t="shared" si="28"/>
        <v>0</v>
      </c>
      <c r="CI16" s="130">
        <f t="shared" si="0"/>
        <v>11736.213</v>
      </c>
      <c r="CJ16" s="304">
        <f t="shared" si="28"/>
        <v>64980</v>
      </c>
      <c r="CK16" s="297">
        <f t="shared" si="28"/>
        <v>0</v>
      </c>
      <c r="CL16" s="297">
        <f t="shared" si="28"/>
        <v>33491.415999999997</v>
      </c>
      <c r="CM16" s="297">
        <f t="shared" si="28"/>
        <v>0</v>
      </c>
      <c r="CN16" s="297">
        <f t="shared" si="28"/>
        <v>0</v>
      </c>
      <c r="CO16" s="297">
        <f t="shared" si="28"/>
        <v>0</v>
      </c>
      <c r="CP16" s="297">
        <f t="shared" si="28"/>
        <v>101765.37</v>
      </c>
      <c r="CQ16" s="305">
        <f t="shared" si="28"/>
        <v>7554.3889999999992</v>
      </c>
      <c r="CR16" s="305">
        <f t="shared" si="28"/>
        <v>6990.3160000000007</v>
      </c>
      <c r="CS16" s="307">
        <f>SUM(CS14:CS15)</f>
        <v>0</v>
      </c>
      <c r="CT16" s="302">
        <f t="shared" si="28"/>
        <v>0</v>
      </c>
      <c r="CU16" s="306">
        <f t="shared" si="1"/>
        <v>207791.17499999999</v>
      </c>
      <c r="CV16" s="307">
        <f t="shared" si="28"/>
        <v>219527.38799999998</v>
      </c>
      <c r="CW16" s="96" t="s">
        <v>146</v>
      </c>
      <c r="CX16" s="75"/>
      <c r="CY16" s="58"/>
      <c r="CZ16" s="5"/>
      <c r="DA16" s="5"/>
    </row>
    <row r="17" spans="2:105" ht="33.75" customHeight="1">
      <c r="B17" s="456" t="s">
        <v>184</v>
      </c>
      <c r="C17" s="460"/>
      <c r="D17" s="200">
        <f t="shared" ref="D17:P17" si="29">((D9+D13)+D16)</f>
        <v>18017.316999999999</v>
      </c>
      <c r="E17" s="201">
        <f t="shared" si="29"/>
        <v>4517506.2080000006</v>
      </c>
      <c r="F17" s="201">
        <f t="shared" si="29"/>
        <v>0</v>
      </c>
      <c r="G17" s="201">
        <f t="shared" si="29"/>
        <v>0</v>
      </c>
      <c r="H17" s="201">
        <f t="shared" si="29"/>
        <v>31352</v>
      </c>
      <c r="I17" s="201">
        <f t="shared" si="29"/>
        <v>0</v>
      </c>
      <c r="J17" s="201">
        <f t="shared" si="29"/>
        <v>31352</v>
      </c>
      <c r="K17" s="201">
        <f t="shared" si="29"/>
        <v>357.94400000000002</v>
      </c>
      <c r="L17" s="202">
        <f t="shared" si="29"/>
        <v>-87</v>
      </c>
      <c r="M17" s="202">
        <f t="shared" si="29"/>
        <v>4567146.4690000005</v>
      </c>
      <c r="N17" s="201">
        <f t="shared" si="29"/>
        <v>0</v>
      </c>
      <c r="O17" s="201">
        <f t="shared" si="29"/>
        <v>32.072000000000003</v>
      </c>
      <c r="P17" s="201">
        <f t="shared" si="29"/>
        <v>32.072000000000003</v>
      </c>
      <c r="Q17" s="97" t="s">
        <v>204</v>
      </c>
      <c r="R17" s="269"/>
      <c r="S17" s="456" t="s">
        <v>204</v>
      </c>
      <c r="T17" s="460"/>
      <c r="U17" s="201">
        <f t="shared" ref="U17:AI17" si="30">((U9+U13)+U16)</f>
        <v>0</v>
      </c>
      <c r="V17" s="201">
        <f t="shared" si="30"/>
        <v>398815.15399999998</v>
      </c>
      <c r="W17" s="201">
        <f t="shared" si="30"/>
        <v>0</v>
      </c>
      <c r="X17" s="201">
        <f t="shared" si="30"/>
        <v>12802.013000000001</v>
      </c>
      <c r="Y17" s="201">
        <f t="shared" si="30"/>
        <v>277397.31399999995</v>
      </c>
      <c r="Z17" s="207">
        <f t="shared" si="30"/>
        <v>-1892.3530000000001</v>
      </c>
      <c r="AA17" s="202">
        <f t="shared" si="30"/>
        <v>687122.12799999991</v>
      </c>
      <c r="AB17" s="208">
        <f t="shared" si="30"/>
        <v>913829.96500000008</v>
      </c>
      <c r="AC17" s="209">
        <f t="shared" si="30"/>
        <v>730169.69099999999</v>
      </c>
      <c r="AD17" s="209">
        <f t="shared" si="30"/>
        <v>793645.46600000001</v>
      </c>
      <c r="AE17" s="209">
        <f t="shared" si="30"/>
        <v>0</v>
      </c>
      <c r="AF17" s="209">
        <f t="shared" si="30"/>
        <v>4391.9219999999996</v>
      </c>
      <c r="AG17" s="209">
        <f t="shared" si="30"/>
        <v>233191.47500000001</v>
      </c>
      <c r="AH17" s="201">
        <f t="shared" si="30"/>
        <v>33359.58</v>
      </c>
      <c r="AI17" s="210">
        <f t="shared" si="30"/>
        <v>1260180.0160000001</v>
      </c>
      <c r="AJ17" s="97" t="s">
        <v>204</v>
      </c>
      <c r="AK17" s="269"/>
      <c r="AL17" s="456" t="s">
        <v>204</v>
      </c>
      <c r="AM17" s="457"/>
      <c r="AN17" s="200">
        <f>AN9+AN13+AN16</f>
        <v>0</v>
      </c>
      <c r="AO17" s="210">
        <f>AO9+AO13+AO16</f>
        <v>32303.191999999999</v>
      </c>
      <c r="AP17" s="201">
        <f>AP9+AP13+AP16</f>
        <v>0</v>
      </c>
      <c r="AQ17" s="214">
        <f>AQ9+AQ13+AQ16</f>
        <v>6546783.8770000003</v>
      </c>
      <c r="AR17" s="129"/>
      <c r="AS17" s="200">
        <f>((AS9+AS13)+AS16)</f>
        <v>0</v>
      </c>
      <c r="AT17" s="201">
        <f>((AT9+AT13)+AT16)</f>
        <v>0</v>
      </c>
      <c r="AU17" s="201">
        <f>((AU9+AU13)+AU16)</f>
        <v>0</v>
      </c>
      <c r="AV17" s="201">
        <f>((AS17+AT17)+AU17)</f>
        <v>0</v>
      </c>
      <c r="AW17" s="201">
        <f t="shared" ref="AW17:BB17" si="31">((AW9+AW13)+AW16)</f>
        <v>0</v>
      </c>
      <c r="AX17" s="201">
        <f t="shared" si="31"/>
        <v>30000</v>
      </c>
      <c r="AY17" s="201">
        <f t="shared" si="31"/>
        <v>0</v>
      </c>
      <c r="AZ17" s="201">
        <f>((AZ9+AZ13)+AZ16)</f>
        <v>30000</v>
      </c>
      <c r="BA17" s="209">
        <f t="shared" si="31"/>
        <v>260.71199999999999</v>
      </c>
      <c r="BB17" s="210">
        <f t="shared" si="31"/>
        <v>30260.712</v>
      </c>
      <c r="BC17" s="97" t="s">
        <v>10</v>
      </c>
      <c r="BD17" s="269"/>
      <c r="BE17" s="456" t="s">
        <v>190</v>
      </c>
      <c r="BF17" s="457"/>
      <c r="BG17" s="124">
        <f t="shared" ref="BG17:BX17" si="32">((BG9+BG13)+BG16)</f>
        <v>0</v>
      </c>
      <c r="BH17" s="125">
        <f t="shared" si="32"/>
        <v>1666.2849999999999</v>
      </c>
      <c r="BI17" s="125">
        <f t="shared" si="32"/>
        <v>746.11599999999999</v>
      </c>
      <c r="BJ17" s="125">
        <f t="shared" si="32"/>
        <v>0</v>
      </c>
      <c r="BK17" s="125">
        <f t="shared" si="32"/>
        <v>2412.4009999999998</v>
      </c>
      <c r="BL17" s="125">
        <f t="shared" si="32"/>
        <v>0</v>
      </c>
      <c r="BM17" s="128">
        <f t="shared" si="32"/>
        <v>152469.22200000001</v>
      </c>
      <c r="BN17" s="128">
        <f t="shared" si="32"/>
        <v>667300</v>
      </c>
      <c r="BO17" s="125">
        <f t="shared" si="32"/>
        <v>0</v>
      </c>
      <c r="BP17" s="125">
        <f t="shared" si="32"/>
        <v>0</v>
      </c>
      <c r="BQ17" s="125">
        <f t="shared" si="32"/>
        <v>0</v>
      </c>
      <c r="BR17" s="125">
        <f t="shared" si="32"/>
        <v>4341.5</v>
      </c>
      <c r="BS17" s="128">
        <f t="shared" si="32"/>
        <v>3973938.5730000003</v>
      </c>
      <c r="BT17" s="128">
        <f t="shared" si="32"/>
        <v>4798049.2949999999</v>
      </c>
      <c r="BU17" s="127">
        <f t="shared" si="32"/>
        <v>26000</v>
      </c>
      <c r="BV17" s="128">
        <f t="shared" si="32"/>
        <v>527680</v>
      </c>
      <c r="BW17" s="128">
        <f t="shared" si="32"/>
        <v>450.45</v>
      </c>
      <c r="BX17" s="132">
        <f t="shared" si="32"/>
        <v>554130.44999999995</v>
      </c>
      <c r="BY17" s="97" t="s">
        <v>10</v>
      </c>
      <c r="BZ17" s="269"/>
      <c r="CA17" s="456" t="s">
        <v>204</v>
      </c>
      <c r="CB17" s="460"/>
      <c r="CC17" s="231">
        <f t="shared" ref="CC17:CR17" si="33">((CC9+CC13)+CC16)</f>
        <v>126710.09300000001</v>
      </c>
      <c r="CD17" s="231">
        <f t="shared" si="33"/>
        <v>132.31</v>
      </c>
      <c r="CE17" s="231">
        <f t="shared" si="33"/>
        <v>0</v>
      </c>
      <c r="CF17" s="231">
        <f t="shared" si="33"/>
        <v>0</v>
      </c>
      <c r="CG17" s="231">
        <f t="shared" si="33"/>
        <v>126842.40300000001</v>
      </c>
      <c r="CH17" s="231">
        <f t="shared" si="33"/>
        <v>9840.3590000000004</v>
      </c>
      <c r="CI17" s="232">
        <f t="shared" si="33"/>
        <v>5521535.620000001</v>
      </c>
      <c r="CJ17" s="233">
        <f t="shared" si="33"/>
        <v>521053.5</v>
      </c>
      <c r="CK17" s="128">
        <f t="shared" si="33"/>
        <v>0</v>
      </c>
      <c r="CL17" s="128">
        <f t="shared" si="33"/>
        <v>36491.977999999996</v>
      </c>
      <c r="CM17" s="128">
        <f t="shared" si="33"/>
        <v>427508.92099999997</v>
      </c>
      <c r="CN17" s="128">
        <f t="shared" si="33"/>
        <v>0</v>
      </c>
      <c r="CO17" s="128">
        <f t="shared" si="33"/>
        <v>0</v>
      </c>
      <c r="CP17" s="128">
        <f t="shared" si="33"/>
        <v>249216.86499999999</v>
      </c>
      <c r="CQ17" s="234">
        <f t="shared" si="33"/>
        <v>-234593.11000000002</v>
      </c>
      <c r="CR17" s="234">
        <f t="shared" si="33"/>
        <v>69375.467000000004</v>
      </c>
      <c r="CS17" s="235">
        <f>CS9+CS13+CS16</f>
        <v>-425</v>
      </c>
      <c r="CT17" s="231">
        <f>((CT9+CT13)+CT16)</f>
        <v>25994.891</v>
      </c>
      <c r="CU17" s="236">
        <f t="shared" si="1"/>
        <v>1025248.0449999999</v>
      </c>
      <c r="CV17" s="237">
        <f>((CV9+CV13)+CV16)</f>
        <v>6546783.665000001</v>
      </c>
      <c r="CW17" s="133" t="s">
        <v>10</v>
      </c>
      <c r="CX17" s="75"/>
      <c r="CY17" s="58"/>
      <c r="CZ17" s="5"/>
      <c r="DA17" s="5"/>
    </row>
    <row r="18" spans="2:105" s="1" customFormat="1" ht="19.5" customHeight="1">
      <c r="B18" s="10"/>
      <c r="L18" s="23"/>
    </row>
  </sheetData>
  <mergeCells count="119">
    <mergeCell ref="CJ4:CU4"/>
    <mergeCell ref="CT5:CT6"/>
    <mergeCell ref="BS5:BS6"/>
    <mergeCell ref="CU5:CU6"/>
    <mergeCell ref="CQ5:CR5"/>
    <mergeCell ref="CP5:CP6"/>
    <mergeCell ref="BU5:BU6"/>
    <mergeCell ref="CL5:CM5"/>
    <mergeCell ref="BL4:BT4"/>
    <mergeCell ref="CF5:CF6"/>
    <mergeCell ref="BY4:BY6"/>
    <mergeCell ref="CE5:CE6"/>
    <mergeCell ref="CB4:CB6"/>
    <mergeCell ref="BU4:BX4"/>
    <mergeCell ref="BV5:BV6"/>
    <mergeCell ref="CC5:CC6"/>
    <mergeCell ref="CD5:CD6"/>
    <mergeCell ref="BX5:BX6"/>
    <mergeCell ref="CN5:CN6"/>
    <mergeCell ref="CG5:CG6"/>
    <mergeCell ref="BQ5:BQ6"/>
    <mergeCell ref="CH4:CH6"/>
    <mergeCell ref="BR5:BR6"/>
    <mergeCell ref="CC4:CG4"/>
    <mergeCell ref="B14:B16"/>
    <mergeCell ref="D4:M4"/>
    <mergeCell ref="S10:S13"/>
    <mergeCell ref="S14:S16"/>
    <mergeCell ref="AB4:AI4"/>
    <mergeCell ref="AC5:AC6"/>
    <mergeCell ref="B7:B9"/>
    <mergeCell ref="S7:S9"/>
    <mergeCell ref="AL7:AL9"/>
    <mergeCell ref="P5:P6"/>
    <mergeCell ref="N5:N6"/>
    <mergeCell ref="R10:R12"/>
    <mergeCell ref="B10:B13"/>
    <mergeCell ref="K5:K6"/>
    <mergeCell ref="CA7:CA9"/>
    <mergeCell ref="CA17:CB17"/>
    <mergeCell ref="AL17:AM17"/>
    <mergeCell ref="BE17:BF17"/>
    <mergeCell ref="S17:T17"/>
    <mergeCell ref="CA10:CA13"/>
    <mergeCell ref="CA14:CA16"/>
    <mergeCell ref="BE10:BE13"/>
    <mergeCell ref="BE14:BE16"/>
    <mergeCell ref="BW5:BW6"/>
    <mergeCell ref="BI5:BI6"/>
    <mergeCell ref="BF4:BF6"/>
    <mergeCell ref="BJ5:BJ6"/>
    <mergeCell ref="BG4:BK4"/>
    <mergeCell ref="AF5:AF6"/>
    <mergeCell ref="AS5:AV5"/>
    <mergeCell ref="B17:C17"/>
    <mergeCell ref="Z5:Z6"/>
    <mergeCell ref="AQ4:AQ6"/>
    <mergeCell ref="AD5:AD6"/>
    <mergeCell ref="AL10:AL13"/>
    <mergeCell ref="AL14:AL16"/>
    <mergeCell ref="Q4:Q6"/>
    <mergeCell ref="G5:J5"/>
    <mergeCell ref="N4:P4"/>
    <mergeCell ref="D5:D6"/>
    <mergeCell ref="E5:E6"/>
    <mergeCell ref="F5:F6"/>
    <mergeCell ref="M5:M6"/>
    <mergeCell ref="O5:O6"/>
    <mergeCell ref="L5:L6"/>
    <mergeCell ref="C4:C6"/>
    <mergeCell ref="BE7:BE9"/>
    <mergeCell ref="AI3:AJ3"/>
    <mergeCell ref="BB3:BC3"/>
    <mergeCell ref="BX3:BY3"/>
    <mergeCell ref="T4:T6"/>
    <mergeCell ref="AB5:AB6"/>
    <mergeCell ref="X5:X6"/>
    <mergeCell ref="AA5:AA6"/>
    <mergeCell ref="U5:U6"/>
    <mergeCell ref="BB5:BB6"/>
    <mergeCell ref="U4:AA4"/>
    <mergeCell ref="AI5:AI6"/>
    <mergeCell ref="V5:V6"/>
    <mergeCell ref="W5:W6"/>
    <mergeCell ref="AM4:AM6"/>
    <mergeCell ref="AP4:AP6"/>
    <mergeCell ref="AG5:AG6"/>
    <mergeCell ref="AH5:AH6"/>
    <mergeCell ref="BA5:BA6"/>
    <mergeCell ref="Y5:Y6"/>
    <mergeCell ref="AE5:AE6"/>
    <mergeCell ref="AJ4:AJ6"/>
    <mergeCell ref="AS4:BB4"/>
    <mergeCell ref="AW5:AZ5"/>
    <mergeCell ref="BC4:BC6"/>
    <mergeCell ref="A10:A12"/>
    <mergeCell ref="AK10:AK12"/>
    <mergeCell ref="BD10:BD12"/>
    <mergeCell ref="BZ10:BZ12"/>
    <mergeCell ref="CV3:CW3"/>
    <mergeCell ref="CS5:CS6"/>
    <mergeCell ref="CW4:CW6"/>
    <mergeCell ref="AN4:AN6"/>
    <mergeCell ref="AO4:AO6"/>
    <mergeCell ref="BL5:BL6"/>
    <mergeCell ref="BG5:BG6"/>
    <mergeCell ref="BH5:BH6"/>
    <mergeCell ref="BK5:BK6"/>
    <mergeCell ref="CO5:CO6"/>
    <mergeCell ref="CK5:CK6"/>
    <mergeCell ref="CV4:CV6"/>
    <mergeCell ref="BM5:BM6"/>
    <mergeCell ref="BO5:BO6"/>
    <mergeCell ref="BP5:BP6"/>
    <mergeCell ref="CJ5:CJ6"/>
    <mergeCell ref="BN5:BN6"/>
    <mergeCell ref="BT5:BT6"/>
    <mergeCell ref="CI4:CI6"/>
    <mergeCell ref="P3:Q3"/>
  </mergeCells>
  <phoneticPr fontId="1"/>
  <printOptions gridLinesSet="0"/>
  <pageMargins left="0.39370078740157483" right="0.47244094488188981" top="0.74803149606299213" bottom="0.74803149606299213" header="0.31496062992125984" footer="0.31496062992125984"/>
  <pageSetup paperSize="9" scale="84" firstPageNumber="40" orientation="landscape" useFirstPageNumber="1" r:id="rId1"/>
  <headerFooter alignWithMargins="0"/>
  <colBreaks count="4" manualBreakCount="4">
    <brk id="17" max="16" man="1"/>
    <brk id="36" max="16" man="1"/>
    <brk id="55" max="16" man="1"/>
    <brk id="77" max="16" man="1"/>
  </colBreaks>
  <ignoredErrors>
    <ignoredError sqref="J13 CA17:CU17 CB9 CV13 M13:P13 AA13:AB13 AR11:AU11 BV11:BX11 CC11:CF11 BG11:BJ11 AA9:AA10 AR7:AV7 BG7 BJ7:BL7 BO7:BQ7 BT7 CK7:CL7 CS7 BO10 BT9:BT10 BV10 CD10:CF10 CN10:CO11 AZ13:BC13 BU12:BY12 CE12:CI12 CK10:CK12 CN12:CP12 CS11:CT12 BA15:BB15 AR14:AV14 BE14:BL14 AQ16:AV16 CA16:CU16 BN14:BQ14 BT14:BU14 CA14:CB14 CK14:CL14 CN14:CO14 BE15 BG15:BM15 CA15 CD15:CI15 BO15:BQ15 BT15:BX15 CK15 CN15:CP15 CS14:CT14 CD7:CG7 BN11:BO12 BQ10:BQ11 CN7:CO7 CH11 BF13:BY13 BF10:BL10 BF12:BK12 CB12:CC12 CB13:CT13 BA16:BC16 BC14 BA10:BC10 BA17:BC17 BW14:BY14 BE16:BY16 BX7 BF9 BE17:BY17 AW11:AX11 BA11:BB11 BL11 CD14:CH14 BY10 CT15 AQ9:AR9 BB9:BC9 BX9:BY9 CT10 AQ17:AX17 AQ10:AX10 AX16 AR15:AX15 AQ12:AX13 CI7 J9 M9 P9 AI9 AV9 BK9 CG9 CI9 CU9:CV9 BA12:BC12 CH10:CI10 AA16 AI13 AZ9" formula="1"/>
    <ignoredError sqref="CU13:CU14 CU7" formula="1" formulaRange="1"/>
    <ignoredError sqref="CU11:CU12 CU8 BT11 CU15" formulaRange="1"/>
    <ignoredError sqref="E10 E12 Y8 Y12 Y10 AH8 BS8 BS11:BS12 BS15 CP14 CP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X1" transitionEvaluation="1">
    <tabColor rgb="FF0070C0"/>
  </sheetPr>
  <dimension ref="A1:CJ17"/>
  <sheetViews>
    <sheetView view="pageBreakPreview" topLeftCell="AX1" zoomScale="85" zoomScaleNormal="100" zoomScaleSheetLayoutView="85" workbookViewId="0">
      <selection activeCell="BK10" sqref="BK10"/>
    </sheetView>
  </sheetViews>
  <sheetFormatPr defaultColWidth="10.625" defaultRowHeight="24.95" customHeight="1"/>
  <cols>
    <col min="1" max="1" width="2.5" style="331" customWidth="1"/>
    <col min="2" max="2" width="2.25" style="331" customWidth="1"/>
    <col min="3" max="3" width="9.375" style="271" customWidth="1"/>
    <col min="4" max="4" width="5.875" style="271" customWidth="1"/>
    <col min="5" max="6" width="6.375" style="271" customWidth="1"/>
    <col min="7" max="7" width="5.875" style="271" customWidth="1"/>
    <col min="8" max="11" width="6.375" style="271" customWidth="1"/>
    <col min="12" max="12" width="6.125" style="271" customWidth="1"/>
    <col min="13" max="14" width="7" style="271" customWidth="1"/>
    <col min="15" max="15" width="8.375" style="271" bestFit="1" customWidth="1"/>
    <col min="16" max="18" width="6.375" style="271" customWidth="1"/>
    <col min="19" max="19" width="9.625" style="271" customWidth="1"/>
    <col min="20" max="20" width="2.5" style="329" customWidth="1"/>
    <col min="21" max="21" width="2.25" style="329" customWidth="1"/>
    <col min="22" max="22" width="9.125" style="271" customWidth="1"/>
    <col min="23" max="23" width="5.75" style="271" customWidth="1"/>
    <col min="24" max="24" width="6.125" style="271" customWidth="1"/>
    <col min="25" max="25" width="7.125" style="271" customWidth="1"/>
    <col min="26" max="26" width="5.625" style="271" customWidth="1"/>
    <col min="27" max="28" width="6.125" style="271" customWidth="1"/>
    <col min="29" max="29" width="6.375" style="271" customWidth="1"/>
    <col min="30" max="31" width="6.625" style="271" customWidth="1"/>
    <col min="32" max="34" width="6.125" style="271" customWidth="1"/>
    <col min="35" max="36" width="7.625" style="83" customWidth="1"/>
    <col min="37" max="37" width="7.25" style="83" customWidth="1"/>
    <col min="38" max="38" width="9.125" style="271" customWidth="1"/>
    <col min="39" max="39" width="2.875" style="329" customWidth="1"/>
    <col min="40" max="40" width="2.25" style="329" customWidth="1"/>
    <col min="41" max="41" width="9.125" style="271" customWidth="1"/>
    <col min="42" max="43" width="5.75" style="271" customWidth="1"/>
    <col min="44" max="44" width="6.875" style="271" customWidth="1"/>
    <col min="45" max="46" width="5.75" style="271" customWidth="1"/>
    <col min="47" max="47" width="6.75" style="271" customWidth="1"/>
    <col min="48" max="48" width="5.625" style="271" customWidth="1"/>
    <col min="49" max="49" width="5.125" style="271" customWidth="1"/>
    <col min="50" max="50" width="6.625" style="271" customWidth="1"/>
    <col min="51" max="51" width="5.5" style="271" customWidth="1"/>
    <col min="52" max="52" width="5.625" style="271" customWidth="1"/>
    <col min="53" max="54" width="7.125" style="271" customWidth="1"/>
    <col min="55" max="56" width="5.375" style="271" customWidth="1"/>
    <col min="57" max="57" width="7" style="271" customWidth="1"/>
    <col min="58" max="58" width="8.5" style="271" customWidth="1"/>
    <col min="59" max="59" width="1.625" style="271" customWidth="1"/>
    <col min="60" max="88" width="10.625" style="271" customWidth="1"/>
    <col min="89" max="16384" width="10.625" style="271"/>
  </cols>
  <sheetData>
    <row r="1" spans="1:88" ht="18" customHeight="1">
      <c r="B1" s="7"/>
      <c r="C1" s="7"/>
      <c r="D1" s="7"/>
      <c r="E1" s="7"/>
      <c r="F1" s="62" t="s">
        <v>9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I1" s="79"/>
      <c r="AJ1" s="79"/>
      <c r="AK1" s="79"/>
      <c r="AL1" s="7"/>
      <c r="AM1" s="149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</row>
    <row r="2" spans="1:88" ht="18" customHeight="1">
      <c r="B2" s="7"/>
      <c r="C2" s="62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I2" s="79"/>
      <c r="AJ2" s="79"/>
      <c r="AK2" s="79"/>
      <c r="AL2" s="7"/>
      <c r="AM2" s="149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</row>
    <row r="3" spans="1:88" ht="21.75" customHeight="1">
      <c r="B3" s="248" t="s">
        <v>292</v>
      </c>
      <c r="C3" s="263"/>
      <c r="D3" s="238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579" t="s">
        <v>252</v>
      </c>
      <c r="S3" s="579"/>
      <c r="T3" s="148"/>
      <c r="U3" s="63"/>
      <c r="V3" s="248" t="s">
        <v>293</v>
      </c>
      <c r="W3" s="63"/>
      <c r="X3" s="63"/>
      <c r="Y3" s="63"/>
      <c r="Z3" s="63"/>
      <c r="AA3" s="63"/>
      <c r="AB3" s="63"/>
      <c r="AC3" s="63"/>
      <c r="AD3" s="63"/>
      <c r="AE3" s="63"/>
      <c r="AF3" s="64"/>
      <c r="AG3" s="64"/>
      <c r="AH3" s="64"/>
      <c r="AI3" s="80"/>
      <c r="AJ3" s="80"/>
      <c r="AK3" s="579" t="s">
        <v>252</v>
      </c>
      <c r="AL3" s="579"/>
      <c r="AM3" s="148"/>
      <c r="AN3" s="63"/>
      <c r="AO3" s="248" t="s">
        <v>294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579" t="s">
        <v>252</v>
      </c>
      <c r="BF3" s="579"/>
      <c r="BG3" s="7"/>
    </row>
    <row r="4" spans="1:88" ht="26.25" customHeight="1">
      <c r="B4" s="599" t="s">
        <v>221</v>
      </c>
      <c r="C4" s="601" t="s">
        <v>205</v>
      </c>
      <c r="D4" s="577" t="s">
        <v>125</v>
      </c>
      <c r="E4" s="578"/>
      <c r="F4" s="578"/>
      <c r="G4" s="578" t="s">
        <v>126</v>
      </c>
      <c r="H4" s="578"/>
      <c r="I4" s="578"/>
      <c r="J4" s="578" t="s">
        <v>127</v>
      </c>
      <c r="K4" s="578"/>
      <c r="L4" s="578"/>
      <c r="M4" s="578" t="s">
        <v>128</v>
      </c>
      <c r="N4" s="578"/>
      <c r="O4" s="578"/>
      <c r="P4" s="578" t="s">
        <v>129</v>
      </c>
      <c r="Q4" s="578"/>
      <c r="R4" s="603"/>
      <c r="S4" s="587" t="s">
        <v>205</v>
      </c>
      <c r="T4" s="262"/>
      <c r="U4" s="249" t="s">
        <v>1</v>
      </c>
      <c r="V4" s="601" t="s">
        <v>205</v>
      </c>
      <c r="W4" s="577" t="s">
        <v>130</v>
      </c>
      <c r="X4" s="578"/>
      <c r="Y4" s="578"/>
      <c r="Z4" s="578" t="s">
        <v>131</v>
      </c>
      <c r="AA4" s="578"/>
      <c r="AB4" s="578"/>
      <c r="AC4" s="578" t="s">
        <v>132</v>
      </c>
      <c r="AD4" s="578"/>
      <c r="AE4" s="578"/>
      <c r="AF4" s="580" t="s">
        <v>133</v>
      </c>
      <c r="AG4" s="580"/>
      <c r="AH4" s="580"/>
      <c r="AI4" s="583" t="s">
        <v>134</v>
      </c>
      <c r="AJ4" s="583"/>
      <c r="AK4" s="584"/>
      <c r="AL4" s="587" t="s">
        <v>206</v>
      </c>
      <c r="AM4" s="150"/>
      <c r="AN4" s="137" t="s">
        <v>1</v>
      </c>
      <c r="AO4" s="585" t="s">
        <v>207</v>
      </c>
      <c r="AP4" s="581" t="s">
        <v>157</v>
      </c>
      <c r="AQ4" s="582"/>
      <c r="AR4" s="589" t="s">
        <v>228</v>
      </c>
      <c r="AS4" s="589" t="s">
        <v>229</v>
      </c>
      <c r="AT4" s="589" t="s">
        <v>230</v>
      </c>
      <c r="AU4" s="589" t="s">
        <v>219</v>
      </c>
      <c r="AV4" s="589" t="s">
        <v>231</v>
      </c>
      <c r="AW4" s="589" t="s">
        <v>232</v>
      </c>
      <c r="AX4" s="589" t="s">
        <v>218</v>
      </c>
      <c r="AY4" s="614" t="s">
        <v>278</v>
      </c>
      <c r="AZ4" s="607" t="s">
        <v>217</v>
      </c>
      <c r="BA4" s="591" t="s">
        <v>212</v>
      </c>
      <c r="BB4" s="591" t="s">
        <v>220</v>
      </c>
      <c r="BC4" s="591" t="s">
        <v>211</v>
      </c>
      <c r="BD4" s="591" t="s">
        <v>50</v>
      </c>
      <c r="BE4" s="612" t="s">
        <v>144</v>
      </c>
      <c r="BF4" s="609" t="s">
        <v>137</v>
      </c>
      <c r="BG4" s="7"/>
    </row>
    <row r="5" spans="1:88" ht="26.25" customHeight="1">
      <c r="B5" s="600"/>
      <c r="C5" s="602"/>
      <c r="D5" s="266" t="s">
        <v>36</v>
      </c>
      <c r="E5" s="81" t="s">
        <v>37</v>
      </c>
      <c r="F5" s="81" t="s">
        <v>38</v>
      </c>
      <c r="G5" s="81" t="s">
        <v>36</v>
      </c>
      <c r="H5" s="81" t="s">
        <v>37</v>
      </c>
      <c r="I5" s="81" t="s">
        <v>38</v>
      </c>
      <c r="J5" s="81" t="s">
        <v>36</v>
      </c>
      <c r="K5" s="81" t="s">
        <v>37</v>
      </c>
      <c r="L5" s="81" t="s">
        <v>38</v>
      </c>
      <c r="M5" s="81" t="s">
        <v>36</v>
      </c>
      <c r="N5" s="81" t="s">
        <v>37</v>
      </c>
      <c r="O5" s="81" t="s">
        <v>38</v>
      </c>
      <c r="P5" s="81" t="s">
        <v>36</v>
      </c>
      <c r="Q5" s="81" t="s">
        <v>37</v>
      </c>
      <c r="R5" s="82" t="s">
        <v>38</v>
      </c>
      <c r="S5" s="588"/>
      <c r="T5" s="262"/>
      <c r="U5" s="328" t="s">
        <v>3</v>
      </c>
      <c r="V5" s="602"/>
      <c r="W5" s="266" t="s">
        <v>36</v>
      </c>
      <c r="X5" s="81" t="s">
        <v>37</v>
      </c>
      <c r="Y5" s="81" t="s">
        <v>38</v>
      </c>
      <c r="Z5" s="81" t="s">
        <v>36</v>
      </c>
      <c r="AA5" s="81" t="s">
        <v>37</v>
      </c>
      <c r="AB5" s="81" t="s">
        <v>38</v>
      </c>
      <c r="AC5" s="81" t="s">
        <v>36</v>
      </c>
      <c r="AD5" s="81" t="s">
        <v>37</v>
      </c>
      <c r="AE5" s="81" t="s">
        <v>38</v>
      </c>
      <c r="AF5" s="267" t="s">
        <v>135</v>
      </c>
      <c r="AG5" s="267" t="s">
        <v>136</v>
      </c>
      <c r="AH5" s="267" t="s">
        <v>39</v>
      </c>
      <c r="AI5" s="81" t="s">
        <v>36</v>
      </c>
      <c r="AJ5" s="81" t="s">
        <v>37</v>
      </c>
      <c r="AK5" s="82" t="s">
        <v>38</v>
      </c>
      <c r="AL5" s="588"/>
      <c r="AM5" s="150"/>
      <c r="AN5" s="138" t="s">
        <v>3</v>
      </c>
      <c r="AO5" s="586"/>
      <c r="AP5" s="65"/>
      <c r="AQ5" s="81" t="s">
        <v>40</v>
      </c>
      <c r="AR5" s="590"/>
      <c r="AS5" s="590"/>
      <c r="AT5" s="590"/>
      <c r="AU5" s="590"/>
      <c r="AV5" s="590"/>
      <c r="AW5" s="590"/>
      <c r="AX5" s="611"/>
      <c r="AY5" s="615"/>
      <c r="AZ5" s="608"/>
      <c r="BA5" s="616"/>
      <c r="BB5" s="592"/>
      <c r="BC5" s="592"/>
      <c r="BD5" s="592"/>
      <c r="BE5" s="613"/>
      <c r="BF5" s="610"/>
      <c r="BG5" s="7"/>
    </row>
    <row r="6" spans="1:88" ht="32.25" customHeight="1">
      <c r="B6" s="408" t="s">
        <v>310</v>
      </c>
      <c r="C6" s="617" t="s">
        <v>327</v>
      </c>
      <c r="D6" s="239"/>
      <c r="E6" s="240"/>
      <c r="F6" s="241">
        <f>(D6-E6)</f>
        <v>0</v>
      </c>
      <c r="G6" s="240">
        <v>906.78899999999999</v>
      </c>
      <c r="H6" s="240">
        <v>10.042</v>
      </c>
      <c r="I6" s="241">
        <f>(G6-H6)</f>
        <v>896.74699999999996</v>
      </c>
      <c r="J6" s="242">
        <v>931.29399999999998</v>
      </c>
      <c r="K6" s="242">
        <v>12.74</v>
      </c>
      <c r="L6" s="241">
        <f>(J6-K6)</f>
        <v>918.55399999999997</v>
      </c>
      <c r="M6" s="240">
        <v>704667.90099999995</v>
      </c>
      <c r="N6" s="240">
        <v>200622.76</v>
      </c>
      <c r="O6" s="241">
        <f>(M6-N6)</f>
        <v>504045.14099999995</v>
      </c>
      <c r="P6" s="240">
        <f>72517.655+187.06</f>
        <v>72704.714999999997</v>
      </c>
      <c r="Q6" s="240">
        <f>41850.747+3474.443</f>
        <v>45325.19</v>
      </c>
      <c r="R6" s="243">
        <f>(P6-Q6)</f>
        <v>27379.524999999994</v>
      </c>
      <c r="S6" s="624" t="s">
        <v>348</v>
      </c>
      <c r="T6" s="152"/>
      <c r="U6" s="604" t="s">
        <v>310</v>
      </c>
      <c r="V6" s="617" t="s">
        <v>326</v>
      </c>
      <c r="W6" s="239"/>
      <c r="X6" s="240"/>
      <c r="Y6" s="241">
        <f>(W6-X6)</f>
        <v>0</v>
      </c>
      <c r="Z6" s="241"/>
      <c r="AA6" s="241"/>
      <c r="AB6" s="241">
        <f>(Z6-AA6)</f>
        <v>0</v>
      </c>
      <c r="AC6" s="240"/>
      <c r="AD6" s="240"/>
      <c r="AE6" s="241">
        <f>(AC6-AD6)</f>
        <v>0</v>
      </c>
      <c r="AF6" s="240">
        <v>1637.837</v>
      </c>
      <c r="AG6" s="240"/>
      <c r="AH6" s="241">
        <f t="shared" ref="AH6:AH13" si="0">(AF6-AG6)</f>
        <v>1637.837</v>
      </c>
      <c r="AI6" s="250">
        <f t="shared" ref="AI6:AK7" si="1">(D6+G6+J6+M6+P6+W6+Z6+AC6+AF6)</f>
        <v>780848.53599999996</v>
      </c>
      <c r="AJ6" s="250">
        <f t="shared" si="1"/>
        <v>245970.73200000002</v>
      </c>
      <c r="AK6" s="251">
        <f t="shared" si="1"/>
        <v>534877.804</v>
      </c>
      <c r="AL6" s="624" t="s">
        <v>326</v>
      </c>
      <c r="AM6" s="152"/>
      <c r="AN6" s="604" t="s">
        <v>306</v>
      </c>
      <c r="AO6" s="617" t="s">
        <v>326</v>
      </c>
      <c r="AP6" s="141">
        <v>486780.6</v>
      </c>
      <c r="AQ6" s="135">
        <v>310215.08500000002</v>
      </c>
      <c r="AR6" s="139">
        <f>(AK6-AP6)</f>
        <v>48097.204000000027</v>
      </c>
      <c r="AS6" s="135">
        <v>49470.303</v>
      </c>
      <c r="AT6" s="135">
        <v>25504.368999999999</v>
      </c>
      <c r="AU6" s="139">
        <f>((AR6+AS6)-AT6)</f>
        <v>72063.138000000035</v>
      </c>
      <c r="AV6" s="135">
        <v>9455.4419999999991</v>
      </c>
      <c r="AW6" s="142">
        <v>4031.087</v>
      </c>
      <c r="AX6" s="139">
        <f>((AU6+AV6)-AW6)</f>
        <v>77487.493000000031</v>
      </c>
      <c r="AY6" s="135">
        <v>543</v>
      </c>
      <c r="AZ6" s="143">
        <v>1005.391</v>
      </c>
      <c r="BA6" s="144">
        <f>(AX6-AY6+AZ6)</f>
        <v>77949.884000000035</v>
      </c>
      <c r="BB6" s="139">
        <v>-341673.283</v>
      </c>
      <c r="BC6" s="139"/>
      <c r="BD6" s="139"/>
      <c r="BE6" s="145">
        <f>BA6+BB6+BC6+BD6</f>
        <v>-263723.39899999998</v>
      </c>
      <c r="BF6" s="634" t="s">
        <v>326</v>
      </c>
      <c r="BG6" s="7"/>
    </row>
    <row r="7" spans="1:88" s="272" customFormat="1" ht="32.25" customHeight="1">
      <c r="A7" s="331"/>
      <c r="B7" s="409"/>
      <c r="C7" s="617" t="s">
        <v>338</v>
      </c>
      <c r="D7" s="239"/>
      <c r="E7" s="240"/>
      <c r="F7" s="241">
        <f>(D7-E7)</f>
        <v>0</v>
      </c>
      <c r="G7" s="240">
        <v>1879.635</v>
      </c>
      <c r="H7" s="240">
        <v>38.868000000000002</v>
      </c>
      <c r="I7" s="241">
        <f>(G7-H7)</f>
        <v>1840.7670000000001</v>
      </c>
      <c r="J7" s="242">
        <v>921744.34699999995</v>
      </c>
      <c r="K7" s="242">
        <v>904866.81</v>
      </c>
      <c r="L7" s="241">
        <f>(J7-K7)</f>
        <v>16877.536999999895</v>
      </c>
      <c r="M7" s="240"/>
      <c r="N7" s="240"/>
      <c r="O7" s="241">
        <f>(M7-N7)</f>
        <v>0</v>
      </c>
      <c r="P7" s="240"/>
      <c r="Q7" s="240"/>
      <c r="R7" s="243">
        <f>(P7-Q7)</f>
        <v>0</v>
      </c>
      <c r="S7" s="624" t="s">
        <v>336</v>
      </c>
      <c r="T7" s="152"/>
      <c r="U7" s="605"/>
      <c r="V7" s="617" t="s">
        <v>336</v>
      </c>
      <c r="W7" s="239"/>
      <c r="X7" s="240"/>
      <c r="Y7" s="241">
        <f>(W7-X7)</f>
        <v>0</v>
      </c>
      <c r="Z7" s="241"/>
      <c r="AA7" s="241"/>
      <c r="AB7" s="241">
        <f>(Z7-AA7)</f>
        <v>0</v>
      </c>
      <c r="AC7" s="240">
        <v>11772</v>
      </c>
      <c r="AD7" s="240">
        <v>9920.4879999999994</v>
      </c>
      <c r="AE7" s="241">
        <f>(AC7-AD7)</f>
        <v>1851.5120000000006</v>
      </c>
      <c r="AF7" s="240">
        <v>5046.0749999999998</v>
      </c>
      <c r="AG7" s="240">
        <v>403.32900000000001</v>
      </c>
      <c r="AH7" s="241">
        <f t="shared" ref="AH7" si="2">(AF7-AG7)</f>
        <v>4642.7460000000001</v>
      </c>
      <c r="AI7" s="250">
        <f t="shared" si="1"/>
        <v>940442.05699999991</v>
      </c>
      <c r="AJ7" s="250">
        <f t="shared" si="1"/>
        <v>915229.49500000011</v>
      </c>
      <c r="AK7" s="251">
        <f t="shared" si="1"/>
        <v>25212.561999999896</v>
      </c>
      <c r="AL7" s="624" t="s">
        <v>336</v>
      </c>
      <c r="AM7" s="152"/>
      <c r="AN7" s="605"/>
      <c r="AO7" s="617" t="s">
        <v>336</v>
      </c>
      <c r="AP7" s="141">
        <v>21171.096000000001</v>
      </c>
      <c r="AQ7" s="135">
        <v>15358.505999999999</v>
      </c>
      <c r="AR7" s="139">
        <f>(AK7-AP7)</f>
        <v>4041.4659999998948</v>
      </c>
      <c r="AS7" s="135">
        <v>6764.7129999999997</v>
      </c>
      <c r="AT7" s="135">
        <v>2229.8760000000002</v>
      </c>
      <c r="AU7" s="139">
        <f>((AR7+AS7)-AT7)</f>
        <v>8576.3029999998944</v>
      </c>
      <c r="AV7" s="135"/>
      <c r="AW7" s="642"/>
      <c r="AX7" s="139">
        <f>((AU7+AV7)-AW7)</f>
        <v>8576.3029999998944</v>
      </c>
      <c r="AY7" s="135">
        <v>1977.9</v>
      </c>
      <c r="AZ7" s="143"/>
      <c r="BA7" s="144">
        <f>(AX7-AY7+AZ7)</f>
        <v>6598.4029999998947</v>
      </c>
      <c r="BB7" s="139">
        <v>3800.3719999999998</v>
      </c>
      <c r="BC7" s="139"/>
      <c r="BD7" s="139"/>
      <c r="BE7" s="145">
        <f>BA7+BB7+BC7+BD7</f>
        <v>10398.774999999894</v>
      </c>
      <c r="BF7" s="634" t="s">
        <v>336</v>
      </c>
      <c r="BG7" s="7"/>
    </row>
    <row r="8" spans="1:88" s="272" customFormat="1" ht="32.25" customHeight="1">
      <c r="A8" s="331"/>
      <c r="B8" s="410"/>
      <c r="C8" s="86" t="s">
        <v>42</v>
      </c>
      <c r="D8" s="308">
        <f>SUM(D6:D7)</f>
        <v>0</v>
      </c>
      <c r="E8" s="309">
        <f t="shared" ref="E8:R8" si="3">SUM(E6:E7)</f>
        <v>0</v>
      </c>
      <c r="F8" s="309">
        <f t="shared" si="3"/>
        <v>0</v>
      </c>
      <c r="G8" s="309">
        <f t="shared" si="3"/>
        <v>2786.424</v>
      </c>
      <c r="H8" s="309">
        <f t="shared" si="3"/>
        <v>48.910000000000004</v>
      </c>
      <c r="I8" s="309">
        <f t="shared" si="3"/>
        <v>2737.5140000000001</v>
      </c>
      <c r="J8" s="310">
        <f t="shared" si="3"/>
        <v>922675.64099999995</v>
      </c>
      <c r="K8" s="310">
        <f t="shared" si="3"/>
        <v>904879.55</v>
      </c>
      <c r="L8" s="309">
        <f t="shared" si="3"/>
        <v>17796.090999999895</v>
      </c>
      <c r="M8" s="309">
        <f t="shared" si="3"/>
        <v>704667.90099999995</v>
      </c>
      <c r="N8" s="309">
        <f t="shared" si="3"/>
        <v>200622.76</v>
      </c>
      <c r="O8" s="309">
        <f t="shared" si="3"/>
        <v>504045.14099999995</v>
      </c>
      <c r="P8" s="309">
        <f t="shared" si="3"/>
        <v>72704.714999999997</v>
      </c>
      <c r="Q8" s="309">
        <f t="shared" si="3"/>
        <v>45325.19</v>
      </c>
      <c r="R8" s="311">
        <f t="shared" si="3"/>
        <v>27379.524999999994</v>
      </c>
      <c r="S8" s="96" t="s">
        <v>42</v>
      </c>
      <c r="T8" s="152"/>
      <c r="U8" s="606"/>
      <c r="V8" s="86" t="s">
        <v>42</v>
      </c>
      <c r="W8" s="308">
        <f t="shared" ref="W8:AK8" si="4">SUM(W6:W7)</f>
        <v>0</v>
      </c>
      <c r="X8" s="309">
        <f t="shared" si="4"/>
        <v>0</v>
      </c>
      <c r="Y8" s="312">
        <f t="shared" si="4"/>
        <v>0</v>
      </c>
      <c r="Z8" s="312">
        <f t="shared" si="4"/>
        <v>0</v>
      </c>
      <c r="AA8" s="312">
        <f t="shared" si="4"/>
        <v>0</v>
      </c>
      <c r="AB8" s="312">
        <f t="shared" si="4"/>
        <v>0</v>
      </c>
      <c r="AC8" s="312">
        <f t="shared" si="4"/>
        <v>11772</v>
      </c>
      <c r="AD8" s="312">
        <f t="shared" si="4"/>
        <v>9920.4879999999994</v>
      </c>
      <c r="AE8" s="309">
        <f t="shared" si="4"/>
        <v>1851.5120000000006</v>
      </c>
      <c r="AF8" s="309">
        <f t="shared" si="4"/>
        <v>6683.9120000000003</v>
      </c>
      <c r="AG8" s="309">
        <f t="shared" si="4"/>
        <v>403.32900000000001</v>
      </c>
      <c r="AH8" s="309">
        <f t="shared" si="4"/>
        <v>6280.5830000000005</v>
      </c>
      <c r="AI8" s="310">
        <f t="shared" si="4"/>
        <v>1721290.5929999999</v>
      </c>
      <c r="AJ8" s="310">
        <f t="shared" si="4"/>
        <v>1161200.2270000002</v>
      </c>
      <c r="AK8" s="313">
        <f t="shared" si="4"/>
        <v>560090.36599999992</v>
      </c>
      <c r="AL8" s="96" t="s">
        <v>42</v>
      </c>
      <c r="AM8" s="152"/>
      <c r="AN8" s="606"/>
      <c r="AO8" s="86" t="s">
        <v>42</v>
      </c>
      <c r="AP8" s="314">
        <f>SUM(AP6:AP7)</f>
        <v>507951.696</v>
      </c>
      <c r="AQ8" s="315">
        <f t="shared" ref="AQ8:BE8" si="5">SUM(AQ6:AQ7)</f>
        <v>325573.59100000001</v>
      </c>
      <c r="AR8" s="315">
        <f t="shared" si="5"/>
        <v>52138.669999999925</v>
      </c>
      <c r="AS8" s="315">
        <f t="shared" si="5"/>
        <v>56235.016000000003</v>
      </c>
      <c r="AT8" s="315">
        <f t="shared" si="5"/>
        <v>27734.244999999999</v>
      </c>
      <c r="AU8" s="315">
        <f t="shared" si="5"/>
        <v>80639.440999999933</v>
      </c>
      <c r="AV8" s="315">
        <f t="shared" si="5"/>
        <v>9455.4419999999991</v>
      </c>
      <c r="AW8" s="315">
        <f t="shared" si="5"/>
        <v>4031.087</v>
      </c>
      <c r="AX8" s="315">
        <f t="shared" si="5"/>
        <v>86063.795999999929</v>
      </c>
      <c r="AY8" s="315">
        <f t="shared" si="5"/>
        <v>2520.9</v>
      </c>
      <c r="AZ8" s="315">
        <f t="shared" si="5"/>
        <v>1005.391</v>
      </c>
      <c r="BA8" s="146">
        <f t="shared" si="5"/>
        <v>84548.286999999924</v>
      </c>
      <c r="BB8" s="315">
        <f t="shared" si="5"/>
        <v>-337872.91100000002</v>
      </c>
      <c r="BC8" s="315">
        <f t="shared" si="5"/>
        <v>0</v>
      </c>
      <c r="BD8" s="315">
        <f t="shared" si="5"/>
        <v>0</v>
      </c>
      <c r="BE8" s="316">
        <f t="shared" si="5"/>
        <v>-253324.62400000007</v>
      </c>
      <c r="BF8" s="70" t="s">
        <v>42</v>
      </c>
      <c r="BG8" s="7"/>
    </row>
    <row r="9" spans="1:88" s="272" customFormat="1" ht="32.25" customHeight="1">
      <c r="A9" s="331"/>
      <c r="B9" s="408" t="s">
        <v>279</v>
      </c>
      <c r="C9" s="617" t="s">
        <v>341</v>
      </c>
      <c r="D9" s="239"/>
      <c r="E9" s="240"/>
      <c r="F9" s="241">
        <f>(D9-E9)</f>
        <v>0</v>
      </c>
      <c r="G9" s="240"/>
      <c r="H9" s="240"/>
      <c r="I9" s="241">
        <f t="shared" ref="I9:I14" si="6">(G9-H9)</f>
        <v>0</v>
      </c>
      <c r="J9" s="240">
        <v>557.82000000000005</v>
      </c>
      <c r="K9" s="240">
        <v>516.78</v>
      </c>
      <c r="L9" s="241">
        <f>(J9-K9)</f>
        <v>41.040000000000077</v>
      </c>
      <c r="M9" s="240"/>
      <c r="N9" s="240"/>
      <c r="O9" s="241">
        <f t="shared" ref="O9:O14" si="7">(M9-N9)</f>
        <v>0</v>
      </c>
      <c r="P9" s="240"/>
      <c r="Q9" s="240"/>
      <c r="R9" s="243">
        <f>(P9-Q9)</f>
        <v>0</v>
      </c>
      <c r="S9" s="624" t="s">
        <v>6</v>
      </c>
      <c r="T9" s="152"/>
      <c r="U9" s="408" t="s">
        <v>279</v>
      </c>
      <c r="V9" s="617" t="s">
        <v>340</v>
      </c>
      <c r="W9" s="239"/>
      <c r="X9" s="240"/>
      <c r="Y9" s="241">
        <f>(W9-X9)</f>
        <v>0</v>
      </c>
      <c r="Z9" s="240"/>
      <c r="AA9" s="240"/>
      <c r="AB9" s="241">
        <f>(Z9-AA9)</f>
        <v>0</v>
      </c>
      <c r="AC9" s="242">
        <v>596.77</v>
      </c>
      <c r="AD9" s="242"/>
      <c r="AE9" s="250">
        <f>(AC9-AD9)</f>
        <v>596.77</v>
      </c>
      <c r="AF9" s="240">
        <v>18847.781999999999</v>
      </c>
      <c r="AG9" s="240">
        <v>0</v>
      </c>
      <c r="AH9" s="241">
        <f t="shared" si="0"/>
        <v>18847.781999999999</v>
      </c>
      <c r="AI9" s="250">
        <f t="shared" ref="AI9:AK11" si="8">(D9+G9+J9+M9+P9+W9+Z9+AC9+AF9)</f>
        <v>20002.371999999999</v>
      </c>
      <c r="AJ9" s="250">
        <f t="shared" si="8"/>
        <v>516.78</v>
      </c>
      <c r="AK9" s="251">
        <f t="shared" si="8"/>
        <v>19485.592000000001</v>
      </c>
      <c r="AL9" s="624" t="s">
        <v>340</v>
      </c>
      <c r="AM9" s="152"/>
      <c r="AN9" s="593" t="s">
        <v>279</v>
      </c>
      <c r="AO9" s="617" t="s">
        <v>347</v>
      </c>
      <c r="AP9" s="141">
        <v>20727.402999999998</v>
      </c>
      <c r="AQ9" s="135">
        <v>10431.048000000001</v>
      </c>
      <c r="AR9" s="139">
        <f>(AK9-AP9)</f>
        <v>-1241.8109999999979</v>
      </c>
      <c r="AS9" s="135">
        <v>4675.1279999999997</v>
      </c>
      <c r="AT9" s="135">
        <v>547.65300000000002</v>
      </c>
      <c r="AU9" s="139">
        <f>((AR9+AS9)-AT9)</f>
        <v>2885.6640000000016</v>
      </c>
      <c r="AV9" s="135"/>
      <c r="AW9" s="142">
        <v>2E-3</v>
      </c>
      <c r="AX9" s="327">
        <f>((AU9+AV9)-AW9)</f>
        <v>2885.6620000000016</v>
      </c>
      <c r="AY9" s="135">
        <v>680.24900000000002</v>
      </c>
      <c r="AZ9" s="143"/>
      <c r="BA9" s="144">
        <f>(AX9-AY9+AZ9)</f>
        <v>2205.4130000000014</v>
      </c>
      <c r="BB9" s="139">
        <v>5912.5940000000001</v>
      </c>
      <c r="BC9" s="139"/>
      <c r="BD9" s="139"/>
      <c r="BE9" s="145">
        <f>BA9+BB9-BC9+BD9</f>
        <v>8118.0070000000014</v>
      </c>
      <c r="BF9" s="634" t="s">
        <v>6</v>
      </c>
      <c r="BG9" s="7"/>
    </row>
    <row r="10" spans="1:88" s="272" customFormat="1" ht="32.25" customHeight="1">
      <c r="A10" s="331"/>
      <c r="B10" s="409"/>
      <c r="C10" s="617" t="s">
        <v>343</v>
      </c>
      <c r="D10" s="239"/>
      <c r="E10" s="240"/>
      <c r="F10" s="241">
        <v>0</v>
      </c>
      <c r="G10" s="240"/>
      <c r="H10" s="240"/>
      <c r="I10" s="241">
        <v>0</v>
      </c>
      <c r="J10" s="240"/>
      <c r="K10" s="240"/>
      <c r="L10" s="241">
        <v>0</v>
      </c>
      <c r="M10" s="240"/>
      <c r="N10" s="240"/>
      <c r="O10" s="241">
        <v>0</v>
      </c>
      <c r="P10" s="240"/>
      <c r="Q10" s="240"/>
      <c r="R10" s="243">
        <v>0</v>
      </c>
      <c r="S10" s="624" t="s">
        <v>343</v>
      </c>
      <c r="T10" s="598" t="s">
        <v>320</v>
      </c>
      <c r="U10" s="409"/>
      <c r="V10" s="617" t="s">
        <v>343</v>
      </c>
      <c r="W10" s="239"/>
      <c r="X10" s="240"/>
      <c r="Y10" s="241">
        <v>0</v>
      </c>
      <c r="Z10" s="240"/>
      <c r="AA10" s="240"/>
      <c r="AB10" s="241">
        <v>0</v>
      </c>
      <c r="AC10" s="242"/>
      <c r="AD10" s="242"/>
      <c r="AE10" s="250">
        <f>(AC10-AD10)</f>
        <v>0</v>
      </c>
      <c r="AF10" s="240">
        <v>11573.793</v>
      </c>
      <c r="AG10" s="240">
        <v>0</v>
      </c>
      <c r="AH10" s="241">
        <f t="shared" si="0"/>
        <v>11573.793</v>
      </c>
      <c r="AI10" s="250">
        <f t="shared" si="8"/>
        <v>11573.793</v>
      </c>
      <c r="AJ10" s="250">
        <f t="shared" si="8"/>
        <v>0</v>
      </c>
      <c r="AK10" s="251">
        <f t="shared" si="8"/>
        <v>11573.793</v>
      </c>
      <c r="AL10" s="624" t="s">
        <v>343</v>
      </c>
      <c r="AM10" s="598" t="s">
        <v>303</v>
      </c>
      <c r="AN10" s="594"/>
      <c r="AO10" s="617" t="s">
        <v>343</v>
      </c>
      <c r="AP10" s="141">
        <v>11198.759</v>
      </c>
      <c r="AQ10" s="135">
        <v>5348.3980000000001</v>
      </c>
      <c r="AR10" s="139">
        <f>(AK10-AP10)</f>
        <v>375.03399999999965</v>
      </c>
      <c r="AS10" s="135">
        <v>625.07600000000002</v>
      </c>
      <c r="AT10" s="135">
        <v>300</v>
      </c>
      <c r="AU10" s="139">
        <f>((AR10+AS10)-AT10)</f>
        <v>700.10999999999967</v>
      </c>
      <c r="AV10" s="135"/>
      <c r="AW10" s="142"/>
      <c r="AX10" s="327">
        <f>((AU10+AV10)-AW10)</f>
        <v>700.10999999999967</v>
      </c>
      <c r="AY10" s="135">
        <v>287.31200000000001</v>
      </c>
      <c r="AZ10" s="143"/>
      <c r="BA10" s="139">
        <f t="shared" ref="BA10:BA14" si="9">(AX10-AY10+AZ10)</f>
        <v>412.79799999999966</v>
      </c>
      <c r="BB10" s="139">
        <v>1331.9870000000001</v>
      </c>
      <c r="BC10" s="139"/>
      <c r="BD10" s="139"/>
      <c r="BE10" s="145">
        <f>BA10+BB10+BC10+BD10</f>
        <v>1744.7849999999999</v>
      </c>
      <c r="BF10" s="634" t="s">
        <v>343</v>
      </c>
      <c r="BG10" s="7"/>
    </row>
    <row r="11" spans="1:88" s="337" customFormat="1" ht="32.25" customHeight="1">
      <c r="A11" s="336" t="s">
        <v>319</v>
      </c>
      <c r="B11" s="409"/>
      <c r="C11" s="618" t="s">
        <v>43</v>
      </c>
      <c r="D11" s="239"/>
      <c r="E11" s="240"/>
      <c r="F11" s="241">
        <f>(D11-E11)</f>
        <v>0</v>
      </c>
      <c r="G11" s="240"/>
      <c r="H11" s="240"/>
      <c r="I11" s="241">
        <f>(G11-H11)</f>
        <v>0</v>
      </c>
      <c r="J11" s="240"/>
      <c r="K11" s="240"/>
      <c r="L11" s="241">
        <f>(J11-K11)</f>
        <v>0</v>
      </c>
      <c r="M11" s="240"/>
      <c r="N11" s="242"/>
      <c r="O11" s="241">
        <f>(M11-N11)</f>
        <v>0</v>
      </c>
      <c r="P11" s="240"/>
      <c r="Q11" s="240"/>
      <c r="R11" s="243">
        <f>(P11-Q11)</f>
        <v>0</v>
      </c>
      <c r="S11" s="627" t="s">
        <v>43</v>
      </c>
      <c r="T11" s="598"/>
      <c r="U11" s="409"/>
      <c r="V11" s="625" t="s">
        <v>43</v>
      </c>
      <c r="W11" s="239"/>
      <c r="X11" s="240"/>
      <c r="Y11" s="241">
        <f>(W11-X11)</f>
        <v>0</v>
      </c>
      <c r="Z11" s="240"/>
      <c r="AA11" s="240"/>
      <c r="AB11" s="241">
        <f>(Z11-AA11)</f>
        <v>0</v>
      </c>
      <c r="AC11" s="242">
        <v>3521419.0619999999</v>
      </c>
      <c r="AD11" s="242">
        <v>2623520.4929999998</v>
      </c>
      <c r="AE11" s="250">
        <f>(AC11-AD11)</f>
        <v>897898.56900000013</v>
      </c>
      <c r="AF11" s="240">
        <v>9600.4150000000009</v>
      </c>
      <c r="AG11" s="240">
        <v>0.9</v>
      </c>
      <c r="AH11" s="241">
        <f>(AF11-AG11)</f>
        <v>9599.5150000000012</v>
      </c>
      <c r="AI11" s="250">
        <f t="shared" si="8"/>
        <v>3531019.477</v>
      </c>
      <c r="AJ11" s="250">
        <f t="shared" si="8"/>
        <v>2623521.3929999997</v>
      </c>
      <c r="AK11" s="251">
        <f t="shared" si="8"/>
        <v>907498.08400000015</v>
      </c>
      <c r="AL11" s="626" t="s">
        <v>43</v>
      </c>
      <c r="AM11" s="598"/>
      <c r="AN11" s="594"/>
      <c r="AO11" s="625" t="s">
        <v>43</v>
      </c>
      <c r="AP11" s="141">
        <v>29396.019</v>
      </c>
      <c r="AQ11" s="135">
        <v>19117.883000000002</v>
      </c>
      <c r="AR11" s="139">
        <f>(AK11-AP11)</f>
        <v>878102.06500000018</v>
      </c>
      <c r="AS11" s="135">
        <v>1070.8130000000001</v>
      </c>
      <c r="AT11" s="135">
        <v>10</v>
      </c>
      <c r="AU11" s="139">
        <f>((AR11+AS11)-AT11)</f>
        <v>879162.87800000014</v>
      </c>
      <c r="AV11" s="135">
        <v>1816574.548</v>
      </c>
      <c r="AW11" s="142">
        <v>2720333.7009999999</v>
      </c>
      <c r="AX11" s="327">
        <f>((AU11+AV11)-AW11)</f>
        <v>-24596.274999999907</v>
      </c>
      <c r="AY11" s="135">
        <v>185</v>
      </c>
      <c r="AZ11" s="143"/>
      <c r="BA11" s="139">
        <f t="shared" si="9"/>
        <v>-24781.274999999907</v>
      </c>
      <c r="BB11" s="139">
        <v>26095.7</v>
      </c>
      <c r="BC11" s="139"/>
      <c r="BD11" s="139"/>
      <c r="BE11" s="145">
        <f>BA11+BB11+BC11+BD11</f>
        <v>1314.4250000000939</v>
      </c>
      <c r="BF11" s="643" t="s">
        <v>43</v>
      </c>
      <c r="BG11" s="7"/>
    </row>
    <row r="12" spans="1:88" s="337" customFormat="1" ht="32.25" customHeight="1">
      <c r="B12" s="410"/>
      <c r="C12" s="86" t="s">
        <v>164</v>
      </c>
      <c r="D12" s="308">
        <f t="shared" ref="D12:R12" si="10">SUM(D9:D11)</f>
        <v>0</v>
      </c>
      <c r="E12" s="309">
        <f t="shared" si="10"/>
        <v>0</v>
      </c>
      <c r="F12" s="309">
        <f t="shared" si="10"/>
        <v>0</v>
      </c>
      <c r="G12" s="309">
        <f t="shared" si="10"/>
        <v>0</v>
      </c>
      <c r="H12" s="309">
        <f t="shared" si="10"/>
        <v>0</v>
      </c>
      <c r="I12" s="309">
        <f t="shared" si="10"/>
        <v>0</v>
      </c>
      <c r="J12" s="309">
        <f t="shared" si="10"/>
        <v>557.82000000000005</v>
      </c>
      <c r="K12" s="309">
        <f t="shared" si="10"/>
        <v>516.78</v>
      </c>
      <c r="L12" s="309">
        <f t="shared" si="10"/>
        <v>41.040000000000077</v>
      </c>
      <c r="M12" s="309">
        <f t="shared" si="10"/>
        <v>0</v>
      </c>
      <c r="N12" s="309">
        <f t="shared" si="10"/>
        <v>0</v>
      </c>
      <c r="O12" s="309">
        <f t="shared" si="10"/>
        <v>0</v>
      </c>
      <c r="P12" s="309">
        <f t="shared" si="10"/>
        <v>0</v>
      </c>
      <c r="Q12" s="309">
        <f t="shared" si="10"/>
        <v>0</v>
      </c>
      <c r="R12" s="311">
        <f t="shared" si="10"/>
        <v>0</v>
      </c>
      <c r="S12" s="96" t="s">
        <v>164</v>
      </c>
      <c r="T12" s="598"/>
      <c r="U12" s="410"/>
      <c r="V12" s="86" t="s">
        <v>164</v>
      </c>
      <c r="W12" s="352">
        <f t="shared" ref="W12:AK12" si="11">SUM(W9:W11)</f>
        <v>0</v>
      </c>
      <c r="X12" s="309">
        <f t="shared" si="11"/>
        <v>0</v>
      </c>
      <c r="Y12" s="309">
        <f t="shared" si="11"/>
        <v>0</v>
      </c>
      <c r="Z12" s="309">
        <f t="shared" si="11"/>
        <v>0</v>
      </c>
      <c r="AA12" s="309">
        <f t="shared" si="11"/>
        <v>0</v>
      </c>
      <c r="AB12" s="309">
        <f t="shared" si="11"/>
        <v>0</v>
      </c>
      <c r="AC12" s="310">
        <f t="shared" si="11"/>
        <v>3522015.8319999999</v>
      </c>
      <c r="AD12" s="310">
        <f t="shared" si="11"/>
        <v>2623520.4929999998</v>
      </c>
      <c r="AE12" s="310">
        <f t="shared" si="11"/>
        <v>898495.33900000015</v>
      </c>
      <c r="AF12" s="309">
        <f t="shared" si="11"/>
        <v>40021.99</v>
      </c>
      <c r="AG12" s="309">
        <f t="shared" si="11"/>
        <v>0.9</v>
      </c>
      <c r="AH12" s="309">
        <f t="shared" si="11"/>
        <v>40021.089999999997</v>
      </c>
      <c r="AI12" s="310">
        <f t="shared" si="11"/>
        <v>3562595.642</v>
      </c>
      <c r="AJ12" s="310">
        <f t="shared" si="11"/>
        <v>2624038.1729999995</v>
      </c>
      <c r="AK12" s="313">
        <f t="shared" si="11"/>
        <v>938557.46900000016</v>
      </c>
      <c r="AL12" s="96" t="s">
        <v>164</v>
      </c>
      <c r="AM12" s="598"/>
      <c r="AN12" s="595"/>
      <c r="AO12" s="86" t="s">
        <v>164</v>
      </c>
      <c r="AP12" s="353">
        <f t="shared" ref="AP12:AZ12" si="12">SUM(AP9:AP11)</f>
        <v>61322.180999999997</v>
      </c>
      <c r="AQ12" s="315">
        <f t="shared" si="12"/>
        <v>34897.328999999998</v>
      </c>
      <c r="AR12" s="315">
        <f t="shared" si="12"/>
        <v>877235.28800000018</v>
      </c>
      <c r="AS12" s="315">
        <f t="shared" si="12"/>
        <v>6371.0169999999998</v>
      </c>
      <c r="AT12" s="315">
        <f t="shared" si="12"/>
        <v>857.65300000000002</v>
      </c>
      <c r="AU12" s="315">
        <f t="shared" si="12"/>
        <v>882748.65200000012</v>
      </c>
      <c r="AV12" s="315">
        <f t="shared" si="12"/>
        <v>1816574.548</v>
      </c>
      <c r="AW12" s="315">
        <f t="shared" si="12"/>
        <v>2720333.7029999997</v>
      </c>
      <c r="AX12" s="315">
        <f t="shared" si="12"/>
        <v>-21010.502999999906</v>
      </c>
      <c r="AY12" s="315">
        <f t="shared" si="12"/>
        <v>1152.5610000000001</v>
      </c>
      <c r="AZ12" s="315">
        <f t="shared" si="12"/>
        <v>0</v>
      </c>
      <c r="BA12" s="315">
        <f t="shared" si="9"/>
        <v>-22163.063999999908</v>
      </c>
      <c r="BB12" s="315">
        <f>SUM(BB9:BB11)</f>
        <v>33340.281000000003</v>
      </c>
      <c r="BC12" s="315">
        <f>SUM(BC9:BC11)</f>
        <v>0</v>
      </c>
      <c r="BD12" s="315">
        <f>SUM(BD9:BD11)</f>
        <v>0</v>
      </c>
      <c r="BE12" s="354">
        <f>SUM(BE9:BE11)</f>
        <v>11177.217000000095</v>
      </c>
      <c r="BF12" s="70" t="s">
        <v>164</v>
      </c>
      <c r="BG12" s="7"/>
    </row>
    <row r="13" spans="1:88" s="273" customFormat="1" ht="32.25" customHeight="1">
      <c r="A13" s="331"/>
      <c r="B13" s="408" t="s">
        <v>147</v>
      </c>
      <c r="C13" s="621" t="s">
        <v>7</v>
      </c>
      <c r="D13" s="239">
        <v>0.14799999999999999</v>
      </c>
      <c r="E13" s="240"/>
      <c r="F13" s="241">
        <f>(D13-E13)</f>
        <v>0.14799999999999999</v>
      </c>
      <c r="G13" s="240"/>
      <c r="H13" s="240"/>
      <c r="I13" s="241">
        <f t="shared" si="6"/>
        <v>0</v>
      </c>
      <c r="J13" s="240"/>
      <c r="K13" s="240"/>
      <c r="L13" s="241">
        <f>(J13-K13)</f>
        <v>0</v>
      </c>
      <c r="M13" s="242"/>
      <c r="N13" s="242"/>
      <c r="O13" s="241">
        <f t="shared" si="7"/>
        <v>0</v>
      </c>
      <c r="P13" s="242"/>
      <c r="Q13" s="242"/>
      <c r="R13" s="243">
        <f>(P13-Q13)</f>
        <v>0</v>
      </c>
      <c r="S13" s="624" t="s">
        <v>7</v>
      </c>
      <c r="T13" s="152"/>
      <c r="U13" s="408" t="s">
        <v>147</v>
      </c>
      <c r="V13" s="621" t="s">
        <v>7</v>
      </c>
      <c r="W13" s="362"/>
      <c r="X13" s="363"/>
      <c r="Y13" s="241">
        <f>(W13-X13)</f>
        <v>0</v>
      </c>
      <c r="Z13" s="240"/>
      <c r="AA13" s="240"/>
      <c r="AB13" s="241">
        <f>(Z13-AA13)</f>
        <v>0</v>
      </c>
      <c r="AC13" s="364"/>
      <c r="AD13" s="364"/>
      <c r="AE13" s="250">
        <f>(AC13-AD13)</f>
        <v>0</v>
      </c>
      <c r="AF13" s="240">
        <v>4291.4530000000004</v>
      </c>
      <c r="AG13" s="240"/>
      <c r="AH13" s="241">
        <f t="shared" si="0"/>
        <v>4291.4530000000004</v>
      </c>
      <c r="AI13" s="250">
        <f t="shared" ref="AI13:AK14" si="13">(D13+G13+J13+M13+P13+W13+Z13+AC13+AF13)</f>
        <v>4291.6010000000006</v>
      </c>
      <c r="AJ13" s="250">
        <f t="shared" si="13"/>
        <v>0</v>
      </c>
      <c r="AK13" s="251">
        <f t="shared" si="13"/>
        <v>4291.6010000000006</v>
      </c>
      <c r="AL13" s="622" t="s">
        <v>7</v>
      </c>
      <c r="AM13" s="152"/>
      <c r="AN13" s="408" t="s">
        <v>147</v>
      </c>
      <c r="AO13" s="621" t="s">
        <v>7</v>
      </c>
      <c r="AP13" s="141">
        <v>3279.2130000000002</v>
      </c>
      <c r="AQ13" s="135">
        <v>0</v>
      </c>
      <c r="AR13" s="139">
        <f>(AK13-AP13)</f>
        <v>1012.3880000000004</v>
      </c>
      <c r="AS13" s="135">
        <v>421.13600000000002</v>
      </c>
      <c r="AT13" s="135">
        <v>9.8079999999999998</v>
      </c>
      <c r="AU13" s="139">
        <f>((AR13+AS13)-AT13)</f>
        <v>1423.7160000000003</v>
      </c>
      <c r="AV13" s="365"/>
      <c r="AW13" s="135"/>
      <c r="AX13" s="139">
        <f>((AU13+AV13)-AW13)</f>
        <v>1423.7160000000003</v>
      </c>
      <c r="AY13" s="135">
        <v>185</v>
      </c>
      <c r="AZ13" s="143"/>
      <c r="BA13" s="144">
        <f t="shared" si="9"/>
        <v>1238.7160000000003</v>
      </c>
      <c r="BB13" s="139">
        <v>0</v>
      </c>
      <c r="BC13" s="139"/>
      <c r="BD13" s="139"/>
      <c r="BE13" s="145">
        <f>BA13+BB13+BC13+BD13</f>
        <v>1238.7160000000003</v>
      </c>
      <c r="BF13" s="644" t="s">
        <v>7</v>
      </c>
      <c r="BG13" s="7"/>
    </row>
    <row r="14" spans="1:88" s="273" customFormat="1" ht="32.25" customHeight="1">
      <c r="A14" s="331"/>
      <c r="B14" s="409"/>
      <c r="C14" s="618" t="s">
        <v>268</v>
      </c>
      <c r="D14" s="239"/>
      <c r="E14" s="240"/>
      <c r="F14" s="241">
        <f>(D14-E14)</f>
        <v>0</v>
      </c>
      <c r="G14" s="240"/>
      <c r="H14" s="240"/>
      <c r="I14" s="241">
        <f t="shared" si="6"/>
        <v>0</v>
      </c>
      <c r="J14" s="240"/>
      <c r="K14" s="240"/>
      <c r="L14" s="241">
        <f>(J14-K14)</f>
        <v>0</v>
      </c>
      <c r="M14" s="240"/>
      <c r="N14" s="242"/>
      <c r="O14" s="241">
        <f t="shared" si="7"/>
        <v>0</v>
      </c>
      <c r="P14" s="240"/>
      <c r="Q14" s="240"/>
      <c r="R14" s="243">
        <f>(P14-Q14)</f>
        <v>0</v>
      </c>
      <c r="S14" s="627" t="s">
        <v>268</v>
      </c>
      <c r="T14" s="151"/>
      <c r="U14" s="409"/>
      <c r="V14" s="618" t="s">
        <v>268</v>
      </c>
      <c r="W14" s="239"/>
      <c r="X14" s="240"/>
      <c r="Y14" s="241">
        <f>(W14-X14)</f>
        <v>0</v>
      </c>
      <c r="Z14" s="240"/>
      <c r="AA14" s="240"/>
      <c r="AB14" s="241">
        <f>(Z14-AA14)</f>
        <v>0</v>
      </c>
      <c r="AC14" s="242"/>
      <c r="AD14" s="242"/>
      <c r="AE14" s="250">
        <f>(AC14-AD14)</f>
        <v>0</v>
      </c>
      <c r="AF14" s="240">
        <v>13386.232</v>
      </c>
      <c r="AG14" s="240">
        <v>0</v>
      </c>
      <c r="AH14" s="241">
        <f>(AF14-AG14)</f>
        <v>13386.232</v>
      </c>
      <c r="AI14" s="250">
        <f t="shared" si="13"/>
        <v>13386.232</v>
      </c>
      <c r="AJ14" s="250">
        <f t="shared" si="13"/>
        <v>0</v>
      </c>
      <c r="AK14" s="251">
        <f t="shared" si="13"/>
        <v>13386.232</v>
      </c>
      <c r="AL14" s="627" t="s">
        <v>268</v>
      </c>
      <c r="AM14" s="151"/>
      <c r="AN14" s="409"/>
      <c r="AO14" s="618" t="s">
        <v>268</v>
      </c>
      <c r="AP14" s="141">
        <v>27427.297999999999</v>
      </c>
      <c r="AQ14" s="135">
        <v>16894.488000000001</v>
      </c>
      <c r="AR14" s="139">
        <f>(AK14-AP14)</f>
        <v>-14041.065999999999</v>
      </c>
      <c r="AS14" s="135">
        <v>30378.687000000002</v>
      </c>
      <c r="AT14" s="135">
        <v>10099.035</v>
      </c>
      <c r="AU14" s="139">
        <f>((AR14+AS14)-AT14)</f>
        <v>6238.586000000003</v>
      </c>
      <c r="AV14" s="135"/>
      <c r="AW14" s="142"/>
      <c r="AX14" s="327">
        <f>((AU14+AV14)-AW14)</f>
        <v>6238.586000000003</v>
      </c>
      <c r="AY14" s="135">
        <v>486.98599999999999</v>
      </c>
      <c r="AZ14" s="143"/>
      <c r="BA14" s="139">
        <f t="shared" si="9"/>
        <v>5751.6000000000031</v>
      </c>
      <c r="BB14" s="139">
        <v>564.07299999999998</v>
      </c>
      <c r="BC14" s="139"/>
      <c r="BD14" s="139"/>
      <c r="BE14" s="145">
        <f>BA14+BB14+BC14+BD14</f>
        <v>6315.6730000000034</v>
      </c>
      <c r="BF14" s="625" t="s">
        <v>268</v>
      </c>
      <c r="BG14" s="7"/>
    </row>
    <row r="15" spans="1:88" s="273" customFormat="1" ht="32.25" customHeight="1">
      <c r="A15" s="331"/>
      <c r="B15" s="410"/>
      <c r="C15" s="86" t="s">
        <v>146</v>
      </c>
      <c r="D15" s="309">
        <f t="shared" ref="D15:R15" si="14">SUM(D13:D14)</f>
        <v>0.14799999999999999</v>
      </c>
      <c r="E15" s="309">
        <f t="shared" si="14"/>
        <v>0</v>
      </c>
      <c r="F15" s="309">
        <f t="shared" si="14"/>
        <v>0.14799999999999999</v>
      </c>
      <c r="G15" s="309">
        <f t="shared" si="14"/>
        <v>0</v>
      </c>
      <c r="H15" s="309">
        <f t="shared" si="14"/>
        <v>0</v>
      </c>
      <c r="I15" s="309">
        <f t="shared" si="14"/>
        <v>0</v>
      </c>
      <c r="J15" s="309">
        <f t="shared" si="14"/>
        <v>0</v>
      </c>
      <c r="K15" s="309">
        <f t="shared" si="14"/>
        <v>0</v>
      </c>
      <c r="L15" s="309">
        <f t="shared" si="14"/>
        <v>0</v>
      </c>
      <c r="M15" s="310">
        <f t="shared" si="14"/>
        <v>0</v>
      </c>
      <c r="N15" s="310">
        <f t="shared" si="14"/>
        <v>0</v>
      </c>
      <c r="O15" s="309">
        <f t="shared" si="14"/>
        <v>0</v>
      </c>
      <c r="P15" s="310">
        <f t="shared" si="14"/>
        <v>0</v>
      </c>
      <c r="Q15" s="310">
        <f t="shared" si="14"/>
        <v>0</v>
      </c>
      <c r="R15" s="311">
        <f t="shared" si="14"/>
        <v>0</v>
      </c>
      <c r="S15" s="96" t="s">
        <v>146</v>
      </c>
      <c r="T15" s="152"/>
      <c r="U15" s="410"/>
      <c r="V15" s="86" t="s">
        <v>146</v>
      </c>
      <c r="W15" s="368">
        <f t="shared" ref="W15:AK15" si="15">SUM(W13:W14)</f>
        <v>0</v>
      </c>
      <c r="X15" s="310">
        <f t="shared" si="15"/>
        <v>0</v>
      </c>
      <c r="Y15" s="309">
        <f t="shared" si="15"/>
        <v>0</v>
      </c>
      <c r="Z15" s="309">
        <f t="shared" si="15"/>
        <v>0</v>
      </c>
      <c r="AA15" s="309">
        <f t="shared" si="15"/>
        <v>0</v>
      </c>
      <c r="AB15" s="309">
        <f t="shared" si="15"/>
        <v>0</v>
      </c>
      <c r="AC15" s="310">
        <f t="shared" si="15"/>
        <v>0</v>
      </c>
      <c r="AD15" s="310">
        <f t="shared" si="15"/>
        <v>0</v>
      </c>
      <c r="AE15" s="310">
        <f t="shared" si="15"/>
        <v>0</v>
      </c>
      <c r="AF15" s="309">
        <f t="shared" si="15"/>
        <v>17677.685000000001</v>
      </c>
      <c r="AG15" s="309">
        <f t="shared" si="15"/>
        <v>0</v>
      </c>
      <c r="AH15" s="309">
        <f t="shared" si="15"/>
        <v>17677.685000000001</v>
      </c>
      <c r="AI15" s="310">
        <f t="shared" si="15"/>
        <v>17677.832999999999</v>
      </c>
      <c r="AJ15" s="310">
        <f t="shared" si="15"/>
        <v>0</v>
      </c>
      <c r="AK15" s="313">
        <f t="shared" si="15"/>
        <v>17677.832999999999</v>
      </c>
      <c r="AL15" s="96" t="s">
        <v>146</v>
      </c>
      <c r="AM15" s="152"/>
      <c r="AN15" s="410"/>
      <c r="AO15" s="86" t="s">
        <v>146</v>
      </c>
      <c r="AP15" s="314">
        <f t="shared" ref="AP15:BE15" si="16">SUM(AP13:AP14)</f>
        <v>30706.510999999999</v>
      </c>
      <c r="AQ15" s="315">
        <f t="shared" si="16"/>
        <v>16894.488000000001</v>
      </c>
      <c r="AR15" s="315">
        <f t="shared" si="16"/>
        <v>-13028.677999999998</v>
      </c>
      <c r="AS15" s="315">
        <f t="shared" si="16"/>
        <v>30799.823</v>
      </c>
      <c r="AT15" s="315">
        <f t="shared" si="16"/>
        <v>10108.843000000001</v>
      </c>
      <c r="AU15" s="315">
        <f t="shared" si="16"/>
        <v>7662.3020000000033</v>
      </c>
      <c r="AV15" s="315">
        <f t="shared" si="16"/>
        <v>0</v>
      </c>
      <c r="AW15" s="315">
        <f t="shared" si="16"/>
        <v>0</v>
      </c>
      <c r="AX15" s="315">
        <f t="shared" si="16"/>
        <v>7662.3020000000033</v>
      </c>
      <c r="AY15" s="315">
        <f t="shared" si="16"/>
        <v>671.98599999999999</v>
      </c>
      <c r="AZ15" s="146">
        <f t="shared" si="16"/>
        <v>0</v>
      </c>
      <c r="BA15" s="146">
        <f t="shared" si="16"/>
        <v>6990.3160000000034</v>
      </c>
      <c r="BB15" s="315">
        <f t="shared" si="16"/>
        <v>564.07299999999998</v>
      </c>
      <c r="BC15" s="315">
        <f t="shared" si="16"/>
        <v>0</v>
      </c>
      <c r="BD15" s="315">
        <f t="shared" si="16"/>
        <v>0</v>
      </c>
      <c r="BE15" s="316">
        <f t="shared" si="16"/>
        <v>7554.3890000000038</v>
      </c>
      <c r="BF15" s="70" t="s">
        <v>146</v>
      </c>
      <c r="BG15" s="7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</row>
    <row r="16" spans="1:88" ht="32.25" customHeight="1">
      <c r="B16" s="456" t="s">
        <v>184</v>
      </c>
      <c r="C16" s="460"/>
      <c r="D16" s="244">
        <f t="shared" ref="D16:R16" si="17">SUM(D15,D12,D8)</f>
        <v>0.14799999999999999</v>
      </c>
      <c r="E16" s="245">
        <f t="shared" si="17"/>
        <v>0</v>
      </c>
      <c r="F16" s="245">
        <f t="shared" si="17"/>
        <v>0.14799999999999999</v>
      </c>
      <c r="G16" s="245">
        <f t="shared" si="17"/>
        <v>2786.424</v>
      </c>
      <c r="H16" s="245">
        <f t="shared" si="17"/>
        <v>48.910000000000004</v>
      </c>
      <c r="I16" s="245">
        <f t="shared" si="17"/>
        <v>2737.5140000000001</v>
      </c>
      <c r="J16" s="246">
        <f t="shared" si="17"/>
        <v>923233.46099999989</v>
      </c>
      <c r="K16" s="246">
        <f t="shared" si="17"/>
        <v>905396.33000000007</v>
      </c>
      <c r="L16" s="245">
        <f t="shared" si="17"/>
        <v>17837.130999999896</v>
      </c>
      <c r="M16" s="246">
        <f t="shared" si="17"/>
        <v>704667.90099999995</v>
      </c>
      <c r="N16" s="246">
        <f t="shared" si="17"/>
        <v>200622.76</v>
      </c>
      <c r="O16" s="245">
        <f t="shared" si="17"/>
        <v>504045.14099999995</v>
      </c>
      <c r="P16" s="246">
        <f t="shared" si="17"/>
        <v>72704.714999999997</v>
      </c>
      <c r="Q16" s="246">
        <f t="shared" si="17"/>
        <v>45325.19</v>
      </c>
      <c r="R16" s="247">
        <f t="shared" si="17"/>
        <v>27379.524999999994</v>
      </c>
      <c r="S16" s="134" t="s">
        <v>165</v>
      </c>
      <c r="T16" s="153"/>
      <c r="U16" s="596" t="s">
        <v>184</v>
      </c>
      <c r="V16" s="597"/>
      <c r="W16" s="252">
        <f t="shared" ref="W16:AK16" si="18">SUM(W15,W12,W8)</f>
        <v>0</v>
      </c>
      <c r="X16" s="246">
        <f t="shared" si="18"/>
        <v>0</v>
      </c>
      <c r="Y16" s="245">
        <f t="shared" si="18"/>
        <v>0</v>
      </c>
      <c r="Z16" s="245">
        <f t="shared" si="18"/>
        <v>0</v>
      </c>
      <c r="AA16" s="245">
        <f t="shared" si="18"/>
        <v>0</v>
      </c>
      <c r="AB16" s="245">
        <f t="shared" si="18"/>
        <v>0</v>
      </c>
      <c r="AC16" s="246">
        <f t="shared" si="18"/>
        <v>3533787.8319999999</v>
      </c>
      <c r="AD16" s="246">
        <f t="shared" si="18"/>
        <v>2633440.9809999997</v>
      </c>
      <c r="AE16" s="246">
        <f t="shared" si="18"/>
        <v>900346.85100000014</v>
      </c>
      <c r="AF16" s="245">
        <f t="shared" si="18"/>
        <v>64383.587</v>
      </c>
      <c r="AG16" s="245">
        <f t="shared" si="18"/>
        <v>404.22899999999998</v>
      </c>
      <c r="AH16" s="245">
        <f t="shared" si="18"/>
        <v>63979.357999999993</v>
      </c>
      <c r="AI16" s="246">
        <f t="shared" si="18"/>
        <v>5301564.068</v>
      </c>
      <c r="AJ16" s="246">
        <f t="shared" si="18"/>
        <v>3785238.3999999994</v>
      </c>
      <c r="AK16" s="253">
        <f t="shared" si="18"/>
        <v>1516325.6680000001</v>
      </c>
      <c r="AL16" s="134" t="s">
        <v>165</v>
      </c>
      <c r="AM16" s="153"/>
      <c r="AN16" s="596" t="s">
        <v>184</v>
      </c>
      <c r="AO16" s="597"/>
      <c r="AP16" s="140">
        <f t="shared" ref="AP16:BE16" si="19">SUM(AP15,AP12,AP8)</f>
        <v>599980.38800000004</v>
      </c>
      <c r="AQ16" s="136">
        <f t="shared" si="19"/>
        <v>377365.408</v>
      </c>
      <c r="AR16" s="136">
        <f t="shared" si="19"/>
        <v>916345.28000000014</v>
      </c>
      <c r="AS16" s="136">
        <f t="shared" si="19"/>
        <v>93405.856</v>
      </c>
      <c r="AT16" s="136">
        <f t="shared" si="19"/>
        <v>38700.741000000002</v>
      </c>
      <c r="AU16" s="136">
        <f t="shared" si="19"/>
        <v>971050.39500000002</v>
      </c>
      <c r="AV16" s="136">
        <f t="shared" si="19"/>
        <v>1826029.99</v>
      </c>
      <c r="AW16" s="136">
        <f t="shared" si="19"/>
        <v>2724364.7899999996</v>
      </c>
      <c r="AX16" s="136">
        <f t="shared" si="19"/>
        <v>72715.59500000003</v>
      </c>
      <c r="AY16" s="136">
        <f t="shared" si="19"/>
        <v>4345.4470000000001</v>
      </c>
      <c r="AZ16" s="136">
        <f t="shared" si="19"/>
        <v>1005.391</v>
      </c>
      <c r="BA16" s="146">
        <f t="shared" si="19"/>
        <v>69375.539000000019</v>
      </c>
      <c r="BB16" s="136">
        <f t="shared" si="19"/>
        <v>-303968.55700000003</v>
      </c>
      <c r="BC16" s="136">
        <f t="shared" si="19"/>
        <v>0</v>
      </c>
      <c r="BD16" s="136">
        <f t="shared" si="19"/>
        <v>0</v>
      </c>
      <c r="BE16" s="147">
        <f t="shared" si="19"/>
        <v>-234593.01799999998</v>
      </c>
      <c r="BF16" s="73" t="s">
        <v>204</v>
      </c>
      <c r="BG16" s="7"/>
    </row>
    <row r="17" spans="2:39" s="1" customFormat="1" ht="18.75" customHeight="1">
      <c r="B17" s="10"/>
      <c r="L17" s="23"/>
      <c r="AI17" s="23"/>
      <c r="AJ17" s="23"/>
      <c r="AK17" s="23"/>
      <c r="AM17" s="31"/>
    </row>
  </sheetData>
  <mergeCells count="49">
    <mergeCell ref="AN6:AN8"/>
    <mergeCell ref="U6:U8"/>
    <mergeCell ref="AT4:AT5"/>
    <mergeCell ref="BD4:BD5"/>
    <mergeCell ref="AW4:AW5"/>
    <mergeCell ref="AZ4:AZ5"/>
    <mergeCell ref="BF4:BF5"/>
    <mergeCell ref="AX4:AX5"/>
    <mergeCell ref="AU4:AU5"/>
    <mergeCell ref="BB4:BB5"/>
    <mergeCell ref="BE4:BE5"/>
    <mergeCell ref="AY4:AY5"/>
    <mergeCell ref="BA4:BA5"/>
    <mergeCell ref="AV4:AV5"/>
    <mergeCell ref="Z4:AB4"/>
    <mergeCell ref="B4:B5"/>
    <mergeCell ref="C4:C5"/>
    <mergeCell ref="S4:S5"/>
    <mergeCell ref="V4:V5"/>
    <mergeCell ref="B6:B8"/>
    <mergeCell ref="D4:F4"/>
    <mergeCell ref="G4:I4"/>
    <mergeCell ref="J4:L4"/>
    <mergeCell ref="M4:O4"/>
    <mergeCell ref="P4:R4"/>
    <mergeCell ref="AN13:AN15"/>
    <mergeCell ref="B16:C16"/>
    <mergeCell ref="U9:U12"/>
    <mergeCell ref="U16:V16"/>
    <mergeCell ref="B9:B12"/>
    <mergeCell ref="B13:B15"/>
    <mergeCell ref="U13:U15"/>
    <mergeCell ref="AN16:AO16"/>
    <mergeCell ref="AN9:AN12"/>
    <mergeCell ref="AM10:AM12"/>
    <mergeCell ref="T10:T12"/>
    <mergeCell ref="W4:Y4"/>
    <mergeCell ref="R3:S3"/>
    <mergeCell ref="AK3:AL3"/>
    <mergeCell ref="BE3:BF3"/>
    <mergeCell ref="AF4:AH4"/>
    <mergeCell ref="AP4:AQ4"/>
    <mergeCell ref="AI4:AK4"/>
    <mergeCell ref="AO4:AO5"/>
    <mergeCell ref="AL4:AL5"/>
    <mergeCell ref="AR4:AR5"/>
    <mergeCell ref="AS4:AS5"/>
    <mergeCell ref="AC4:AE4"/>
    <mergeCell ref="BC4:BC5"/>
  </mergeCells>
  <phoneticPr fontId="1"/>
  <printOptions gridLinesSet="0"/>
  <pageMargins left="0.39370078740157483" right="0.47244094488188981" top="0.74803149606299213" bottom="0.74803149606299213" header="0.31496062992125984" footer="0.31496062992125984"/>
  <pageSetup paperSize="9" scale="90" firstPageNumber="40" orientation="landscape" useFirstPageNumber="1" r:id="rId1"/>
  <headerFooter alignWithMargins="0"/>
  <colBreaks count="2" manualBreakCount="2">
    <brk id="19" max="15" man="1"/>
    <brk id="38" max="15" man="1"/>
  </colBreaks>
  <ignoredErrors>
    <ignoredError sqref="F9:I9 AR12:AX12 BE12 F12:S12 G10:H10 W10:X10 BA10:BA12 L9:S9 AE8:AE9 AH9:AK9 F11:G11 AH11:AK11 AE11 V12:AK12 W9:AB9 V11:AB11 J10:K10 M10:N10 P10:Q10 Z10:AA10 I11:S11 F8 I8 L8 O8 R8 Y8 AB8 AH8:AK8 AR8 AU8 AX8 BA8" formula="1"/>
    <ignoredError sqref="P6:Q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12</vt:i4>
      </vt:variant>
    </vt:vector>
  </HeadingPairs>
  <TitlesOfParts>
    <vt:vector size="17" baseType="lpstr">
      <vt:lpstr>組織</vt:lpstr>
      <vt:lpstr>事業1</vt:lpstr>
      <vt:lpstr>事業2</vt:lpstr>
      <vt:lpstr>貸借</vt:lpstr>
      <vt:lpstr>損益</vt:lpstr>
      <vt:lpstr>事業1!Print_Area</vt:lpstr>
      <vt:lpstr>事業2!Print_Area</vt:lpstr>
      <vt:lpstr>組織!Print_Area</vt:lpstr>
      <vt:lpstr>損益!Print_Area</vt:lpstr>
      <vt:lpstr>貸借!Print_Area</vt:lpstr>
      <vt:lpstr>事業1!Print_Area_MI</vt:lpstr>
      <vt:lpstr>事業2!Print_Area_MI</vt:lpstr>
      <vt:lpstr>組織!Print_Area_MI</vt:lpstr>
      <vt:lpstr>損益!Print_Area_MI</vt:lpstr>
      <vt:lpstr>貸借!Print_Area_MI</vt:lpstr>
      <vt:lpstr>事業2!Print_Titles_MI</vt:lpstr>
      <vt:lpstr>損益!Print_Titles_MI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修</dc:creator>
  <cp:lastModifiedBy>宮城県</cp:lastModifiedBy>
  <cp:lastPrinted>2025-02-03T05:15:45Z</cp:lastPrinted>
  <dcterms:created xsi:type="dcterms:W3CDTF">1997-12-19T07:52:19Z</dcterms:created>
  <dcterms:modified xsi:type="dcterms:W3CDTF">2025-02-03T05:21:42Z</dcterms:modified>
</cp:coreProperties>
</file>