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-315" yWindow="-60" windowWidth="9645" windowHeight="7860"/>
  </bookViews>
  <sheets>
    <sheet name="法適用_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Y10" i="4" s="1"/>
  <c r="U6" i="5"/>
  <c r="T6" i="5"/>
  <c r="S6" i="5"/>
  <c r="AY8" i="4" s="1"/>
  <c r="R6" i="5"/>
  <c r="AQ8" i="4" s="1"/>
  <c r="Q6" i="5"/>
  <c r="P6" i="5"/>
  <c r="Z10" i="4" s="1"/>
  <c r="O6" i="5"/>
  <c r="N6" i="5"/>
  <c r="J10" i="4" s="1"/>
  <c r="M6" i="5"/>
  <c r="L6" i="5"/>
  <c r="K6" i="5"/>
  <c r="R8" i="4" s="1"/>
  <c r="J6" i="5"/>
  <c r="J8" i="4" s="1"/>
  <c r="I6" i="5"/>
  <c r="H6" i="5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Q10" i="4"/>
  <c r="AI10" i="4"/>
  <c r="R10" i="4"/>
  <c r="B10" i="4"/>
  <c r="AI8" i="4"/>
  <c r="Z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<sst xmlns="http://schemas.openxmlformats.org/spreadsheetml/2006/main" count="217" uniqueCount="107">
  <si>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</si>
  <si>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</si>
  <si>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</si>
  <si>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</si>
  <si>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</si>
  <si>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</si>
  <si>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</si>
  <si>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</si>
  <si>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</si>
  <si>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</si>
  <si>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</si>
  <si>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</si>
  <si>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</si>
  <si>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</si>
  <si>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</si>
  <si>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</si>
  <si>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</si>
  <si>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</si>
  <si>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</si>
  <si>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</si>
  <si>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</si>
  <si>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</si>
  <si>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</si>
  <si>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</si>
  <si>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</si>
  <si>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</si>
  <si>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</si>
  <si>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</si>
  <si>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</si>
  <si>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</si>
  <si>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</si>
  <si>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</si>
  <si>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</si>
  <si>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</si>
  <si>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</si>
  <si>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</si>
  <si>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</si>
  <si>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</si>
  <si>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</si>
  <si>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平成22年度から平成25年度における各指標の類似団体平均値は、当時の事業数を基に算出していますが、管路経年化率及び管路更新率については、平成26年度の事業数を基に類似団体平均値を算出しています。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phoneticPr fontId="4"/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</si>
  <si>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</si>
  <si>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</si>
  <si>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</si>
  <si>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</si>
  <si>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</si>
  <si>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</si>
  <si>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</si>
  <si>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</si>
  <si>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</si>
  <si>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</si>
  <si>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</si>
  <si>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</si>
  <si>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</si>
  <si>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</si>
  <si>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</si>
  <si>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</si>
  <si>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</si>
  <si>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</si>
  <si>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</si>
  <si>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</si>
  <si>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</si>
  <si>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</si>
  <si>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</si>
  <si>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</si>
  <si>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</si>
  <si>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</si>
  <si>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</si>
  <si>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</si>
  <si>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</si>
  <si>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</si>
  <si>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</si>
  <si>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</si>
  <si>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</si>
  <si>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</si>
  <si>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</si>
  <si>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</si>
  <si>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</si>
  <si>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</si>
  <si>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</si>
  <si>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</si>
  <si>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</si>
  <si>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</si>
  <si>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</si>
  <si>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</si>
  <si>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</si>
  <si>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</si>
  <si>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</si>
  <si>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</si>
  <si>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</si>
  <si>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</si>
  <si>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</si>
  <si>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</si>
  <si>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</si>
  <si>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宮城県　大郷町</t>
  </si>
  <si>
    <t>法適用</t>
  </si>
  <si>
    <t>水道事業</t>
  </si>
  <si>
    <t>末端給水事業</t>
  </si>
  <si>
    <t>A8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</si>
  <si>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</si>
  <si>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</si>
  <si>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</si>
  <si>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</si>
  <si>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</si>
  <si>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</si>
  <si>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有収率の向上のため、漏水やメーター不感といった原因を特定し、その対策を講じる。
　管路の更新投資を増やす必要性が高いため、経営改善や投資計画の見直しを行う。</t>
    <rPh sb="1" eb="2">
      <t>ユウ</t>
    </rPh>
    <rPh sb="2" eb="3">
      <t>シュウ</t>
    </rPh>
    <rPh sb="3" eb="4">
      <t>リツ</t>
    </rPh>
    <rPh sb="5" eb="7">
      <t>コウジョウ</t>
    </rPh>
    <rPh sb="11" eb="13">
      <t>ロウスイ</t>
    </rPh>
    <rPh sb="18" eb="20">
      <t>フカン</t>
    </rPh>
    <rPh sb="24" eb="26">
      <t>ゲンイン</t>
    </rPh>
    <rPh sb="27" eb="29">
      <t>トクテイ</t>
    </rPh>
    <rPh sb="33" eb="35">
      <t>タイサク</t>
    </rPh>
    <rPh sb="36" eb="37">
      <t>コウ</t>
    </rPh>
    <rPh sb="42" eb="44">
      <t>カンロ</t>
    </rPh>
    <rPh sb="45" eb="47">
      <t>コウシン</t>
    </rPh>
    <rPh sb="47" eb="49">
      <t>トウシ</t>
    </rPh>
    <rPh sb="50" eb="51">
      <t>フ</t>
    </rPh>
    <rPh sb="53" eb="56">
      <t>ヒツヨウセイ</t>
    </rPh>
    <rPh sb="57" eb="58">
      <t>タカ</t>
    </rPh>
    <rPh sb="62" eb="64">
      <t>ケイエイ</t>
    </rPh>
    <rPh sb="64" eb="66">
      <t>カイゼン</t>
    </rPh>
    <rPh sb="67" eb="69">
      <t>トウシ</t>
    </rPh>
    <rPh sb="69" eb="71">
      <t>ケイカク</t>
    </rPh>
    <rPh sb="72" eb="74">
      <t>ミナオ</t>
    </rPh>
    <rPh sb="76" eb="77">
      <t>オコナ</t>
    </rPh>
    <phoneticPr fontId="4"/>
  </si>
  <si>
    <t>　水道施設や給水装置を通して給水される水量が、収益に結びついていないため、有収率が低い状況である。
　集落が点在しており、配水管に対する給水戸数の割合が低い。町内に配水施設が５ヶ所あるため、類似団体よりも給水原価が高くなっている。</t>
    <rPh sb="1" eb="3">
      <t>スイドウ</t>
    </rPh>
    <rPh sb="3" eb="5">
      <t>シセツ</t>
    </rPh>
    <rPh sb="6" eb="8">
      <t>キュウスイ</t>
    </rPh>
    <rPh sb="8" eb="10">
      <t>ソウチ</t>
    </rPh>
    <rPh sb="11" eb="12">
      <t>トオ</t>
    </rPh>
    <rPh sb="14" eb="16">
      <t>キュウスイ</t>
    </rPh>
    <rPh sb="19" eb="21">
      <t>スイリョウ</t>
    </rPh>
    <rPh sb="23" eb="25">
      <t>シュウエキ</t>
    </rPh>
    <rPh sb="26" eb="27">
      <t>ムス</t>
    </rPh>
    <rPh sb="37" eb="38">
      <t>ユウ</t>
    </rPh>
    <rPh sb="38" eb="39">
      <t>シュウ</t>
    </rPh>
    <rPh sb="39" eb="40">
      <t>リツ</t>
    </rPh>
    <rPh sb="41" eb="42">
      <t>ヒク</t>
    </rPh>
    <rPh sb="43" eb="45">
      <t>ジョウキョウ</t>
    </rPh>
    <rPh sb="51" eb="53">
      <t>シュウラク</t>
    </rPh>
    <rPh sb="54" eb="56">
      <t>テンザイ</t>
    </rPh>
    <rPh sb="61" eb="64">
      <t>ハイスイカン</t>
    </rPh>
    <rPh sb="65" eb="66">
      <t>タイ</t>
    </rPh>
    <rPh sb="68" eb="70">
      <t>キュウスイ</t>
    </rPh>
    <rPh sb="70" eb="72">
      <t>コスウ</t>
    </rPh>
    <rPh sb="73" eb="75">
      <t>ワリアイ</t>
    </rPh>
    <rPh sb="76" eb="77">
      <t>ヒク</t>
    </rPh>
    <rPh sb="79" eb="81">
      <t>チョウナイ</t>
    </rPh>
    <rPh sb="82" eb="84">
      <t>ハイスイ</t>
    </rPh>
    <rPh sb="84" eb="86">
      <t>シセツ</t>
    </rPh>
    <rPh sb="89" eb="90">
      <t>ショ</t>
    </rPh>
    <rPh sb="95" eb="97">
      <t>ルイジ</t>
    </rPh>
    <rPh sb="97" eb="99">
      <t>ダンタイ</t>
    </rPh>
    <rPh sb="102" eb="104">
      <t>キュウスイ</t>
    </rPh>
    <rPh sb="104" eb="106">
      <t>ゲンカ</t>
    </rPh>
    <rPh sb="107" eb="108">
      <t>タカ</t>
    </rPh>
    <phoneticPr fontId="4"/>
  </si>
  <si>
    <t>　法定耐用年数（40年）を超えた管路を多く保有しており、経年化率が高くなっている。
　老朽化の著しいものから管路の更新を行い、更新率の向上を図る。
　</t>
    <rPh sb="1" eb="3">
      <t>ホウテイ</t>
    </rPh>
    <rPh sb="3" eb="5">
      <t>タイヨウ</t>
    </rPh>
    <rPh sb="5" eb="7">
      <t>ネンスウ</t>
    </rPh>
    <rPh sb="10" eb="11">
      <t>ネン</t>
    </rPh>
    <rPh sb="13" eb="14">
      <t>コ</t>
    </rPh>
    <rPh sb="16" eb="18">
      <t>カンロ</t>
    </rPh>
    <rPh sb="19" eb="20">
      <t>オオ</t>
    </rPh>
    <rPh sb="21" eb="23">
      <t>ホユウ</t>
    </rPh>
    <rPh sb="28" eb="31">
      <t>ケイネンカ</t>
    </rPh>
    <rPh sb="31" eb="32">
      <t>リツ</t>
    </rPh>
    <rPh sb="33" eb="34">
      <t>タカ</t>
    </rPh>
    <rPh sb="43" eb="46">
      <t>ロウキュウカ</t>
    </rPh>
    <rPh sb="47" eb="48">
      <t>イチジル</t>
    </rPh>
    <rPh sb="54" eb="56">
      <t>カンロ</t>
    </rPh>
    <rPh sb="57" eb="59">
      <t>コウシン</t>
    </rPh>
    <rPh sb="60" eb="61">
      <t>オコナ</t>
    </rPh>
    <rPh sb="63" eb="65">
      <t>コウシン</t>
    </rPh>
    <rPh sb="65" eb="66">
      <t>リツ</t>
    </rPh>
    <rPh sb="67" eb="69">
      <t>コウジョウ</t>
    </rPh>
    <rPh sb="70" eb="71">
      <t>ハカ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</si>
</sst>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2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データ!$EC$6:$EG$6</c:f>
              <c:numCache>
                <c:formatCode>#,##0.00;"△"#,##0.00;"-"</c:formatCode>
                <c:ptCount val="5"/>
                <c:pt idx="0">
                  <c:v>0.47</c:v>
                </c:pt>
                <c:pt idx="1">
                  <c:v>0.75</c:v>
                </c:pt>
                <c:pt idx="2">
                  <c:v>0.18</c:v>
                </c:pt>
                <c:pt idx="3">
                  <c:v>0.25</c:v>
                </c:pt>
                <c:pt idx="4">
                  <c:v>0.13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383360"/>
        <c:axId val="78397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0.81</c:v>
                </c:pt>
                <c:pt idx="1">
                  <c:v>0.82</c:v>
                </c:pt>
                <c:pt idx="2">
                  <c:v>0.66</c:v>
                </c:pt>
                <c:pt idx="3">
                  <c:v>0.64</c:v>
                </c:pt>
                <c:pt idx="4">
                  <c:v>0.56000000000000005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83360"/>
        <c:axId val="78397824"/>
      </c:lineChart>
      <c:dateAx>
        <c:axId val="783833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397824"/>
        <c:crosses val="autoZero"/>
        <c:auto val="1"/>
        <c:lblOffset val="100"/>
        <c:baseTimeUnit val="years"/>
      </c:dateAx>
      <c:valAx>
        <c:axId val="78397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8383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51.64</c:v>
                </c:pt>
                <c:pt idx="1">
                  <c:v>49.05</c:v>
                </c:pt>
                <c:pt idx="2">
                  <c:v>50.63</c:v>
                </c:pt>
                <c:pt idx="3">
                  <c:v>51.09</c:v>
                </c:pt>
                <c:pt idx="4">
                  <c:v>50.08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350720"/>
        <c:axId val="114365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51.05</c:v>
                </c:pt>
                <c:pt idx="1">
                  <c:v>50.49</c:v>
                </c:pt>
                <c:pt idx="2">
                  <c:v>49.69</c:v>
                </c:pt>
                <c:pt idx="3">
                  <c:v>49.77</c:v>
                </c:pt>
                <c:pt idx="4">
                  <c:v>49.22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50720"/>
        <c:axId val="114365184"/>
      </c:lineChart>
      <c:dateAx>
        <c:axId val="1143507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4365184"/>
        <c:crosses val="autoZero"/>
        <c:auto val="1"/>
        <c:lblOffset val="100"/>
        <c:baseTimeUnit val="years"/>
      </c:dateAx>
      <c:valAx>
        <c:axId val="114365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4350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79.8</c:v>
                </c:pt>
                <c:pt idx="1">
                  <c:v>77.13</c:v>
                </c:pt>
                <c:pt idx="2">
                  <c:v>79.86</c:v>
                </c:pt>
                <c:pt idx="3">
                  <c:v>79.900000000000006</c:v>
                </c:pt>
                <c:pt idx="4">
                  <c:v>80.06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411776"/>
        <c:axId val="1144180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80.81</c:v>
                </c:pt>
                <c:pt idx="1">
                  <c:v>78.7</c:v>
                </c:pt>
                <c:pt idx="2">
                  <c:v>80.010000000000005</c:v>
                </c:pt>
                <c:pt idx="3">
                  <c:v>79.98</c:v>
                </c:pt>
                <c:pt idx="4">
                  <c:v>79.48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11776"/>
        <c:axId val="114418048"/>
      </c:lineChart>
      <c:dateAx>
        <c:axId val="1144117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4418048"/>
        <c:crosses val="autoZero"/>
        <c:auto val="1"/>
        <c:lblOffset val="100"/>
        <c:baseTimeUnit val="years"/>
      </c:dateAx>
      <c:valAx>
        <c:axId val="1144180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44117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95.95</c:v>
                </c:pt>
                <c:pt idx="1">
                  <c:v>96.89</c:v>
                </c:pt>
                <c:pt idx="2">
                  <c:v>106.91</c:v>
                </c:pt>
                <c:pt idx="3">
                  <c:v>106.92</c:v>
                </c:pt>
                <c:pt idx="4">
                  <c:v>106.87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3936"/>
        <c:axId val="784261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108.06</c:v>
                </c:pt>
                <c:pt idx="1">
                  <c:v>104.82</c:v>
                </c:pt>
                <c:pt idx="2">
                  <c:v>104.95</c:v>
                </c:pt>
                <c:pt idx="3">
                  <c:v>105.53</c:v>
                </c:pt>
                <c:pt idx="4">
                  <c:v>107.2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3936"/>
        <c:axId val="78426112"/>
      </c:lineChart>
      <c:dateAx>
        <c:axId val="78423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426112"/>
        <c:crosses val="autoZero"/>
        <c:auto val="1"/>
        <c:lblOffset val="100"/>
        <c:baseTimeUnit val="years"/>
      </c:dateAx>
      <c:valAx>
        <c:axId val="784261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842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データ!$DG$6:$DK$6</c:f>
              <c:numCache>
                <c:formatCode>#,##0.00;"△"#,##0.00;"-"</c:formatCode>
                <c:ptCount val="5"/>
                <c:pt idx="0">
                  <c:v>43</c:v>
                </c:pt>
                <c:pt idx="1">
                  <c:v>43.87</c:v>
                </c:pt>
                <c:pt idx="2">
                  <c:v>45.37</c:v>
                </c:pt>
                <c:pt idx="3">
                  <c:v>47.05</c:v>
                </c:pt>
                <c:pt idx="4">
                  <c:v>48.24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44032"/>
        <c:axId val="7844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#,##0.00;"△"#,##0.00;"-"</c:formatCode>
                <c:ptCount val="5"/>
                <c:pt idx="0">
                  <c:v>33.21</c:v>
                </c:pt>
                <c:pt idx="1">
                  <c:v>34.24</c:v>
                </c:pt>
                <c:pt idx="2">
                  <c:v>35.18</c:v>
                </c:pt>
                <c:pt idx="3">
                  <c:v>36.43</c:v>
                </c:pt>
                <c:pt idx="4">
                  <c:v>46.12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44032"/>
        <c:axId val="78445952"/>
      </c:lineChart>
      <c:dateAx>
        <c:axId val="78444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445952"/>
        <c:crosses val="autoZero"/>
        <c:auto val="1"/>
        <c:lblOffset val="100"/>
        <c:baseTimeUnit val="years"/>
      </c:dateAx>
      <c:valAx>
        <c:axId val="7844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844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データ!$DR$6:$DV$6</c:f>
              <c:numCache>
                <c:formatCode>#,##0.00;"△"#,##0.00;"-"</c:formatCode>
                <c:ptCount val="5"/>
                <c:pt idx="0">
                  <c:v>12.99</c:v>
                </c:pt>
                <c:pt idx="1">
                  <c:v>12.25</c:v>
                </c:pt>
                <c:pt idx="2">
                  <c:v>12.07</c:v>
                </c:pt>
                <c:pt idx="3">
                  <c:v>11.82</c:v>
                </c:pt>
                <c:pt idx="4">
                  <c:v>11.69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671488"/>
        <c:axId val="102673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#,##0.00;"△"#,##0.00;"-"</c:formatCode>
                <c:ptCount val="5"/>
                <c:pt idx="0">
                  <c:v>6.34</c:v>
                </c:pt>
                <c:pt idx="1">
                  <c:v>6.81</c:v>
                </c:pt>
                <c:pt idx="2">
                  <c:v>8.41</c:v>
                </c:pt>
                <c:pt idx="3">
                  <c:v>8.7200000000000006</c:v>
                </c:pt>
                <c:pt idx="4">
                  <c:v>9.86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71488"/>
        <c:axId val="102673408"/>
      </c:lineChart>
      <c:dateAx>
        <c:axId val="1026714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2673408"/>
        <c:crosses val="autoZero"/>
        <c:auto val="1"/>
        <c:lblOffset val="100"/>
        <c:baseTimeUnit val="years"/>
      </c:dateAx>
      <c:valAx>
        <c:axId val="102673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26714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データ!$AH$6:$AL$6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997504"/>
        <c:axId val="11299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#,##0.00;"△"#,##0.00;"-"</c:formatCode>
                <c:ptCount val="5"/>
                <c:pt idx="0">
                  <c:v>23.31</c:v>
                </c:pt>
                <c:pt idx="1">
                  <c:v>26.83</c:v>
                </c:pt>
                <c:pt idx="2">
                  <c:v>26.81</c:v>
                </c:pt>
                <c:pt idx="3">
                  <c:v>28.31</c:v>
                </c:pt>
                <c:pt idx="4">
                  <c:v>13.46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997504"/>
        <c:axId val="112999424"/>
      </c:lineChart>
      <c:dateAx>
        <c:axId val="1129975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2999424"/>
        <c:crosses val="autoZero"/>
        <c:auto val="1"/>
        <c:lblOffset val="100"/>
        <c:baseTimeUnit val="years"/>
      </c:dateAx>
      <c:valAx>
        <c:axId val="11299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29975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データ!$AS$6:$AW$6</c:f>
              <c:numCache>
                <c:formatCode>#,##0.00;"△"#,##0.00;"-"</c:formatCode>
                <c:ptCount val="5"/>
                <c:pt idx="0">
                  <c:v>608.32000000000005</c:v>
                </c:pt>
                <c:pt idx="1">
                  <c:v>1112.3499999999999</c:v>
                </c:pt>
                <c:pt idx="2">
                  <c:v>741.58</c:v>
                </c:pt>
                <c:pt idx="3">
                  <c:v>1660.5</c:v>
                </c:pt>
                <c:pt idx="4">
                  <c:v>541.04999999999995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034368"/>
        <c:axId val="1130362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#,##0.00;"△"#,##0.00;"-"</c:formatCode>
                <c:ptCount val="5"/>
                <c:pt idx="0">
                  <c:v>1129.9100000000001</c:v>
                </c:pt>
                <c:pt idx="1">
                  <c:v>1197.1099999999999</c:v>
                </c:pt>
                <c:pt idx="2">
                  <c:v>1002.64</c:v>
                </c:pt>
                <c:pt idx="3">
                  <c:v>1164.51</c:v>
                </c:pt>
                <c:pt idx="4">
                  <c:v>434.72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034368"/>
        <c:axId val="113036288"/>
      </c:lineChart>
      <c:dateAx>
        <c:axId val="1130343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3036288"/>
        <c:crosses val="autoZero"/>
        <c:auto val="1"/>
        <c:lblOffset val="100"/>
        <c:baseTimeUnit val="years"/>
      </c:dateAx>
      <c:valAx>
        <c:axId val="11303628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30343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390.55</c:v>
                </c:pt>
                <c:pt idx="1">
                  <c:v>424.67</c:v>
                </c:pt>
                <c:pt idx="2">
                  <c:v>378.66</c:v>
                </c:pt>
                <c:pt idx="3">
                  <c:v>365.59</c:v>
                </c:pt>
                <c:pt idx="4">
                  <c:v>357.53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250496"/>
        <c:axId val="114252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540.94000000000005</c:v>
                </c:pt>
                <c:pt idx="1">
                  <c:v>532.29999999999995</c:v>
                </c:pt>
                <c:pt idx="2">
                  <c:v>520.29999999999995</c:v>
                </c:pt>
                <c:pt idx="3">
                  <c:v>498.27</c:v>
                </c:pt>
                <c:pt idx="4">
                  <c:v>495.76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50496"/>
        <c:axId val="114252416"/>
      </c:lineChart>
      <c:dateAx>
        <c:axId val="1142504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4252416"/>
        <c:crosses val="autoZero"/>
        <c:auto val="1"/>
        <c:lblOffset val="100"/>
        <c:baseTimeUnit val="years"/>
      </c:dateAx>
      <c:valAx>
        <c:axId val="1142524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42504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88.04</c:v>
                </c:pt>
                <c:pt idx="1">
                  <c:v>86.51</c:v>
                </c:pt>
                <c:pt idx="2">
                  <c:v>98.51</c:v>
                </c:pt>
                <c:pt idx="3">
                  <c:v>97.31</c:v>
                </c:pt>
                <c:pt idx="4">
                  <c:v>101.59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295168"/>
        <c:axId val="114297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93.43</c:v>
                </c:pt>
                <c:pt idx="1">
                  <c:v>90.17</c:v>
                </c:pt>
                <c:pt idx="2">
                  <c:v>90.69</c:v>
                </c:pt>
                <c:pt idx="3">
                  <c:v>90.64</c:v>
                </c:pt>
                <c:pt idx="4">
                  <c:v>93.66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95168"/>
        <c:axId val="114297088"/>
      </c:lineChart>
      <c:dateAx>
        <c:axId val="1142951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4297088"/>
        <c:crosses val="autoZero"/>
        <c:auto val="1"/>
        <c:lblOffset val="100"/>
        <c:baseTimeUnit val="years"/>
      </c:dateAx>
      <c:valAx>
        <c:axId val="114297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42951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318.95999999999998</c:v>
                </c:pt>
                <c:pt idx="1">
                  <c:v>319.66000000000003</c:v>
                </c:pt>
                <c:pt idx="2">
                  <c:v>287.57</c:v>
                </c:pt>
                <c:pt idx="3">
                  <c:v>292.44</c:v>
                </c:pt>
                <c:pt idx="4">
                  <c:v>282.14999999999998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314624"/>
        <c:axId val="114337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204.24</c:v>
                </c:pt>
                <c:pt idx="1">
                  <c:v>210.28</c:v>
                </c:pt>
                <c:pt idx="2">
                  <c:v>211.08</c:v>
                </c:pt>
                <c:pt idx="3">
                  <c:v>213.52</c:v>
                </c:pt>
                <c:pt idx="4">
                  <c:v>208.21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14624"/>
        <c:axId val="114337280"/>
      </c:lineChart>
      <c:dateAx>
        <c:axId val="1143146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4337280"/>
        <c:crosses val="autoZero"/>
        <c:auto val="1"/>
        <c:lblOffset val="100"/>
        <c:baseTimeUnit val="years"/>
      </c:dateAx>
      <c:valAx>
        <c:axId val="114337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43146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F4277BC-30E4-4266-91D5-68C1F0E82A3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【113.03】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990BA7D-5383-4D16-B738-2ACC3DDDEC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66A214-28B9-4A84-9BCA-9296A62046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【264.16】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74AD17-A8AA-4A7D-877C-84A3EFA23F0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【283.72】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CC22578-84EF-4AF0-A669-91BFA51E54A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【89.78】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46DF1C0-86AA-4484-B256-AD295D1C35A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【59.80】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3797F-8967-4D45-88BC-7E016710946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【164.21】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617DBF7-5CBA-41A3-9146-B0CD9746B61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【104.60】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645B2BB-AEB8-413B-AF84-0D917C8F8E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【46.31】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502B9EF-0D34-4E94-A43C-AC932C6E755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【12.42】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E6593F-6AF7-48F0-B495-69F2A3E5655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zoomScale="85" zoomScaleNormal="85" workbookViewId="0"/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7" t="s">
        <v>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</row>
    <row r="3" spans="1:78" ht="9.75" customHeight="1">
      <c r="A3" s="2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</row>
    <row r="4" spans="1:78" ht="9.75" customHeight="1">
      <c r="A4" s="2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8" t="str">
        <f>データ!H6</f>
        <v>宮城県　大郷町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79" t="s">
        <v>1</v>
      </c>
      <c r="C7" s="80"/>
      <c r="D7" s="80"/>
      <c r="E7" s="80"/>
      <c r="F7" s="80"/>
      <c r="G7" s="80"/>
      <c r="H7" s="80"/>
      <c r="I7" s="81"/>
      <c r="J7" s="79" t="s">
        <v>2</v>
      </c>
      <c r="K7" s="80"/>
      <c r="L7" s="80"/>
      <c r="M7" s="80"/>
      <c r="N7" s="80"/>
      <c r="O7" s="80"/>
      <c r="P7" s="80"/>
      <c r="Q7" s="81"/>
      <c r="R7" s="79" t="s">
        <v>3</v>
      </c>
      <c r="S7" s="80"/>
      <c r="T7" s="80"/>
      <c r="U7" s="80"/>
      <c r="V7" s="80"/>
      <c r="W7" s="80"/>
      <c r="X7" s="80"/>
      <c r="Y7" s="81"/>
      <c r="Z7" s="79" t="s">
        <v>4</v>
      </c>
      <c r="AA7" s="80"/>
      <c r="AB7" s="80"/>
      <c r="AC7" s="80"/>
      <c r="AD7" s="80"/>
      <c r="AE7" s="80"/>
      <c r="AF7" s="80"/>
      <c r="AG7" s="81"/>
      <c r="AH7" s="3"/>
      <c r="AI7" s="79" t="s">
        <v>5</v>
      </c>
      <c r="AJ7" s="80"/>
      <c r="AK7" s="80"/>
      <c r="AL7" s="80"/>
      <c r="AM7" s="80"/>
      <c r="AN7" s="80"/>
      <c r="AO7" s="80"/>
      <c r="AP7" s="81"/>
      <c r="AQ7" s="68" t="s">
        <v>6</v>
      </c>
      <c r="AR7" s="68"/>
      <c r="AS7" s="68"/>
      <c r="AT7" s="68"/>
      <c r="AU7" s="68"/>
      <c r="AV7" s="68"/>
      <c r="AW7" s="68"/>
      <c r="AX7" s="68"/>
      <c r="AY7" s="68" t="s">
        <v>7</v>
      </c>
      <c r="AZ7" s="68"/>
      <c r="BA7" s="68"/>
      <c r="BB7" s="68"/>
      <c r="BC7" s="68"/>
      <c r="BD7" s="68"/>
      <c r="BE7" s="68"/>
      <c r="BF7" s="68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1" t="str">
        <f>データ!I6</f>
        <v>法適用</v>
      </c>
      <c r="C8" s="72"/>
      <c r="D8" s="72"/>
      <c r="E8" s="72"/>
      <c r="F8" s="72"/>
      <c r="G8" s="72"/>
      <c r="H8" s="72"/>
      <c r="I8" s="73"/>
      <c r="J8" s="71" t="str">
        <f>データ!J6</f>
        <v>水道事業</v>
      </c>
      <c r="K8" s="72"/>
      <c r="L8" s="72"/>
      <c r="M8" s="72"/>
      <c r="N8" s="72"/>
      <c r="O8" s="72"/>
      <c r="P8" s="72"/>
      <c r="Q8" s="73"/>
      <c r="R8" s="71" t="str">
        <f>データ!K6</f>
        <v>末端給水事業</v>
      </c>
      <c r="S8" s="72"/>
      <c r="T8" s="72"/>
      <c r="U8" s="72"/>
      <c r="V8" s="72"/>
      <c r="W8" s="72"/>
      <c r="X8" s="72"/>
      <c r="Y8" s="73"/>
      <c r="Z8" s="71" t="str">
        <f>データ!L6</f>
        <v>A8</v>
      </c>
      <c r="AA8" s="72"/>
      <c r="AB8" s="72"/>
      <c r="AC8" s="72"/>
      <c r="AD8" s="72"/>
      <c r="AE8" s="72"/>
      <c r="AF8" s="72"/>
      <c r="AG8" s="73"/>
      <c r="AH8" s="3"/>
      <c r="AI8" s="74">
        <f>データ!Q6</f>
        <v>8614</v>
      </c>
      <c r="AJ8" s="75"/>
      <c r="AK8" s="75"/>
      <c r="AL8" s="75"/>
      <c r="AM8" s="75"/>
      <c r="AN8" s="75"/>
      <c r="AO8" s="75"/>
      <c r="AP8" s="76"/>
      <c r="AQ8" s="57">
        <f>データ!R6</f>
        <v>82.01</v>
      </c>
      <c r="AR8" s="57"/>
      <c r="AS8" s="57"/>
      <c r="AT8" s="57"/>
      <c r="AU8" s="57"/>
      <c r="AV8" s="57"/>
      <c r="AW8" s="57"/>
      <c r="AX8" s="57"/>
      <c r="AY8" s="57">
        <f>データ!S6</f>
        <v>105.04</v>
      </c>
      <c r="AZ8" s="57"/>
      <c r="BA8" s="57"/>
      <c r="BB8" s="57"/>
      <c r="BC8" s="57"/>
      <c r="BD8" s="57"/>
      <c r="BE8" s="57"/>
      <c r="BF8" s="57"/>
      <c r="BG8" s="3"/>
      <c r="BH8" s="3"/>
      <c r="BI8" s="3"/>
      <c r="BJ8" s="3"/>
      <c r="BK8" s="3"/>
      <c r="BL8" s="66" t="s">
        <v>9</v>
      </c>
      <c r="BM8" s="67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8" t="s">
        <v>11</v>
      </c>
      <c r="C9" s="68"/>
      <c r="D9" s="68"/>
      <c r="E9" s="68"/>
      <c r="F9" s="68"/>
      <c r="G9" s="68"/>
      <c r="H9" s="68"/>
      <c r="I9" s="68"/>
      <c r="J9" s="68" t="s">
        <v>12</v>
      </c>
      <c r="K9" s="68"/>
      <c r="L9" s="68"/>
      <c r="M9" s="68"/>
      <c r="N9" s="68"/>
      <c r="O9" s="68"/>
      <c r="P9" s="68"/>
      <c r="Q9" s="68"/>
      <c r="R9" s="68" t="s">
        <v>13</v>
      </c>
      <c r="S9" s="68"/>
      <c r="T9" s="68"/>
      <c r="U9" s="68"/>
      <c r="V9" s="68"/>
      <c r="W9" s="68"/>
      <c r="X9" s="68"/>
      <c r="Y9" s="68"/>
      <c r="Z9" s="68" t="s">
        <v>14</v>
      </c>
      <c r="AA9" s="68"/>
      <c r="AB9" s="68"/>
      <c r="AC9" s="68"/>
      <c r="AD9" s="68"/>
      <c r="AE9" s="68"/>
      <c r="AF9" s="68"/>
      <c r="AG9" s="68"/>
      <c r="AH9" s="3"/>
      <c r="AI9" s="68" t="s">
        <v>15</v>
      </c>
      <c r="AJ9" s="68"/>
      <c r="AK9" s="68"/>
      <c r="AL9" s="68"/>
      <c r="AM9" s="68"/>
      <c r="AN9" s="68"/>
      <c r="AO9" s="68"/>
      <c r="AP9" s="68"/>
      <c r="AQ9" s="68" t="s">
        <v>16</v>
      </c>
      <c r="AR9" s="68"/>
      <c r="AS9" s="68"/>
      <c r="AT9" s="68"/>
      <c r="AU9" s="68"/>
      <c r="AV9" s="68"/>
      <c r="AW9" s="68"/>
      <c r="AX9" s="68"/>
      <c r="AY9" s="68" t="s">
        <v>17</v>
      </c>
      <c r="AZ9" s="68"/>
      <c r="BA9" s="68"/>
      <c r="BB9" s="68"/>
      <c r="BC9" s="68"/>
      <c r="BD9" s="68"/>
      <c r="BE9" s="68"/>
      <c r="BF9" s="68"/>
      <c r="BG9" s="3"/>
      <c r="BH9" s="3"/>
      <c r="BI9" s="3"/>
      <c r="BJ9" s="3"/>
      <c r="BK9" s="3"/>
      <c r="BL9" s="69" t="s">
        <v>18</v>
      </c>
      <c r="BM9" s="70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57" t="str">
        <f>データ!M6</f>
        <v>-</v>
      </c>
      <c r="C10" s="57"/>
      <c r="D10" s="57"/>
      <c r="E10" s="57"/>
      <c r="F10" s="57"/>
      <c r="G10" s="57"/>
      <c r="H10" s="57"/>
      <c r="I10" s="57"/>
      <c r="J10" s="57">
        <f>データ!N6</f>
        <v>62.49</v>
      </c>
      <c r="K10" s="57"/>
      <c r="L10" s="57"/>
      <c r="M10" s="57"/>
      <c r="N10" s="57"/>
      <c r="O10" s="57"/>
      <c r="P10" s="57"/>
      <c r="Q10" s="57"/>
      <c r="R10" s="57">
        <f>データ!O6</f>
        <v>96.33</v>
      </c>
      <c r="S10" s="57"/>
      <c r="T10" s="57"/>
      <c r="U10" s="57"/>
      <c r="V10" s="57"/>
      <c r="W10" s="57"/>
      <c r="X10" s="57"/>
      <c r="Y10" s="57"/>
      <c r="Z10" s="65">
        <f>データ!P6</f>
        <v>5184</v>
      </c>
      <c r="AA10" s="65"/>
      <c r="AB10" s="65"/>
      <c r="AC10" s="65"/>
      <c r="AD10" s="65"/>
      <c r="AE10" s="65"/>
      <c r="AF10" s="65"/>
      <c r="AG10" s="65"/>
      <c r="AH10" s="2"/>
      <c r="AI10" s="65">
        <f>データ!T6</f>
        <v>8291</v>
      </c>
      <c r="AJ10" s="65"/>
      <c r="AK10" s="65"/>
      <c r="AL10" s="65"/>
      <c r="AM10" s="65"/>
      <c r="AN10" s="65"/>
      <c r="AO10" s="65"/>
      <c r="AP10" s="65"/>
      <c r="AQ10" s="57">
        <f>データ!U6</f>
        <v>42.24</v>
      </c>
      <c r="AR10" s="57"/>
      <c r="AS10" s="57"/>
      <c r="AT10" s="57"/>
      <c r="AU10" s="57"/>
      <c r="AV10" s="57"/>
      <c r="AW10" s="57"/>
      <c r="AX10" s="57"/>
      <c r="AY10" s="57">
        <f>データ!V6</f>
        <v>196.28</v>
      </c>
      <c r="AZ10" s="57"/>
      <c r="BA10" s="57"/>
      <c r="BB10" s="57"/>
      <c r="BC10" s="57"/>
      <c r="BD10" s="57"/>
      <c r="BE10" s="57"/>
      <c r="BF10" s="57"/>
      <c r="BG10" s="2"/>
      <c r="BH10" s="2"/>
      <c r="BI10" s="2"/>
      <c r="BJ10" s="2"/>
      <c r="BK10" s="2"/>
      <c r="BL10" s="58" t="s">
        <v>20</v>
      </c>
      <c r="BM10" s="59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22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>
      <c r="A14" s="2"/>
      <c r="B14" s="62" t="s">
        <v>23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41" t="s">
        <v>24</v>
      </c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3"/>
    </row>
    <row r="15" spans="1:78" ht="13.5" customHeight="1">
      <c r="A15" s="2"/>
      <c r="B15" s="54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6"/>
      <c r="BK15" s="2"/>
      <c r="BL15" s="44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6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7" t="s">
        <v>105</v>
      </c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9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7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9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7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9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7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9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7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9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7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9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7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9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7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9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7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9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7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9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7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9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7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9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7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9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7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9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7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9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7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9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7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9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7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9"/>
    </row>
    <row r="34" spans="1:78" ht="13.5" customHeight="1">
      <c r="A34" s="2"/>
      <c r="B34" s="16"/>
      <c r="C34" s="53" t="s">
        <v>25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19"/>
      <c r="R34" s="53" t="s">
        <v>26</v>
      </c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19"/>
      <c r="AG34" s="53" t="s">
        <v>27</v>
      </c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19"/>
      <c r="AV34" s="53" t="s">
        <v>28</v>
      </c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18"/>
      <c r="BK34" s="2"/>
      <c r="BL34" s="47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9"/>
    </row>
    <row r="35" spans="1:78" ht="13.5" customHeight="1">
      <c r="A35" s="2"/>
      <c r="B35" s="16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19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19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19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18"/>
      <c r="BK35" s="2"/>
      <c r="BL35" s="47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9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7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9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7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9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7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9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7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9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7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9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7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9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7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9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7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9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7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9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1" t="s">
        <v>29</v>
      </c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3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4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6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7" t="s">
        <v>106</v>
      </c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9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7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9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7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9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7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9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7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9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7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9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7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9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7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9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7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9"/>
    </row>
    <row r="56" spans="1:78" ht="13.5" customHeight="1">
      <c r="A56" s="2"/>
      <c r="B56" s="16"/>
      <c r="C56" s="53" t="s">
        <v>30</v>
      </c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19"/>
      <c r="R56" s="53" t="s">
        <v>31</v>
      </c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19"/>
      <c r="AG56" s="53" t="s">
        <v>32</v>
      </c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19"/>
      <c r="AV56" s="53" t="s">
        <v>33</v>
      </c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18"/>
      <c r="BK56" s="2"/>
      <c r="BL56" s="47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9"/>
    </row>
    <row r="57" spans="1:78" ht="13.5" customHeight="1">
      <c r="A57" s="2"/>
      <c r="B57" s="16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19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19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19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18"/>
      <c r="BK57" s="2"/>
      <c r="BL57" s="47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9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7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9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7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9"/>
    </row>
    <row r="60" spans="1:78" ht="13.5" customHeight="1">
      <c r="A60" s="2"/>
      <c r="B60" s="54" t="s">
        <v>34</v>
      </c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6"/>
      <c r="BK60" s="2"/>
      <c r="BL60" s="47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9"/>
    </row>
    <row r="61" spans="1:78" ht="13.5" customHeight="1">
      <c r="A61" s="2"/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6"/>
      <c r="BK61" s="2"/>
      <c r="BL61" s="47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9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7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9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7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9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1" t="s">
        <v>35</v>
      </c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3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4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6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7" t="s">
        <v>104</v>
      </c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9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7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9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7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9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7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9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7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9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7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9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7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9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7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9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7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9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7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9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7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9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7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9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7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9"/>
    </row>
    <row r="79" spans="1:78" ht="13.5" customHeight="1">
      <c r="A79" s="2"/>
      <c r="B79" s="16"/>
      <c r="C79" s="53" t="s">
        <v>36</v>
      </c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19"/>
      <c r="V79" s="19"/>
      <c r="W79" s="53" t="s">
        <v>37</v>
      </c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19"/>
      <c r="AP79" s="19"/>
      <c r="AQ79" s="53" t="s">
        <v>38</v>
      </c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17"/>
      <c r="BJ79" s="18"/>
      <c r="BK79" s="2"/>
      <c r="BL79" s="47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9"/>
    </row>
    <row r="80" spans="1:78" ht="13.5" customHeight="1">
      <c r="A80" s="2"/>
      <c r="B80" s="16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19"/>
      <c r="V80" s="19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19"/>
      <c r="AP80" s="19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17"/>
      <c r="BJ80" s="18"/>
      <c r="BK80" s="2"/>
      <c r="BL80" s="47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9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7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9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50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2"/>
    </row>
    <row r="83" spans="1:78">
      <c r="C83" s="2" t="s">
        <v>39</v>
      </c>
    </row>
  </sheetData>
  <sheetProtection password="B501" sheet="1" objects="1" scenarios="1" formatCells="0" formatColumns="0" formatRows="0"/>
  <mergeCells count="53">
    <mergeCell ref="B2:BZ4"/>
    <mergeCell ref="B6:AG6"/>
    <mergeCell ref="B7:I7"/>
    <mergeCell ref="J7:Q7"/>
    <mergeCell ref="R7:Y7"/>
    <mergeCell ref="Z7:AG7"/>
    <mergeCell ref="AI7:AP7"/>
    <mergeCell ref="AQ7:AX7"/>
    <mergeCell ref="AY7:BF7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L16:BZ44"/>
    <mergeCell ref="C34:P35"/>
    <mergeCell ref="R34:AE35"/>
    <mergeCell ref="AG34:AT35"/>
    <mergeCell ref="AV34:BI35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.5"/>
  <cols>
    <col min="2" max="143" width="11.875" customWidth="1"/>
  </cols>
  <sheetData>
    <row r="1" spans="1:143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3" t="s">
        <v>49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5"/>
      <c r="W3" s="89" t="s">
        <v>50</v>
      </c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 t="s">
        <v>51</v>
      </c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</row>
    <row r="4" spans="1:143">
      <c r="A4" s="26" t="s">
        <v>52</v>
      </c>
      <c r="B4" s="28"/>
      <c r="C4" s="28"/>
      <c r="D4" s="28"/>
      <c r="E4" s="28"/>
      <c r="F4" s="28"/>
      <c r="G4" s="28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8"/>
      <c r="W4" s="82" t="s">
        <v>53</v>
      </c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 t="s">
        <v>54</v>
      </c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 t="s">
        <v>55</v>
      </c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 t="s">
        <v>56</v>
      </c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 t="s">
        <v>57</v>
      </c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 t="s">
        <v>58</v>
      </c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 t="s">
        <v>59</v>
      </c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 t="s">
        <v>60</v>
      </c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 t="s">
        <v>61</v>
      </c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 t="s">
        <v>62</v>
      </c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 t="s">
        <v>63</v>
      </c>
      <c r="ED4" s="82"/>
      <c r="EE4" s="82"/>
      <c r="EF4" s="82"/>
      <c r="EG4" s="82"/>
      <c r="EH4" s="82"/>
      <c r="EI4" s="82"/>
      <c r="EJ4" s="82"/>
      <c r="EK4" s="82"/>
      <c r="EL4" s="82"/>
      <c r="EM4" s="82"/>
    </row>
    <row r="5" spans="1:143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>
      <c r="A6" s="26" t="s">
        <v>92</v>
      </c>
      <c r="B6" s="31">
        <f>B7</f>
        <v>2014</v>
      </c>
      <c r="C6" s="31">
        <f t="shared" ref="C6:V6" si="3">C7</f>
        <v>44229</v>
      </c>
      <c r="D6" s="31">
        <f t="shared" si="3"/>
        <v>46</v>
      </c>
      <c r="E6" s="31">
        <f t="shared" si="3"/>
        <v>1</v>
      </c>
      <c r="F6" s="31">
        <f t="shared" si="3"/>
        <v>0</v>
      </c>
      <c r="G6" s="31">
        <f t="shared" si="3"/>
        <v>1</v>
      </c>
      <c r="H6" s="31" t="str">
        <f t="shared" si="3"/>
        <v>宮城県　大郷町</v>
      </c>
      <c r="I6" s="31" t="str">
        <f t="shared" si="3"/>
        <v>法適用</v>
      </c>
      <c r="J6" s="31" t="str">
        <f t="shared" si="3"/>
        <v>水道事業</v>
      </c>
      <c r="K6" s="31" t="str">
        <f t="shared" si="3"/>
        <v>末端給水事業</v>
      </c>
      <c r="L6" s="31" t="str">
        <f t="shared" si="3"/>
        <v>A8</v>
      </c>
      <c r="M6" s="32" t="str">
        <f t="shared" si="3"/>
        <v>-</v>
      </c>
      <c r="N6" s="32">
        <f t="shared" si="3"/>
        <v>62.49</v>
      </c>
      <c r="O6" s="32">
        <f t="shared" si="3"/>
        <v>96.33</v>
      </c>
      <c r="P6" s="32">
        <f t="shared" si="3"/>
        <v>5184</v>
      </c>
      <c r="Q6" s="32">
        <f t="shared" si="3"/>
        <v>8614</v>
      </c>
      <c r="R6" s="32">
        <f t="shared" si="3"/>
        <v>82.01</v>
      </c>
      <c r="S6" s="32">
        <f t="shared" si="3"/>
        <v>105.04</v>
      </c>
      <c r="T6" s="32">
        <f t="shared" si="3"/>
        <v>8291</v>
      </c>
      <c r="U6" s="32">
        <f t="shared" si="3"/>
        <v>42.24</v>
      </c>
      <c r="V6" s="32">
        <f t="shared" si="3"/>
        <v>196.28</v>
      </c>
      <c r="W6" s="33">
        <f>IF(W7="",NA(),W7)</f>
        <v>95.95</v>
      </c>
      <c r="X6" s="33">
        <f t="shared" ref="X6:AF6" si="4">IF(X7="",NA(),X7)</f>
        <v>96.89</v>
      </c>
      <c r="Y6" s="33">
        <f t="shared" si="4"/>
        <v>106.91</v>
      </c>
      <c r="Z6" s="33">
        <f t="shared" si="4"/>
        <v>106.92</v>
      </c>
      <c r="AA6" s="33">
        <f t="shared" si="4"/>
        <v>106.87</v>
      </c>
      <c r="AB6" s="33">
        <f t="shared" si="4"/>
        <v>108.06</v>
      </c>
      <c r="AC6" s="33">
        <f t="shared" si="4"/>
        <v>104.82</v>
      </c>
      <c r="AD6" s="33">
        <f t="shared" si="4"/>
        <v>104.95</v>
      </c>
      <c r="AE6" s="33">
        <f t="shared" si="4"/>
        <v>105.53</v>
      </c>
      <c r="AF6" s="33">
        <f t="shared" si="4"/>
        <v>107.2</v>
      </c>
      <c r="AG6" s="32" t="str">
        <f>IF(AG7="","",IF(AG7="-","【-】","【"&amp;SUBSTITUTE(TEXT(AG7,"#,##0.00"),"-","△")&amp;"】"))</f>
        <v>【113.03】</v>
      </c>
      <c r="AH6" s="32">
        <f>IF(AH7="",NA(),AH7)</f>
        <v>0</v>
      </c>
      <c r="AI6" s="32">
        <f t="shared" ref="AI6:AQ6" si="5">IF(AI7="",NA(),AI7)</f>
        <v>0</v>
      </c>
      <c r="AJ6" s="32">
        <f t="shared" si="5"/>
        <v>0</v>
      </c>
      <c r="AK6" s="32">
        <f t="shared" si="5"/>
        <v>0</v>
      </c>
      <c r="AL6" s="32">
        <f t="shared" si="5"/>
        <v>0</v>
      </c>
      <c r="AM6" s="33">
        <f t="shared" si="5"/>
        <v>23.31</v>
      </c>
      <c r="AN6" s="33">
        <f t="shared" si="5"/>
        <v>26.83</v>
      </c>
      <c r="AO6" s="33">
        <f t="shared" si="5"/>
        <v>26.81</v>
      </c>
      <c r="AP6" s="33">
        <f t="shared" si="5"/>
        <v>28.31</v>
      </c>
      <c r="AQ6" s="33">
        <f t="shared" si="5"/>
        <v>13.46</v>
      </c>
      <c r="AR6" s="32" t="str">
        <f>IF(AR7="","",IF(AR7="-","【-】","【"&amp;SUBSTITUTE(TEXT(AR7,"#,##0.00"),"-","△")&amp;"】"))</f>
        <v>【0.81】</v>
      </c>
      <c r="AS6" s="33">
        <f>IF(AS7="",NA(),AS7)</f>
        <v>608.32000000000005</v>
      </c>
      <c r="AT6" s="33">
        <f t="shared" ref="AT6:BB6" si="6">IF(AT7="",NA(),AT7)</f>
        <v>1112.3499999999999</v>
      </c>
      <c r="AU6" s="33">
        <f t="shared" si="6"/>
        <v>741.58</v>
      </c>
      <c r="AV6" s="33">
        <f t="shared" si="6"/>
        <v>1660.5</v>
      </c>
      <c r="AW6" s="33">
        <f t="shared" si="6"/>
        <v>541.04999999999995</v>
      </c>
      <c r="AX6" s="33">
        <f t="shared" si="6"/>
        <v>1129.9100000000001</v>
      </c>
      <c r="AY6" s="33">
        <f t="shared" si="6"/>
        <v>1197.1099999999999</v>
      </c>
      <c r="AZ6" s="33">
        <f t="shared" si="6"/>
        <v>1002.64</v>
      </c>
      <c r="BA6" s="33">
        <f t="shared" si="6"/>
        <v>1164.51</v>
      </c>
      <c r="BB6" s="33">
        <f t="shared" si="6"/>
        <v>434.72</v>
      </c>
      <c r="BC6" s="32" t="str">
        <f>IF(BC7="","",IF(BC7="-","【-】","【"&amp;SUBSTITUTE(TEXT(BC7,"#,##0.00"),"-","△")&amp;"】"))</f>
        <v>【264.16】</v>
      </c>
      <c r="BD6" s="33">
        <f>IF(BD7="",NA(),BD7)</f>
        <v>390.55</v>
      </c>
      <c r="BE6" s="33">
        <f t="shared" ref="BE6:BM6" si="7">IF(BE7="",NA(),BE7)</f>
        <v>424.67</v>
      </c>
      <c r="BF6" s="33">
        <f t="shared" si="7"/>
        <v>378.66</v>
      </c>
      <c r="BG6" s="33">
        <f t="shared" si="7"/>
        <v>365.59</v>
      </c>
      <c r="BH6" s="33">
        <f t="shared" si="7"/>
        <v>357.53</v>
      </c>
      <c r="BI6" s="33">
        <f t="shared" si="7"/>
        <v>540.94000000000005</v>
      </c>
      <c r="BJ6" s="33">
        <f t="shared" si="7"/>
        <v>532.29999999999995</v>
      </c>
      <c r="BK6" s="33">
        <f t="shared" si="7"/>
        <v>520.29999999999995</v>
      </c>
      <c r="BL6" s="33">
        <f t="shared" si="7"/>
        <v>498.27</v>
      </c>
      <c r="BM6" s="33">
        <f t="shared" si="7"/>
        <v>495.76</v>
      </c>
      <c r="BN6" s="32" t="str">
        <f>IF(BN7="","",IF(BN7="-","【-】","【"&amp;SUBSTITUTE(TEXT(BN7,"#,##0.00"),"-","△")&amp;"】"))</f>
        <v>【283.72】</v>
      </c>
      <c r="BO6" s="33">
        <f>IF(BO7="",NA(),BO7)</f>
        <v>88.04</v>
      </c>
      <c r="BP6" s="33">
        <f t="shared" ref="BP6:BX6" si="8">IF(BP7="",NA(),BP7)</f>
        <v>86.51</v>
      </c>
      <c r="BQ6" s="33">
        <f t="shared" si="8"/>
        <v>98.51</v>
      </c>
      <c r="BR6" s="33">
        <f t="shared" si="8"/>
        <v>97.31</v>
      </c>
      <c r="BS6" s="33">
        <f t="shared" si="8"/>
        <v>101.59</v>
      </c>
      <c r="BT6" s="33">
        <f t="shared" si="8"/>
        <v>93.43</v>
      </c>
      <c r="BU6" s="33">
        <f t="shared" si="8"/>
        <v>90.17</v>
      </c>
      <c r="BV6" s="33">
        <f t="shared" si="8"/>
        <v>90.69</v>
      </c>
      <c r="BW6" s="33">
        <f t="shared" si="8"/>
        <v>90.64</v>
      </c>
      <c r="BX6" s="33">
        <f t="shared" si="8"/>
        <v>93.66</v>
      </c>
      <c r="BY6" s="32" t="str">
        <f>IF(BY7="","",IF(BY7="-","【-】","【"&amp;SUBSTITUTE(TEXT(BY7,"#,##0.00"),"-","△")&amp;"】"))</f>
        <v>【104.60】</v>
      </c>
      <c r="BZ6" s="33">
        <f>IF(BZ7="",NA(),BZ7)</f>
        <v>318.95999999999998</v>
      </c>
      <c r="CA6" s="33">
        <f t="shared" ref="CA6:CI6" si="9">IF(CA7="",NA(),CA7)</f>
        <v>319.66000000000003</v>
      </c>
      <c r="CB6" s="33">
        <f t="shared" si="9"/>
        <v>287.57</v>
      </c>
      <c r="CC6" s="33">
        <f t="shared" si="9"/>
        <v>292.44</v>
      </c>
      <c r="CD6" s="33">
        <f t="shared" si="9"/>
        <v>282.14999999999998</v>
      </c>
      <c r="CE6" s="33">
        <f t="shared" si="9"/>
        <v>204.24</v>
      </c>
      <c r="CF6" s="33">
        <f t="shared" si="9"/>
        <v>210.28</v>
      </c>
      <c r="CG6" s="33">
        <f t="shared" si="9"/>
        <v>211.08</v>
      </c>
      <c r="CH6" s="33">
        <f t="shared" si="9"/>
        <v>213.52</v>
      </c>
      <c r="CI6" s="33">
        <f t="shared" si="9"/>
        <v>208.21</v>
      </c>
      <c r="CJ6" s="32" t="str">
        <f>IF(CJ7="","",IF(CJ7="-","【-】","【"&amp;SUBSTITUTE(TEXT(CJ7,"#,##0.00"),"-","△")&amp;"】"))</f>
        <v>【164.21】</v>
      </c>
      <c r="CK6" s="33">
        <f>IF(CK7="",NA(),CK7)</f>
        <v>51.64</v>
      </c>
      <c r="CL6" s="33">
        <f t="shared" ref="CL6:CT6" si="10">IF(CL7="",NA(),CL7)</f>
        <v>49.05</v>
      </c>
      <c r="CM6" s="33">
        <f t="shared" si="10"/>
        <v>50.63</v>
      </c>
      <c r="CN6" s="33">
        <f t="shared" si="10"/>
        <v>51.09</v>
      </c>
      <c r="CO6" s="33">
        <f t="shared" si="10"/>
        <v>50.08</v>
      </c>
      <c r="CP6" s="33">
        <f t="shared" si="10"/>
        <v>51.05</v>
      </c>
      <c r="CQ6" s="33">
        <f t="shared" si="10"/>
        <v>50.49</v>
      </c>
      <c r="CR6" s="33">
        <f t="shared" si="10"/>
        <v>49.69</v>
      </c>
      <c r="CS6" s="33">
        <f t="shared" si="10"/>
        <v>49.77</v>
      </c>
      <c r="CT6" s="33">
        <f t="shared" si="10"/>
        <v>49.22</v>
      </c>
      <c r="CU6" s="32" t="str">
        <f>IF(CU7="","",IF(CU7="-","【-】","【"&amp;SUBSTITUTE(TEXT(CU7,"#,##0.00"),"-","△")&amp;"】"))</f>
        <v>【59.80】</v>
      </c>
      <c r="CV6" s="33">
        <f>IF(CV7="",NA(),CV7)</f>
        <v>79.8</v>
      </c>
      <c r="CW6" s="33">
        <f t="shared" ref="CW6:DE6" si="11">IF(CW7="",NA(),CW7)</f>
        <v>77.13</v>
      </c>
      <c r="CX6" s="33">
        <f t="shared" si="11"/>
        <v>79.86</v>
      </c>
      <c r="CY6" s="33">
        <f t="shared" si="11"/>
        <v>79.900000000000006</v>
      </c>
      <c r="CZ6" s="33">
        <f t="shared" si="11"/>
        <v>80.06</v>
      </c>
      <c r="DA6" s="33">
        <f t="shared" si="11"/>
        <v>80.81</v>
      </c>
      <c r="DB6" s="33">
        <f t="shared" si="11"/>
        <v>78.7</v>
      </c>
      <c r="DC6" s="33">
        <f t="shared" si="11"/>
        <v>80.010000000000005</v>
      </c>
      <c r="DD6" s="33">
        <f t="shared" si="11"/>
        <v>79.98</v>
      </c>
      <c r="DE6" s="33">
        <f t="shared" si="11"/>
        <v>79.48</v>
      </c>
      <c r="DF6" s="32" t="str">
        <f>IF(DF7="","",IF(DF7="-","【-】","【"&amp;SUBSTITUTE(TEXT(DF7,"#,##0.00"),"-","△")&amp;"】"))</f>
        <v>【89.78】</v>
      </c>
      <c r="DG6" s="33">
        <f>IF(DG7="",NA(),DG7)</f>
        <v>43</v>
      </c>
      <c r="DH6" s="33">
        <f t="shared" ref="DH6:DP6" si="12">IF(DH7="",NA(),DH7)</f>
        <v>43.87</v>
      </c>
      <c r="DI6" s="33">
        <f t="shared" si="12"/>
        <v>45.37</v>
      </c>
      <c r="DJ6" s="33">
        <f t="shared" si="12"/>
        <v>47.05</v>
      </c>
      <c r="DK6" s="33">
        <f t="shared" si="12"/>
        <v>48.24</v>
      </c>
      <c r="DL6" s="33">
        <f t="shared" si="12"/>
        <v>33.21</v>
      </c>
      <c r="DM6" s="33">
        <f t="shared" si="12"/>
        <v>34.24</v>
      </c>
      <c r="DN6" s="33">
        <f t="shared" si="12"/>
        <v>35.18</v>
      </c>
      <c r="DO6" s="33">
        <f t="shared" si="12"/>
        <v>36.43</v>
      </c>
      <c r="DP6" s="33">
        <f t="shared" si="12"/>
        <v>46.12</v>
      </c>
      <c r="DQ6" s="32" t="str">
        <f>IF(DQ7="","",IF(DQ7="-","【-】","【"&amp;SUBSTITUTE(TEXT(DQ7,"#,##0.00"),"-","△")&amp;"】"))</f>
        <v>【46.31】</v>
      </c>
      <c r="DR6" s="33">
        <f>IF(DR7="",NA(),DR7)</f>
        <v>12.99</v>
      </c>
      <c r="DS6" s="33">
        <f t="shared" ref="DS6:EA6" si="13">IF(DS7="",NA(),DS7)</f>
        <v>12.25</v>
      </c>
      <c r="DT6" s="33">
        <f t="shared" si="13"/>
        <v>12.07</v>
      </c>
      <c r="DU6" s="33">
        <f t="shared" si="13"/>
        <v>11.82</v>
      </c>
      <c r="DV6" s="33">
        <f t="shared" si="13"/>
        <v>11.69</v>
      </c>
      <c r="DW6" s="33">
        <f t="shared" si="13"/>
        <v>6.34</v>
      </c>
      <c r="DX6" s="33">
        <f t="shared" si="13"/>
        <v>6.81</v>
      </c>
      <c r="DY6" s="33">
        <f t="shared" si="13"/>
        <v>8.41</v>
      </c>
      <c r="DZ6" s="33">
        <f t="shared" si="13"/>
        <v>8.7200000000000006</v>
      </c>
      <c r="EA6" s="33">
        <f t="shared" si="13"/>
        <v>9.86</v>
      </c>
      <c r="EB6" s="32" t="str">
        <f>IF(EB7="","",IF(EB7="-","【-】","【"&amp;SUBSTITUTE(TEXT(EB7,"#,##0.00"),"-","△")&amp;"】"))</f>
        <v>【12.42】</v>
      </c>
      <c r="EC6" s="33">
        <f>IF(EC7="",NA(),EC7)</f>
        <v>0.47</v>
      </c>
      <c r="ED6" s="33">
        <f t="shared" ref="ED6:EL6" si="14">IF(ED7="",NA(),ED7)</f>
        <v>0.75</v>
      </c>
      <c r="EE6" s="33">
        <f t="shared" si="14"/>
        <v>0.18</v>
      </c>
      <c r="EF6" s="33">
        <f t="shared" si="14"/>
        <v>0.25</v>
      </c>
      <c r="EG6" s="33">
        <f t="shared" si="14"/>
        <v>0.13</v>
      </c>
      <c r="EH6" s="33">
        <f t="shared" si="14"/>
        <v>0.81</v>
      </c>
      <c r="EI6" s="33">
        <f t="shared" si="14"/>
        <v>0.82</v>
      </c>
      <c r="EJ6" s="33">
        <f t="shared" si="14"/>
        <v>0.66</v>
      </c>
      <c r="EK6" s="33">
        <f t="shared" si="14"/>
        <v>0.64</v>
      </c>
      <c r="EL6" s="33">
        <f t="shared" si="14"/>
        <v>0.56000000000000005</v>
      </c>
      <c r="EM6" s="32" t="str">
        <f>IF(EM7="","",IF(EM7="-","【-】","【"&amp;SUBSTITUTE(TEXT(EM7,"#,##0.00"),"-","△")&amp;"】"))</f>
        <v>【0.78】</v>
      </c>
    </row>
    <row r="7" spans="1:143" s="34" customFormat="1">
      <c r="A7" s="26"/>
      <c r="B7" s="35">
        <v>2014</v>
      </c>
      <c r="C7" s="35">
        <v>44229</v>
      </c>
      <c r="D7" s="35">
        <v>46</v>
      </c>
      <c r="E7" s="35">
        <v>1</v>
      </c>
      <c r="F7" s="35">
        <v>0</v>
      </c>
      <c r="G7" s="35">
        <v>1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>
        <v>62.49</v>
      </c>
      <c r="O7" s="36">
        <v>96.33</v>
      </c>
      <c r="P7" s="36">
        <v>5184</v>
      </c>
      <c r="Q7" s="36">
        <v>8614</v>
      </c>
      <c r="R7" s="36">
        <v>82.01</v>
      </c>
      <c r="S7" s="36">
        <v>105.04</v>
      </c>
      <c r="T7" s="36">
        <v>8291</v>
      </c>
      <c r="U7" s="36">
        <v>42.24</v>
      </c>
      <c r="V7" s="36">
        <v>196.28</v>
      </c>
      <c r="W7" s="36">
        <v>95.95</v>
      </c>
      <c r="X7" s="36">
        <v>96.89</v>
      </c>
      <c r="Y7" s="36">
        <v>106.91</v>
      </c>
      <c r="Z7" s="36">
        <v>106.92</v>
      </c>
      <c r="AA7" s="36">
        <v>106.87</v>
      </c>
      <c r="AB7" s="36">
        <v>108.06</v>
      </c>
      <c r="AC7" s="36">
        <v>104.82</v>
      </c>
      <c r="AD7" s="36">
        <v>104.95</v>
      </c>
      <c r="AE7" s="36">
        <v>105.53</v>
      </c>
      <c r="AF7" s="36">
        <v>107.2</v>
      </c>
      <c r="AG7" s="36">
        <v>113.03</v>
      </c>
      <c r="AH7" s="36">
        <v>0</v>
      </c>
      <c r="AI7" s="36">
        <v>0</v>
      </c>
      <c r="AJ7" s="36">
        <v>0</v>
      </c>
      <c r="AK7" s="36">
        <v>0</v>
      </c>
      <c r="AL7" s="36">
        <v>0</v>
      </c>
      <c r="AM7" s="36">
        <v>23.31</v>
      </c>
      <c r="AN7" s="36">
        <v>26.83</v>
      </c>
      <c r="AO7" s="36">
        <v>26.81</v>
      </c>
      <c r="AP7" s="36">
        <v>28.31</v>
      </c>
      <c r="AQ7" s="36">
        <v>13.46</v>
      </c>
      <c r="AR7" s="36">
        <v>0.81</v>
      </c>
      <c r="AS7" s="36">
        <v>608.32000000000005</v>
      </c>
      <c r="AT7" s="36">
        <v>1112.3499999999999</v>
      </c>
      <c r="AU7" s="36">
        <v>741.58</v>
      </c>
      <c r="AV7" s="36">
        <v>1660.5</v>
      </c>
      <c r="AW7" s="36">
        <v>541.04999999999995</v>
      </c>
      <c r="AX7" s="36">
        <v>1129.9100000000001</v>
      </c>
      <c r="AY7" s="36">
        <v>1197.1099999999999</v>
      </c>
      <c r="AZ7" s="36">
        <v>1002.64</v>
      </c>
      <c r="BA7" s="36">
        <v>1164.51</v>
      </c>
      <c r="BB7" s="36">
        <v>434.72</v>
      </c>
      <c r="BC7" s="36">
        <v>264.16000000000003</v>
      </c>
      <c r="BD7" s="36">
        <v>390.55</v>
      </c>
      <c r="BE7" s="36">
        <v>424.67</v>
      </c>
      <c r="BF7" s="36">
        <v>378.66</v>
      </c>
      <c r="BG7" s="36">
        <v>365.59</v>
      </c>
      <c r="BH7" s="36">
        <v>357.53</v>
      </c>
      <c r="BI7" s="36">
        <v>540.94000000000005</v>
      </c>
      <c r="BJ7" s="36">
        <v>532.29999999999995</v>
      </c>
      <c r="BK7" s="36">
        <v>520.29999999999995</v>
      </c>
      <c r="BL7" s="36">
        <v>498.27</v>
      </c>
      <c r="BM7" s="36">
        <v>495.76</v>
      </c>
      <c r="BN7" s="36">
        <v>283.72000000000003</v>
      </c>
      <c r="BO7" s="36">
        <v>88.04</v>
      </c>
      <c r="BP7" s="36">
        <v>86.51</v>
      </c>
      <c r="BQ7" s="36">
        <v>98.51</v>
      </c>
      <c r="BR7" s="36">
        <v>97.31</v>
      </c>
      <c r="BS7" s="36">
        <v>101.59</v>
      </c>
      <c r="BT7" s="36">
        <v>93.43</v>
      </c>
      <c r="BU7" s="36">
        <v>90.17</v>
      </c>
      <c r="BV7" s="36">
        <v>90.69</v>
      </c>
      <c r="BW7" s="36">
        <v>90.64</v>
      </c>
      <c r="BX7" s="36">
        <v>93.66</v>
      </c>
      <c r="BY7" s="36">
        <v>104.6</v>
      </c>
      <c r="BZ7" s="36">
        <v>318.95999999999998</v>
      </c>
      <c r="CA7" s="36">
        <v>319.66000000000003</v>
      </c>
      <c r="CB7" s="36">
        <v>287.57</v>
      </c>
      <c r="CC7" s="36">
        <v>292.44</v>
      </c>
      <c r="CD7" s="36">
        <v>282.14999999999998</v>
      </c>
      <c r="CE7" s="36">
        <v>204.24</v>
      </c>
      <c r="CF7" s="36">
        <v>210.28</v>
      </c>
      <c r="CG7" s="36">
        <v>211.08</v>
      </c>
      <c r="CH7" s="36">
        <v>213.52</v>
      </c>
      <c r="CI7" s="36">
        <v>208.21</v>
      </c>
      <c r="CJ7" s="36">
        <v>164.21</v>
      </c>
      <c r="CK7" s="36">
        <v>51.64</v>
      </c>
      <c r="CL7" s="36">
        <v>49.05</v>
      </c>
      <c r="CM7" s="36">
        <v>50.63</v>
      </c>
      <c r="CN7" s="36">
        <v>51.09</v>
      </c>
      <c r="CO7" s="36">
        <v>50.08</v>
      </c>
      <c r="CP7" s="36">
        <v>51.05</v>
      </c>
      <c r="CQ7" s="36">
        <v>50.49</v>
      </c>
      <c r="CR7" s="36">
        <v>49.69</v>
      </c>
      <c r="CS7" s="36">
        <v>49.77</v>
      </c>
      <c r="CT7" s="36">
        <v>49.22</v>
      </c>
      <c r="CU7" s="36">
        <v>59.8</v>
      </c>
      <c r="CV7" s="36">
        <v>79.8</v>
      </c>
      <c r="CW7" s="36">
        <v>77.13</v>
      </c>
      <c r="CX7" s="36">
        <v>79.86</v>
      </c>
      <c r="CY7" s="36">
        <v>79.900000000000006</v>
      </c>
      <c r="CZ7" s="36">
        <v>80.06</v>
      </c>
      <c r="DA7" s="36">
        <v>80.81</v>
      </c>
      <c r="DB7" s="36">
        <v>78.7</v>
      </c>
      <c r="DC7" s="36">
        <v>80.010000000000005</v>
      </c>
      <c r="DD7" s="36">
        <v>79.98</v>
      </c>
      <c r="DE7" s="36">
        <v>79.48</v>
      </c>
      <c r="DF7" s="36">
        <v>89.78</v>
      </c>
      <c r="DG7" s="36">
        <v>43</v>
      </c>
      <c r="DH7" s="36">
        <v>43.87</v>
      </c>
      <c r="DI7" s="36">
        <v>45.37</v>
      </c>
      <c r="DJ7" s="36">
        <v>47.05</v>
      </c>
      <c r="DK7" s="36">
        <v>48.24</v>
      </c>
      <c r="DL7" s="36">
        <v>33.21</v>
      </c>
      <c r="DM7" s="36">
        <v>34.24</v>
      </c>
      <c r="DN7" s="36">
        <v>35.18</v>
      </c>
      <c r="DO7" s="36">
        <v>36.43</v>
      </c>
      <c r="DP7" s="36">
        <v>46.12</v>
      </c>
      <c r="DQ7" s="36">
        <v>46.31</v>
      </c>
      <c r="DR7" s="36">
        <v>12.99</v>
      </c>
      <c r="DS7" s="36">
        <v>12.25</v>
      </c>
      <c r="DT7" s="36">
        <v>12.07</v>
      </c>
      <c r="DU7" s="36">
        <v>11.82</v>
      </c>
      <c r="DV7" s="36">
        <v>11.69</v>
      </c>
      <c r="DW7" s="36">
        <v>6.34</v>
      </c>
      <c r="DX7" s="36">
        <v>6.81</v>
      </c>
      <c r="DY7" s="36">
        <v>8.41</v>
      </c>
      <c r="DZ7" s="36">
        <v>8.7200000000000006</v>
      </c>
      <c r="EA7" s="36">
        <v>9.86</v>
      </c>
      <c r="EB7" s="36">
        <v>12.42</v>
      </c>
      <c r="EC7" s="36">
        <v>0.47</v>
      </c>
      <c r="ED7" s="36">
        <v>0.75</v>
      </c>
      <c r="EE7" s="36">
        <v>0.18</v>
      </c>
      <c r="EF7" s="36">
        <v>0.25</v>
      </c>
      <c r="EG7" s="36">
        <v>0.13</v>
      </c>
      <c r="EH7" s="36">
        <v>0.81</v>
      </c>
      <c r="EI7" s="36">
        <v>0.82</v>
      </c>
      <c r="EJ7" s="36">
        <v>0.66</v>
      </c>
      <c r="EK7" s="36">
        <v>0.64</v>
      </c>
      <c r="EL7" s="36">
        <v>0.56000000000000005</v>
      </c>
      <c r="EM7" s="36">
        <v>0.78</v>
      </c>
    </row>
    <row r="8" spans="1:143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8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8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8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8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8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8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8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8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8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8"/>
    </row>
    <row r="9" spans="1:143">
      <c r="A9" s="39"/>
      <c r="B9" s="39" t="s">
        <v>99</v>
      </c>
      <c r="C9" s="39" t="s">
        <v>100</v>
      </c>
      <c r="D9" s="39" t="s">
        <v>101</v>
      </c>
      <c r="E9" s="39" t="s">
        <v>102</v>
      </c>
      <c r="F9" s="39" t="s">
        <v>103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>
      <c r="A10" s="39" t="s">
        <v>43</v>
      </c>
      <c r="B10" s="40">
        <f>DATEVALUE($B$6-4&amp;"年1月1日")</f>
        <v>40179</v>
      </c>
      <c r="C10" s="40">
        <f>DATEVALUE($B$6-3&amp;"年1月1日")</f>
        <v>40544</v>
      </c>
      <c r="D10" s="40">
        <f>DATEVALUE($B$6-2&amp;"年1月1日")</f>
        <v>40909</v>
      </c>
      <c r="E10" s="40">
        <f>DATEVALUE($B$6-1&amp;"年1月1日")</f>
        <v>41275</v>
      </c>
      <c r="F10" s="40">
        <f>DATEVALUE($B$6&amp;"年1月1日")</f>
        <v>41640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temp</cp:lastModifiedBy>
  <cp:lastPrinted>2016-02-19T05:49:26Z</cp:lastPrinted>
  <dcterms:created xsi:type="dcterms:W3CDTF">2016-02-03T07:14:00Z</dcterms:created>
  <dcterms:modified xsi:type="dcterms:W3CDTF">2016-02-24T09:13:48Z</dcterms:modified>
  <cp:category/>
</cp:coreProperties>
</file>