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95" activeTab="0"/>
  </bookViews>
  <sheets>
    <sheet name="第５９表a" sheetId="1" r:id="rId1"/>
    <sheet name="第５９表b" sheetId="2" r:id="rId2"/>
    <sheet name="第５９表c" sheetId="3" r:id="rId3"/>
    <sheet name="第６０・６１表" sheetId="4" r:id="rId4"/>
    <sheet name="第６２表" sheetId="5" r:id="rId5"/>
    <sheet name="第６３表" sheetId="6" r:id="rId6"/>
    <sheet name="第６４・６５表" sheetId="7" r:id="rId7"/>
    <sheet name="Sheet1" sheetId="8" r:id="rId8"/>
  </sheets>
  <externalReferences>
    <externalReference r:id="rId11"/>
  </externalReferences>
  <definedNames>
    <definedName name="_1NEN" localSheetId="0">'第５９表a'!#REF!</definedName>
    <definedName name="_1NEN" localSheetId="1">'第５９表b'!#REF!</definedName>
    <definedName name="_1NEN" localSheetId="2">'第５９表c'!#REF!</definedName>
    <definedName name="_1NEN" localSheetId="4">'第６２表'!#REF!</definedName>
    <definedName name="_1NEN" localSheetId="5">'第６３表'!#REF!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xlnm.Print_Area" localSheetId="0">'第５９表a'!$A$1:$AF$66</definedName>
    <definedName name="_xlnm.Print_Area" localSheetId="1">'第５９表b'!$A$1:$AF$66</definedName>
    <definedName name="_xlnm.Print_Area" localSheetId="2">'第５９表c'!$A$1:$AF$66</definedName>
    <definedName name="_xlnm.Print_Area" localSheetId="3">'第６０・６１表'!$A$4:$AF$71</definedName>
    <definedName name="_xlnm.Print_Area" localSheetId="4">'第６２表'!$A$1:$AW$64</definedName>
    <definedName name="_xlnm.Print_Area" localSheetId="5">'第６３表'!$A$1:$D$60</definedName>
    <definedName name="_xlnm.Print_Area" localSheetId="6">'第６４・６５表'!$A$1:$S$59</definedName>
    <definedName name="Print_Area_MI" localSheetId="0">'第５９表a'!$A$8:$R$65</definedName>
    <definedName name="Print_Area_MI" localSheetId="1">'第５９表b'!$A$8:$R$65</definedName>
    <definedName name="Print_Area_MI" localSheetId="2">'第５９表c'!$A$8:$R$65</definedName>
    <definedName name="Print_Area_MI" localSheetId="3">'第６０・６１表'!$A$4:$Y$30</definedName>
    <definedName name="Print_Area_MI" localSheetId="4">'第６２表'!$A$8:$U$63</definedName>
    <definedName name="Print_Area_MI" localSheetId="5">'第６３表'!$A$7:$D$59</definedName>
    <definedName name="Print_Area_MI" localSheetId="6">'第６４・６５表'!$A$1:$S$29</definedName>
    <definedName name="Print_Area_MI">'[1]第１表'!$B$1:$N$59</definedName>
    <definedName name="_xlnm.Print_Titles" localSheetId="0">'第５９表a'!$1:$8</definedName>
    <definedName name="_xlnm.Print_Titles" localSheetId="1">'第５９表b'!$1:$8</definedName>
    <definedName name="_xlnm.Print_Titles" localSheetId="2">'第５９表c'!$1:$8</definedName>
    <definedName name="_xlnm.Print_Titles" localSheetId="4">'第６２表'!$1:$8</definedName>
    <definedName name="_xlnm.Print_Titles" localSheetId="5">'第６３表'!$1:$7</definedName>
    <definedName name="Print_Titles_MI" localSheetId="0">'第５９表a'!$1:$8</definedName>
    <definedName name="Print_Titles_MI" localSheetId="1">'第５９表b'!$1:$8</definedName>
    <definedName name="Print_Titles_MI" localSheetId="2">'第５９表c'!$1:$8</definedName>
    <definedName name="Print_Titles_MI" localSheetId="4">'第６２表'!$1:$8</definedName>
    <definedName name="Print_Titles_MI" localSheetId="5">'第６３表'!$1:$7</definedName>
    <definedName name="Print_Titles_MI">'[1]第２表'!$2:$8</definedName>
  </definedNames>
  <calcPr calcMode="manual" fullCalcOnLoad="1"/>
</workbook>
</file>

<file path=xl/sharedStrings.xml><?xml version="1.0" encoding="utf-8"?>
<sst xmlns="http://schemas.openxmlformats.org/spreadsheetml/2006/main" count="1024" uniqueCount="289">
  <si>
    <t>計</t>
  </si>
  <si>
    <t>女</t>
  </si>
  <si>
    <t>(単位：人)</t>
  </si>
  <si>
    <t>定時制</t>
  </si>
  <si>
    <t>〈高等学校〉</t>
  </si>
  <si>
    <t>(単位：人，％)</t>
  </si>
  <si>
    <t>全      日      制</t>
  </si>
  <si>
    <t>定      時      制</t>
  </si>
  <si>
    <t>男</t>
  </si>
  <si>
    <t>専門的･技術的職業従事者</t>
  </si>
  <si>
    <t>　</t>
  </si>
  <si>
    <t>生産工程・労務作業者</t>
  </si>
  <si>
    <t>&lt;高等学校&gt;</t>
  </si>
  <si>
    <t>(単位：人,％)</t>
  </si>
  <si>
    <t>電気･ガス･熱供給･水道業</t>
  </si>
  <si>
    <t xml:space="preserve"> </t>
  </si>
  <si>
    <t>入     学     志     願     者</t>
  </si>
  <si>
    <t>大学・短期大学</t>
  </si>
  <si>
    <t xml:space="preserve"> 区    分</t>
  </si>
  <si>
    <t>全 日 制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</si>
  <si>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</si>
  <si>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</si>
  <si>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</si>
  <si>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</si>
  <si>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</si>
  <si>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</si>
  <si>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</si>
  <si>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</si>
  <si>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　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</si>
  <si>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</si>
  <si>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</si>
  <si>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</si>
  <si>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</si>
  <si>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</si>
  <si>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</si>
  <si>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</si>
  <si>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</si>
  <si>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</si>
  <si>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</si>
  <si>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</si>
  <si>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</si>
  <si>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</si>
  <si>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</si>
  <si>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</si>
  <si>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</si>
  <si>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</si>
  <si>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</si>
  <si>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</si>
  <si>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</si>
  <si>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</si>
  <si>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</si>
  <si>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</si>
  <si>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</si>
  <si>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</si>
  <si>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</si>
  <si>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</si>
  <si>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</si>
  <si>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</si>
  <si>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</si>
  <si>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</si>
  <si>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</si>
  <si>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</si>
  <si>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</si>
  <si>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</si>
  <si>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情報通信業</t>
  </si>
  <si>
    <t>漁業</t>
  </si>
  <si>
    <t>建設業</t>
  </si>
  <si>
    <t>製造業</t>
  </si>
  <si>
    <t>製造・制作作業者</t>
  </si>
  <si>
    <t>事務従事者</t>
  </si>
  <si>
    <t>販売従事者</t>
  </si>
  <si>
    <t>保安職業従事者</t>
  </si>
  <si>
    <t>農林作業従事者</t>
  </si>
  <si>
    <t>漁業作業従事者</t>
  </si>
  <si>
    <t>運輸･通信従事者</t>
  </si>
  <si>
    <t>定置機関運転・建設機械運転                                         ・電気作業者</t>
  </si>
  <si>
    <t>加美町</t>
  </si>
  <si>
    <t>複合サービス事業</t>
  </si>
  <si>
    <t>男</t>
  </si>
  <si>
    <t>女</t>
  </si>
  <si>
    <t>登米市</t>
  </si>
  <si>
    <t>登米市</t>
  </si>
  <si>
    <t>栗原市</t>
  </si>
  <si>
    <t>栗原市</t>
  </si>
  <si>
    <t>東松島市</t>
  </si>
  <si>
    <t>東松島市</t>
  </si>
  <si>
    <t>大河原町</t>
  </si>
  <si>
    <t>計</t>
  </si>
  <si>
    <t>公　　立</t>
  </si>
  <si>
    <t>私　　立</t>
  </si>
  <si>
    <t>各種学校</t>
  </si>
  <si>
    <t>公　　立</t>
  </si>
  <si>
    <t>私　　立</t>
  </si>
  <si>
    <t>大学
(学部）</t>
  </si>
  <si>
    <t>短期大学
(本科）</t>
  </si>
  <si>
    <t>大学・短期大学の通信教育部</t>
  </si>
  <si>
    <t>大学・短期大学（別科）</t>
  </si>
  <si>
    <t>高等学校（専攻科）</t>
  </si>
  <si>
    <t>左記（E+I）
のうち県外
就職者
（再掲）</t>
  </si>
  <si>
    <t>&lt;高等学校&gt;（男女計）</t>
  </si>
  <si>
    <t>大学</t>
  </si>
  <si>
    <t>短期大学</t>
  </si>
  <si>
    <t>&lt;高等学校&gt;（男）</t>
  </si>
  <si>
    <t>&lt;高等学校&gt;（女）</t>
  </si>
  <si>
    <t>大学( 学  部 )</t>
  </si>
  <si>
    <t>当該年３月卒業者</t>
  </si>
  <si>
    <t>漁業</t>
  </si>
  <si>
    <t>建設業</t>
  </si>
  <si>
    <t>製造業</t>
  </si>
  <si>
    <t>電気・ガス
熱供給・水道業</t>
  </si>
  <si>
    <t>情報通信業</t>
  </si>
  <si>
    <t>医療・福祉</t>
  </si>
  <si>
    <t>教育・学習支援業</t>
  </si>
  <si>
    <t>&lt;高等学校&gt;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</si>
  <si>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</si>
  <si>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</si>
  <si>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</si>
  <si>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</si>
  <si>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</si>
  <si>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</si>
  <si>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</si>
  <si>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</si>
  <si>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</si>
  <si>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</si>
  <si>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</si>
  <si>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</si>
  <si>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</si>
  <si>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</si>
  <si>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</si>
  <si>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</si>
  <si>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</si>
  <si>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</si>
  <si>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</si>
  <si>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</si>
  <si>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</si>
  <si>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</si>
  <si>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</si>
  <si>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</si>
  <si>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</si>
  <si>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</si>
  <si>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</si>
  <si>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</si>
  <si>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</si>
  <si>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</si>
  <si>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</si>
  <si>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</si>
  <si>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</si>
  <si>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</si>
  <si>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</si>
  <si>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</si>
  <si>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</si>
  <si>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</si>
  <si>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</si>
  <si>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</si>
  <si>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</si>
  <si>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</si>
  <si>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</si>
  <si>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</si>
  <si>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</si>
  <si>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</si>
  <si>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当該年３月卒業</t>
  </si>
  <si>
    <t>専修学校
（一般課程等）</t>
  </si>
  <si>
    <t>大学等
進学率
（％）</t>
  </si>
  <si>
    <t>開発施設等入学者</t>
  </si>
  <si>
    <t xml:space="preserve">     （一般課程）等入学者</t>
  </si>
  <si>
    <t>専修学校
（一般課程）等</t>
  </si>
  <si>
    <t>短期大学( 本科 )</t>
  </si>
  <si>
    <t>仙台市計</t>
  </si>
  <si>
    <t>塩竈市</t>
  </si>
  <si>
    <t>Ｄ
公共職業能力開発施設等入学者</t>
  </si>
  <si>
    <t>Ｅ
就職者</t>
  </si>
  <si>
    <t>Ａ　大学等進学者</t>
  </si>
  <si>
    <t>Ｂ
専修学校
（専門課程）
進学者</t>
  </si>
  <si>
    <t>Ｃ　専修学校
（一般課程）等入学者</t>
  </si>
  <si>
    <t>Ｇ
左記以外の者</t>
  </si>
  <si>
    <t>Ｉ　左記ＡＢＣＤのうち
就職している者（再掲）</t>
  </si>
  <si>
    <t>前年３月以前卒業</t>
  </si>
  <si>
    <t>Ｄ　公共職業能力</t>
  </si>
  <si>
    <t>Ｆ　一時的な
仕事に就いた者</t>
  </si>
  <si>
    <t>Ｇ　左記以外の者</t>
  </si>
  <si>
    <t xml:space="preserve"> Ａ　大学等進学者</t>
  </si>
  <si>
    <t>Ａ　大学等進学者</t>
  </si>
  <si>
    <t>Ｂ　専修学校（一般課程）等入学者</t>
  </si>
  <si>
    <t>前年３月以前卒業者</t>
  </si>
  <si>
    <t>（つづき）</t>
  </si>
  <si>
    <t>Ａのうち</t>
  </si>
  <si>
    <t>Ｂのうち</t>
  </si>
  <si>
    <t>Ｃのうち</t>
  </si>
  <si>
    <t>Ｄのうち</t>
  </si>
  <si>
    <t>〈高等学校〉</t>
  </si>
  <si>
    <t xml:space="preserve">　 Ｂ　専 修 学 校 </t>
  </si>
  <si>
    <t>Ｃ　専修学校等</t>
  </si>
  <si>
    <t>Ｅ　就   職   者</t>
  </si>
  <si>
    <t xml:space="preserve">   (専門課程)進学者</t>
  </si>
  <si>
    <t>全日制</t>
  </si>
  <si>
    <t>(つづき）</t>
  </si>
  <si>
    <t>（つづき）　</t>
  </si>
  <si>
    <t>Ａ　大学（学部），短大（本科）
への入学志願者</t>
  </si>
  <si>
    <t>大崎市</t>
  </si>
  <si>
    <t>美里町</t>
  </si>
  <si>
    <t>南三陸町</t>
  </si>
  <si>
    <t>美里町</t>
  </si>
  <si>
    <t>情　報</t>
  </si>
  <si>
    <t>福　祉</t>
  </si>
  <si>
    <t>市 部 計</t>
  </si>
  <si>
    <t>Ｉ　左記ＡＢＣＤのうち
就職している者（再掲）</t>
  </si>
  <si>
    <t>特別支援学校高等部（専攻科）</t>
  </si>
  <si>
    <t>Ｆ
一時的な仕事に就いた者</t>
  </si>
  <si>
    <t>就職率
（Ｅ+I）/
総数
（％）</t>
  </si>
  <si>
    <t>特別支援学校高等部
（専攻科）</t>
  </si>
  <si>
    <t>農業・林業</t>
  </si>
  <si>
    <t>運輸業・郵便業</t>
  </si>
  <si>
    <t>卸売業・小売業</t>
  </si>
  <si>
    <t>金融業・保険業</t>
  </si>
  <si>
    <t>学術研究・専門・技術サービス業</t>
  </si>
  <si>
    <t>宿泊業・飲食サービス業</t>
  </si>
  <si>
    <t>生活関連サービス業・娯楽業</t>
  </si>
  <si>
    <t>複合サービス業事業</t>
  </si>
  <si>
    <t>公務(他に分類
されるものを除く）</t>
  </si>
  <si>
    <t>農業・林業</t>
  </si>
  <si>
    <t>鉱業・採石業・砂利採取業</t>
  </si>
  <si>
    <t>運輸業・郵便業</t>
  </si>
  <si>
    <t>卸売業・小売業</t>
  </si>
  <si>
    <t>金融業・保険業</t>
  </si>
  <si>
    <t>不動産業・物品賃貸業</t>
  </si>
  <si>
    <t>学術研究・専門・技術サービス業</t>
  </si>
  <si>
    <t>公務(他に分類されるものを除く)</t>
  </si>
  <si>
    <t>サービス業（他に分類されないもの）</t>
  </si>
  <si>
    <t>356-05から356-17を減ずる</t>
  </si>
  <si>
    <t>356-09から356-21を減ずる</t>
  </si>
  <si>
    <t>第５９表　　　市　町　村　別　進　路　別　卒　業　者　数　（３－１）</t>
  </si>
  <si>
    <t>第５９表　　　市　町　村　別　進　路　別　卒　業　者　数　（３－２）</t>
  </si>
  <si>
    <t>第５９表　　　市　町　村　別　進　路　別　卒　業　者　数　（３－３）</t>
  </si>
  <si>
    <t>第６０表　　　学　科　別　進　路　別　卒　業　者　数</t>
  </si>
  <si>
    <t xml:space="preserve"> 第６１表         学科別大学・短期大学・専修学校等への進入学者数及び学科別大学・短期大学への入学志願者数</t>
  </si>
  <si>
    <t>　　第６４表　　　産　業　別　就　職　者　数　及　び　割　合</t>
  </si>
  <si>
    <t xml:space="preserve">     　第６５表　　　職　業　別　就　職　者　数　及　び　割　合　</t>
  </si>
  <si>
    <t>第６３表　　　就職先別県外就職者数</t>
  </si>
  <si>
    <t>鉱業・採石業・
砂利採取業</t>
  </si>
  <si>
    <t xml:space="preserve">第６２表　　　市　町　村　別　産　業　別　就　職　者　数 </t>
  </si>
  <si>
    <t>教育・
学習支援業</t>
  </si>
  <si>
    <t>サービス業（他に分類されないもの）</t>
  </si>
  <si>
    <t>不動産業・
物品賃貸業</t>
  </si>
  <si>
    <t>左記以外のもの</t>
  </si>
  <si>
    <t>上記以外のもの</t>
  </si>
  <si>
    <t>宿泊業・飲食
サービス業</t>
  </si>
  <si>
    <t>区　　分
市町村名</t>
  </si>
  <si>
    <t>区    分</t>
  </si>
  <si>
    <t>区　　分
都道府県名</t>
  </si>
  <si>
    <t>区            分</t>
  </si>
  <si>
    <t>平成21年度</t>
  </si>
  <si>
    <t>平成22年度</t>
  </si>
  <si>
    <t>平成22年度　　</t>
  </si>
  <si>
    <t>平成21年度　</t>
  </si>
  <si>
    <t>Ｈ
不詳・死亡の者</t>
  </si>
  <si>
    <t>　Ｈ　不詳・死亡
の者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</si>
  <si>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</si>
  <si>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</si>
  <si>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</si>
  <si>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</si>
  <si>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</si>
  <si>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</si>
  <si>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</si>
  <si>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</si>
  <si>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</si>
  <si>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</si>
  <si>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平成21年度</t>
  </si>
  <si>
    <t>平成22年度</t>
  </si>
  <si>
    <t>（つづき）</t>
  </si>
  <si>
    <t>区              分</t>
  </si>
  <si>
    <t>サービス職業従事者</t>
  </si>
  <si>
    <t>採掘・建設・労務作業者</t>
  </si>
  <si>
    <t>上記以外のもの</t>
  </si>
  <si>
    <t>…</t>
  </si>
  <si>
    <t>千葉</t>
  </si>
  <si>
    <t>定時制</t>
  </si>
  <si>
    <t>（つづき）</t>
  </si>
  <si>
    <t>大       学</t>
  </si>
  <si>
    <t>短 期 大 学</t>
  </si>
  <si>
    <t>高 等 学 校</t>
  </si>
  <si>
    <t xml:space="preserve"> ( 学   部 )</t>
  </si>
  <si>
    <t>( 本   科 )</t>
  </si>
  <si>
    <t>の通信教育部</t>
  </si>
  <si>
    <t>( 別   科 )</t>
  </si>
  <si>
    <t>専  攻  科</t>
  </si>
  <si>
    <t>平成21年度</t>
  </si>
  <si>
    <t>平成22年度</t>
  </si>
  <si>
    <t xml:space="preserve"> </t>
  </si>
  <si>
    <t/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</si>
</sst>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0.0_);[Red]\(0.0\)"/>
    <numFmt numFmtId="198" formatCode="&quot;¥&quot;#,##0;[Red]&quot;¥&quot;#,##0"/>
    <numFmt numFmtId="199" formatCode="&quot;¥&quot;#,##0.0;[Red]&quot;¥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&quot;#,##0;\-"/>
    <numFmt numFmtId="228" formatCode="#,##0.0;0.0;&quot;－&quot;"/>
    <numFmt numFmtId="229" formatCode="0.000_ "/>
  </numFmts>
  <fonts count="6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14"/>
      <name val="書院細明朝体"/>
      <family val="1"/>
    </font>
    <font>
      <b/>
      <sz val="8"/>
      <name val="ＭＳ 明朝"/>
      <family val="1"/>
    </font>
    <font>
      <b/>
      <sz val="12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7.5"/>
      <name val="書院細明朝体"/>
      <family val="1"/>
    </font>
    <font>
      <sz val="9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書院細明朝体"/>
      <family val="1"/>
    </font>
    <font>
      <b/>
      <sz val="9"/>
      <color indexed="9"/>
      <name val="書院細明朝体"/>
      <family val="1"/>
    </font>
    <font>
      <b/>
      <sz val="12"/>
      <color indexed="9"/>
      <name val="書院細明朝体"/>
      <family val="1"/>
    </font>
    <font>
      <sz val="7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書院細明朝体"/>
      <family val="1"/>
    </font>
    <font>
      <b/>
      <sz val="9"/>
      <color theme="0"/>
      <name val="書院細明朝体"/>
      <family val="1"/>
    </font>
    <font>
      <b/>
      <sz val="12"/>
      <color theme="0"/>
      <name val="書院細明朝体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0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176" fontId="10" fillId="0" borderId="0" xfId="62" applyNumberFormat="1" applyFont="1" applyAlignment="1">
      <alignment vertical="center"/>
      <protection/>
    </xf>
    <xf numFmtId="176" fontId="10" fillId="0" borderId="0" xfId="61" applyNumberFormat="1" applyFont="1" applyBorder="1" applyAlignment="1">
      <alignment vertical="center"/>
      <protection/>
    </xf>
    <xf numFmtId="176" fontId="10" fillId="0" borderId="0" xfId="61" applyNumberFormat="1" applyFont="1" applyBorder="1" applyAlignment="1" applyProtection="1">
      <alignment horizontal="distributed" vertical="center"/>
      <protection/>
    </xf>
    <xf numFmtId="176" fontId="10" fillId="0" borderId="10" xfId="61" applyNumberFormat="1" applyFont="1" applyBorder="1" applyAlignment="1" applyProtection="1">
      <alignment horizontal="distributed" vertical="center"/>
      <protection/>
    </xf>
    <xf numFmtId="176" fontId="10" fillId="0" borderId="0" xfId="62" applyNumberFormat="1" applyFont="1" applyBorder="1" applyAlignment="1">
      <alignment vertical="center"/>
      <protection/>
    </xf>
    <xf numFmtId="176" fontId="10" fillId="0" borderId="11" xfId="61" applyNumberFormat="1" applyFont="1" applyBorder="1" applyAlignment="1" applyProtection="1">
      <alignment horizontal="distributed" vertical="center"/>
      <protection/>
    </xf>
    <xf numFmtId="178" fontId="12" fillId="0" borderId="0" xfId="63" applyNumberFormat="1" applyFont="1" applyAlignment="1">
      <alignment vertical="center"/>
      <protection/>
    </xf>
    <xf numFmtId="178" fontId="12" fillId="0" borderId="12" xfId="63" applyNumberFormat="1" applyFont="1" applyBorder="1" applyAlignment="1">
      <alignment horizontal="left" vertical="center"/>
      <protection/>
    </xf>
    <xf numFmtId="178" fontId="12" fillId="0" borderId="0" xfId="0" applyNumberFormat="1" applyFont="1" applyAlignment="1">
      <alignment vertical="center"/>
    </xf>
    <xf numFmtId="178" fontId="12" fillId="0" borderId="0" xfId="0" applyNumberFormat="1" applyFont="1" applyBorder="1" applyAlignment="1">
      <alignment vertical="center"/>
    </xf>
    <xf numFmtId="176" fontId="12" fillId="0" borderId="0" xfId="62" applyNumberFormat="1" applyFont="1" applyBorder="1" applyAlignment="1" applyProtection="1">
      <alignment horizontal="center" vertical="center"/>
      <protection/>
    </xf>
    <xf numFmtId="178" fontId="12" fillId="0" borderId="0" xfId="0" applyNumberFormat="1" applyFont="1" applyBorder="1" applyAlignment="1" applyProtection="1">
      <alignment vertical="center"/>
      <protection locked="0"/>
    </xf>
    <xf numFmtId="178" fontId="12" fillId="0" borderId="0" xfId="0" applyNumberFormat="1" applyFont="1" applyBorder="1" applyAlignment="1" applyProtection="1">
      <alignment vertical="center"/>
      <protection/>
    </xf>
    <xf numFmtId="178" fontId="12" fillId="0" borderId="0" xfId="0" applyNumberFormat="1" applyFont="1" applyBorder="1" applyAlignment="1" applyProtection="1">
      <alignment horizontal="left" vertical="center"/>
      <protection/>
    </xf>
    <xf numFmtId="178" fontId="12" fillId="0" borderId="0" xfId="63" applyNumberFormat="1" applyFont="1" applyBorder="1" applyAlignment="1">
      <alignment horizontal="left" vertical="center"/>
      <protection/>
    </xf>
    <xf numFmtId="178" fontId="12" fillId="0" borderId="10" xfId="0" applyNumberFormat="1" applyFont="1" applyBorder="1" applyAlignment="1" applyProtection="1">
      <alignment vertical="center"/>
      <protection/>
    </xf>
    <xf numFmtId="176" fontId="12" fillId="0" borderId="13" xfId="62" applyNumberFormat="1" applyFont="1" applyBorder="1" applyAlignment="1" applyProtection="1">
      <alignment horizontal="center" vertical="center"/>
      <protection/>
    </xf>
    <xf numFmtId="176" fontId="12" fillId="0" borderId="14" xfId="62" applyNumberFormat="1" applyFont="1" applyBorder="1" applyAlignment="1" applyProtection="1">
      <alignment horizontal="center" vertical="center"/>
      <protection/>
    </xf>
    <xf numFmtId="178" fontId="12" fillId="0" borderId="0" xfId="63" applyNumberFormat="1" applyFont="1" applyAlignment="1">
      <alignment horizontal="centerContinuous" vertical="center"/>
      <protection/>
    </xf>
    <xf numFmtId="178" fontId="12" fillId="0" borderId="0" xfId="63" applyNumberFormat="1" applyFont="1" applyAlignment="1">
      <alignment horizontal="left" vertical="center"/>
      <protection/>
    </xf>
    <xf numFmtId="178" fontId="12" fillId="0" borderId="0" xfId="63" applyNumberFormat="1" applyFont="1" applyBorder="1" applyAlignment="1">
      <alignment horizontal="right" vertical="center"/>
      <protection/>
    </xf>
    <xf numFmtId="178" fontId="12" fillId="0" borderId="0" xfId="63" applyNumberFormat="1" applyFont="1" applyBorder="1" applyAlignment="1">
      <alignment vertical="center"/>
      <protection/>
    </xf>
    <xf numFmtId="178" fontId="12" fillId="0" borderId="0" xfId="63" applyNumberFormat="1" applyFont="1" applyBorder="1" applyAlignment="1" applyProtection="1">
      <alignment horizontal="center" vertical="center"/>
      <protection/>
    </xf>
    <xf numFmtId="178" fontId="12" fillId="0" borderId="0" xfId="63" applyNumberFormat="1" applyFont="1" applyBorder="1" applyAlignment="1" applyProtection="1">
      <alignment vertical="center"/>
      <protection/>
    </xf>
    <xf numFmtId="178" fontId="12" fillId="0" borderId="0" xfId="63" applyNumberFormat="1" applyFont="1" applyBorder="1" applyAlignment="1" applyProtection="1">
      <alignment vertical="center"/>
      <protection locked="0"/>
    </xf>
    <xf numFmtId="178" fontId="12" fillId="0" borderId="0" xfId="64" applyNumberFormat="1" applyFont="1" applyAlignment="1">
      <alignment horizontal="centerContinuous" vertical="center"/>
      <protection/>
    </xf>
    <xf numFmtId="178" fontId="12" fillId="0" borderId="0" xfId="64" applyNumberFormat="1" applyFont="1" applyAlignment="1">
      <alignment horizontal="left" vertical="center"/>
      <protection/>
    </xf>
    <xf numFmtId="178" fontId="12" fillId="0" borderId="0" xfId="64" applyNumberFormat="1" applyFont="1" applyBorder="1" applyAlignment="1">
      <alignment horizontal="left" vertical="center"/>
      <protection/>
    </xf>
    <xf numFmtId="178" fontId="12" fillId="0" borderId="0" xfId="64" applyNumberFormat="1" applyFont="1" applyBorder="1" applyAlignment="1" applyProtection="1">
      <alignment horizontal="left" vertical="center"/>
      <protection/>
    </xf>
    <xf numFmtId="178" fontId="12" fillId="0" borderId="0" xfId="64" applyNumberFormat="1" applyFont="1" applyBorder="1" applyAlignment="1">
      <alignment horizontal="right" vertical="center"/>
      <protection/>
    </xf>
    <xf numFmtId="178" fontId="12" fillId="0" borderId="0" xfId="64" applyNumberFormat="1" applyFont="1" applyBorder="1" applyAlignment="1" applyProtection="1">
      <alignment horizontal="center" vertical="center"/>
      <protection/>
    </xf>
    <xf numFmtId="178" fontId="12" fillId="0" borderId="0" xfId="64" applyNumberFormat="1" applyFont="1" applyBorder="1" applyAlignment="1">
      <alignment vertical="center"/>
      <protection/>
    </xf>
    <xf numFmtId="178" fontId="12" fillId="0" borderId="0" xfId="64" applyNumberFormat="1" applyFont="1" applyAlignment="1">
      <alignment vertical="center"/>
      <protection/>
    </xf>
    <xf numFmtId="178" fontId="12" fillId="0" borderId="0" xfId="64" applyNumberFormat="1" applyFont="1" applyBorder="1" applyAlignment="1" applyProtection="1">
      <alignment horizontal="distributed" vertical="center"/>
      <protection/>
    </xf>
    <xf numFmtId="178" fontId="12" fillId="0" borderId="0" xfId="63" applyNumberFormat="1" applyFont="1" applyBorder="1" applyAlignment="1" applyProtection="1" quotePrefix="1">
      <alignment horizontal="left" vertical="center"/>
      <protection/>
    </xf>
    <xf numFmtId="178" fontId="12" fillId="0" borderId="0" xfId="63" applyNumberFormat="1" applyFont="1" applyBorder="1" applyAlignment="1" applyProtection="1">
      <alignment horizontal="left" vertical="center"/>
      <protection/>
    </xf>
    <xf numFmtId="178" fontId="12" fillId="0" borderId="15" xfId="63" applyNumberFormat="1" applyFont="1" applyBorder="1" applyAlignment="1">
      <alignment horizontal="left" vertical="center"/>
      <protection/>
    </xf>
    <xf numFmtId="178" fontId="12" fillId="0" borderId="16" xfId="63" applyNumberFormat="1" applyFont="1" applyBorder="1" applyAlignment="1">
      <alignment vertical="center"/>
      <protection/>
    </xf>
    <xf numFmtId="178" fontId="12" fillId="0" borderId="16" xfId="63" applyNumberFormat="1" applyFont="1" applyBorder="1" applyAlignment="1" applyProtection="1">
      <alignment horizontal="left" vertical="center"/>
      <protection/>
    </xf>
    <xf numFmtId="178" fontId="12" fillId="0" borderId="17" xfId="63" applyNumberFormat="1" applyFont="1" applyBorder="1" applyAlignment="1" applyProtection="1">
      <alignment horizontal="center" vertical="center"/>
      <protection/>
    </xf>
    <xf numFmtId="178" fontId="12" fillId="0" borderId="10" xfId="63" applyNumberFormat="1" applyFont="1" applyBorder="1" applyAlignment="1">
      <alignment vertical="center"/>
      <protection/>
    </xf>
    <xf numFmtId="178" fontId="12" fillId="0" borderId="10" xfId="63" applyNumberFormat="1" applyFont="1" applyBorder="1" applyAlignment="1" applyProtection="1">
      <alignment vertical="center"/>
      <protection/>
    </xf>
    <xf numFmtId="178" fontId="12" fillId="0" borderId="17" xfId="63" applyNumberFormat="1" applyFont="1" applyBorder="1" applyAlignment="1">
      <alignment vertical="center"/>
      <protection/>
    </xf>
    <xf numFmtId="178" fontId="12" fillId="0" borderId="16" xfId="63" applyNumberFormat="1" applyFont="1" applyBorder="1" applyAlignment="1" applyProtection="1">
      <alignment horizontal="center" vertical="center"/>
      <protection/>
    </xf>
    <xf numFmtId="178" fontId="12" fillId="0" borderId="18" xfId="63" applyNumberFormat="1" applyFont="1" applyBorder="1" applyAlignment="1" applyProtection="1">
      <alignment horizontal="center" vertical="center"/>
      <protection/>
    </xf>
    <xf numFmtId="178" fontId="12" fillId="0" borderId="13" xfId="63" applyNumberFormat="1" applyFont="1" applyBorder="1" applyAlignment="1" applyProtection="1">
      <alignment horizontal="center" vertical="center"/>
      <protection/>
    </xf>
    <xf numFmtId="178" fontId="12" fillId="0" borderId="19" xfId="63" applyNumberFormat="1" applyFont="1" applyBorder="1" applyAlignment="1" applyProtection="1">
      <alignment horizontal="left" vertical="center"/>
      <protection/>
    </xf>
    <xf numFmtId="178" fontId="12" fillId="0" borderId="20" xfId="63" applyNumberFormat="1" applyFont="1" applyBorder="1" applyAlignment="1">
      <alignment horizontal="left" vertical="center"/>
      <protection/>
    </xf>
    <xf numFmtId="178" fontId="12" fillId="0" borderId="21" xfId="63" applyNumberFormat="1" applyFont="1" applyBorder="1" applyAlignment="1">
      <alignment horizontal="left" vertical="center"/>
      <protection/>
    </xf>
    <xf numFmtId="178" fontId="12" fillId="0" borderId="22" xfId="63" applyNumberFormat="1" applyFont="1" applyBorder="1" applyAlignment="1" applyProtection="1">
      <alignment horizontal="center" vertical="center"/>
      <protection/>
    </xf>
    <xf numFmtId="178" fontId="12" fillId="0" borderId="23" xfId="63" applyNumberFormat="1" applyFont="1" applyBorder="1" applyAlignment="1" applyProtection="1">
      <alignment horizontal="center" vertical="center"/>
      <protection/>
    </xf>
    <xf numFmtId="178" fontId="12" fillId="0" borderId="24" xfId="63" applyNumberFormat="1" applyFont="1" applyBorder="1" applyAlignment="1" applyProtection="1">
      <alignment horizontal="center" vertical="center"/>
      <protection/>
    </xf>
    <xf numFmtId="178" fontId="12" fillId="0" borderId="14" xfId="63" applyNumberFormat="1" applyFont="1" applyBorder="1" applyAlignment="1" applyProtection="1">
      <alignment horizontal="center" vertical="center"/>
      <protection/>
    </xf>
    <xf numFmtId="178" fontId="12" fillId="0" borderId="16" xfId="64" applyNumberFormat="1" applyFont="1" applyBorder="1" applyAlignment="1">
      <alignment vertical="center"/>
      <protection/>
    </xf>
    <xf numFmtId="178" fontId="12" fillId="0" borderId="17" xfId="64" applyNumberFormat="1" applyFont="1" applyBorder="1" applyAlignment="1" applyProtection="1">
      <alignment horizontal="center" vertical="center"/>
      <protection/>
    </xf>
    <xf numFmtId="178" fontId="12" fillId="0" borderId="10" xfId="64" applyNumberFormat="1" applyFont="1" applyBorder="1" applyAlignment="1">
      <alignment vertical="center"/>
      <protection/>
    </xf>
    <xf numFmtId="178" fontId="12" fillId="0" borderId="10" xfId="64" applyNumberFormat="1" applyFont="1" applyBorder="1" applyAlignment="1">
      <alignment horizontal="left" vertical="center"/>
      <protection/>
    </xf>
    <xf numFmtId="178" fontId="12" fillId="0" borderId="16" xfId="64" applyNumberFormat="1" applyFont="1" applyBorder="1" applyAlignment="1" applyProtection="1">
      <alignment horizontal="center" vertical="center"/>
      <protection/>
    </xf>
    <xf numFmtId="178" fontId="12" fillId="0" borderId="18" xfId="64" applyNumberFormat="1" applyFont="1" applyBorder="1" applyAlignment="1" applyProtection="1">
      <alignment horizontal="center" vertical="center"/>
      <protection/>
    </xf>
    <xf numFmtId="178" fontId="12" fillId="0" borderId="13" xfId="64" applyNumberFormat="1" applyFont="1" applyBorder="1" applyAlignment="1" applyProtection="1">
      <alignment horizontal="center" vertical="center"/>
      <protection/>
    </xf>
    <xf numFmtId="178" fontId="12" fillId="0" borderId="22" xfId="64" applyNumberFormat="1" applyFont="1" applyBorder="1" applyAlignment="1" applyProtection="1">
      <alignment horizontal="center" vertical="center"/>
      <protection/>
    </xf>
    <xf numFmtId="176" fontId="12" fillId="0" borderId="0" xfId="62" applyNumberFormat="1" applyFont="1" applyAlignment="1">
      <alignment vertical="center"/>
      <protection/>
    </xf>
    <xf numFmtId="176" fontId="12" fillId="0" borderId="0" xfId="62" applyNumberFormat="1" applyFont="1" applyBorder="1" applyAlignment="1">
      <alignment vertical="center"/>
      <protection/>
    </xf>
    <xf numFmtId="178" fontId="12" fillId="0" borderId="16" xfId="0" applyNumberFormat="1" applyFont="1" applyBorder="1" applyAlignment="1" applyProtection="1">
      <alignment vertical="center"/>
      <protection/>
    </xf>
    <xf numFmtId="178" fontId="12" fillId="0" borderId="0" xfId="0" applyNumberFormat="1" applyFont="1" applyAlignment="1">
      <alignment horizontal="centerContinuous" vertical="center"/>
    </xf>
    <xf numFmtId="178" fontId="12" fillId="0" borderId="10" xfId="0" applyNumberFormat="1" applyFont="1" applyBorder="1" applyAlignment="1">
      <alignment vertical="center"/>
    </xf>
    <xf numFmtId="178" fontId="12" fillId="0" borderId="14" xfId="0" applyNumberFormat="1" applyFont="1" applyBorder="1" applyAlignment="1" applyProtection="1">
      <alignment horizontal="center" vertical="center"/>
      <protection/>
    </xf>
    <xf numFmtId="178" fontId="12" fillId="0" borderId="13" xfId="0" applyNumberFormat="1" applyFont="1" applyBorder="1" applyAlignment="1" applyProtection="1">
      <alignment horizontal="center" vertical="center"/>
      <protection/>
    </xf>
    <xf numFmtId="176" fontId="12" fillId="0" borderId="10" xfId="62" applyNumberFormat="1" applyFont="1" applyBorder="1" applyAlignment="1">
      <alignment vertical="center"/>
      <protection/>
    </xf>
    <xf numFmtId="176" fontId="13" fillId="0" borderId="22" xfId="62" applyNumberFormat="1" applyFont="1" applyBorder="1" applyAlignment="1" applyProtection="1">
      <alignment horizontal="center" vertical="center"/>
      <protection/>
    </xf>
    <xf numFmtId="176" fontId="13" fillId="0" borderId="13" xfId="62" applyNumberFormat="1" applyFont="1" applyBorder="1" applyAlignment="1" applyProtection="1">
      <alignment horizontal="center" vertical="center"/>
      <protection/>
    </xf>
    <xf numFmtId="178" fontId="10" fillId="0" borderId="10" xfId="64" applyNumberFormat="1" applyFont="1" applyBorder="1" applyAlignment="1" applyProtection="1">
      <alignment vertical="center"/>
      <protection/>
    </xf>
    <xf numFmtId="178" fontId="10" fillId="0" borderId="0" xfId="64" applyNumberFormat="1" applyFont="1" applyBorder="1" applyAlignment="1" applyProtection="1">
      <alignment vertical="center"/>
      <protection/>
    </xf>
    <xf numFmtId="178" fontId="10" fillId="0" borderId="0" xfId="63" applyNumberFormat="1" applyFont="1" applyAlignment="1">
      <alignment vertical="center"/>
      <protection/>
    </xf>
    <xf numFmtId="178" fontId="20" fillId="0" borderId="0" xfId="63" applyNumberFormat="1" applyFont="1" applyAlignment="1">
      <alignment horizontal="center" vertical="center"/>
      <protection/>
    </xf>
    <xf numFmtId="178" fontId="10" fillId="0" borderId="10" xfId="63" applyNumberFormat="1" applyFont="1" applyBorder="1" applyAlignment="1" applyProtection="1">
      <alignment vertical="center"/>
      <protection/>
    </xf>
    <xf numFmtId="178" fontId="10" fillId="0" borderId="0" xfId="63" applyNumberFormat="1" applyFont="1" applyBorder="1" applyAlignment="1" applyProtection="1">
      <alignment vertical="center"/>
      <protection/>
    </xf>
    <xf numFmtId="178" fontId="12" fillId="0" borderId="0" xfId="63" applyNumberFormat="1" applyFont="1" applyBorder="1" applyAlignment="1">
      <alignment horizontal="center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6" fontId="12" fillId="0" borderId="0" xfId="62" applyNumberFormat="1" applyFont="1" applyAlignment="1" applyProtection="1">
      <alignment horizontal="center" vertical="center"/>
      <protection/>
    </xf>
    <xf numFmtId="176" fontId="12" fillId="0" borderId="0" xfId="62" applyNumberFormat="1" applyFont="1" applyBorder="1" applyAlignment="1" applyProtection="1">
      <alignment horizontal="left" vertical="center"/>
      <protection/>
    </xf>
    <xf numFmtId="176" fontId="12" fillId="0" borderId="16" xfId="62" applyNumberFormat="1" applyFont="1" applyBorder="1" applyAlignment="1">
      <alignment vertical="center"/>
      <protection/>
    </xf>
    <xf numFmtId="176" fontId="12" fillId="0" borderId="16" xfId="62" applyNumberFormat="1" applyFont="1" applyBorder="1" applyAlignment="1" applyProtection="1">
      <alignment horizontal="right" vertical="center"/>
      <protection/>
    </xf>
    <xf numFmtId="176" fontId="12" fillId="0" borderId="11" xfId="62" applyNumberFormat="1" applyFont="1" applyBorder="1" applyAlignment="1">
      <alignment vertical="center"/>
      <protection/>
    </xf>
    <xf numFmtId="176" fontId="12" fillId="0" borderId="0" xfId="61" applyNumberFormat="1" applyFont="1" applyBorder="1" applyAlignment="1">
      <alignment vertical="center"/>
      <protection/>
    </xf>
    <xf numFmtId="176" fontId="12" fillId="0" borderId="11" xfId="62" applyNumberFormat="1" applyFont="1" applyBorder="1" applyAlignment="1">
      <alignment horizontal="center" vertical="center"/>
      <protection/>
    </xf>
    <xf numFmtId="176" fontId="12" fillId="0" borderId="10" xfId="61" applyNumberFormat="1" applyFont="1" applyBorder="1" applyAlignment="1">
      <alignment vertical="center"/>
      <protection/>
    </xf>
    <xf numFmtId="176" fontId="12" fillId="0" borderId="0" xfId="61" applyNumberFormat="1" applyFont="1" applyBorder="1" applyAlignment="1">
      <alignment horizontal="right" vertical="center"/>
      <protection/>
    </xf>
    <xf numFmtId="176" fontId="12" fillId="0" borderId="11" xfId="61" applyNumberFormat="1" applyFont="1" applyBorder="1" applyAlignment="1" applyProtection="1">
      <alignment horizontal="right" vertical="center"/>
      <protection/>
    </xf>
    <xf numFmtId="176" fontId="12" fillId="0" borderId="10" xfId="61" applyNumberFormat="1" applyFont="1" applyBorder="1" applyAlignment="1" applyProtection="1">
      <alignment horizontal="left" vertical="center"/>
      <protection/>
    </xf>
    <xf numFmtId="176" fontId="12" fillId="0" borderId="11" xfId="61" applyNumberFormat="1" applyFont="1" applyBorder="1" applyAlignment="1" applyProtection="1">
      <alignment horizontal="distributed" vertical="center"/>
      <protection/>
    </xf>
    <xf numFmtId="176" fontId="12" fillId="0" borderId="10" xfId="61" applyNumberFormat="1" applyFont="1" applyBorder="1" applyAlignment="1" applyProtection="1">
      <alignment horizontal="distributed" vertical="center"/>
      <protection/>
    </xf>
    <xf numFmtId="176" fontId="12" fillId="0" borderId="0" xfId="61" applyNumberFormat="1" applyFont="1" applyBorder="1" applyAlignment="1" applyProtection="1">
      <alignment horizontal="distributed" vertical="center"/>
      <protection/>
    </xf>
    <xf numFmtId="176" fontId="12" fillId="0" borderId="0" xfId="61" applyNumberFormat="1" applyFont="1" applyBorder="1" applyAlignment="1">
      <alignment horizontal="left" vertical="center"/>
      <protection/>
    </xf>
    <xf numFmtId="176" fontId="12" fillId="0" borderId="18" xfId="62" applyNumberFormat="1" applyFont="1" applyBorder="1" applyAlignment="1">
      <alignment vertical="center"/>
      <protection/>
    </xf>
    <xf numFmtId="176" fontId="12" fillId="0" borderId="17" xfId="62" applyNumberFormat="1" applyFont="1" applyBorder="1" applyAlignment="1">
      <alignment vertical="center"/>
      <protection/>
    </xf>
    <xf numFmtId="176" fontId="10" fillId="0" borderId="10" xfId="61" applyNumberFormat="1" applyFont="1" applyBorder="1" applyAlignment="1" applyProtection="1">
      <alignment horizontal="left" vertical="center"/>
      <protection/>
    </xf>
    <xf numFmtId="176" fontId="12" fillId="0" borderId="0" xfId="62" applyNumberFormat="1" applyFont="1" applyAlignment="1">
      <alignment horizontal="centerContinuous" vertical="center"/>
      <protection/>
    </xf>
    <xf numFmtId="216" fontId="12" fillId="0" borderId="0" xfId="62" applyNumberFormat="1" applyFont="1" applyAlignment="1">
      <alignment horizontal="centerContinuous" vertical="center"/>
      <protection/>
    </xf>
    <xf numFmtId="216" fontId="12" fillId="0" borderId="0" xfId="62" applyNumberFormat="1" applyFont="1" applyBorder="1" applyAlignment="1">
      <alignment vertical="center"/>
      <protection/>
    </xf>
    <xf numFmtId="176" fontId="12" fillId="0" borderId="25" xfId="61" applyNumberFormat="1" applyFont="1" applyBorder="1" applyAlignment="1">
      <alignment vertical="center"/>
      <protection/>
    </xf>
    <xf numFmtId="176" fontId="12" fillId="0" borderId="15" xfId="61" applyNumberFormat="1" applyFont="1" applyBorder="1" applyAlignment="1">
      <alignment vertical="center"/>
      <protection/>
    </xf>
    <xf numFmtId="176" fontId="12" fillId="0" borderId="0" xfId="61" applyNumberFormat="1" applyFont="1" applyBorder="1" applyAlignment="1" applyProtection="1">
      <alignment horizontal="right" vertical="center"/>
      <protection/>
    </xf>
    <xf numFmtId="216" fontId="12" fillId="0" borderId="16" xfId="62" applyNumberFormat="1" applyFont="1" applyBorder="1" applyAlignment="1">
      <alignment vertical="center"/>
      <protection/>
    </xf>
    <xf numFmtId="216" fontId="12" fillId="0" borderId="0" xfId="62" applyNumberFormat="1" applyFont="1" applyAlignment="1">
      <alignment vertical="center"/>
      <protection/>
    </xf>
    <xf numFmtId="178" fontId="12" fillId="0" borderId="0" xfId="0" applyNumberFormat="1" applyFont="1" applyBorder="1" applyAlignment="1" applyProtection="1">
      <alignment horizontal="distributed" vertical="center"/>
      <protection/>
    </xf>
    <xf numFmtId="178" fontId="12" fillId="0" borderId="0" xfId="65" applyNumberFormat="1" applyFont="1" applyAlignment="1">
      <alignment horizontal="centerContinuous" vertical="center"/>
      <protection/>
    </xf>
    <xf numFmtId="178" fontId="12" fillId="0" borderId="0" xfId="65" applyNumberFormat="1" applyFont="1" applyAlignment="1">
      <alignment vertical="center"/>
      <protection/>
    </xf>
    <xf numFmtId="178" fontId="12" fillId="0" borderId="0" xfId="65" applyNumberFormat="1" applyFont="1" applyBorder="1" applyAlignment="1">
      <alignment vertical="center"/>
      <protection/>
    </xf>
    <xf numFmtId="178" fontId="12" fillId="0" borderId="0" xfId="65" applyNumberFormat="1" applyFont="1" applyBorder="1" applyAlignment="1" applyProtection="1">
      <alignment horizontal="right" vertical="center"/>
      <protection/>
    </xf>
    <xf numFmtId="178" fontId="12" fillId="0" borderId="22" xfId="65" applyNumberFormat="1" applyFont="1" applyBorder="1" applyAlignment="1">
      <alignment horizontal="centerContinuous" vertical="center"/>
      <protection/>
    </xf>
    <xf numFmtId="178" fontId="12" fillId="0" borderId="14" xfId="65" applyNumberFormat="1" applyFont="1" applyBorder="1" applyAlignment="1" applyProtection="1">
      <alignment horizontal="centerContinuous" vertical="center"/>
      <protection/>
    </xf>
    <xf numFmtId="178" fontId="12" fillId="0" borderId="14" xfId="65" applyNumberFormat="1" applyFont="1" applyBorder="1" applyAlignment="1">
      <alignment horizontal="centerContinuous" vertical="center"/>
      <protection/>
    </xf>
    <xf numFmtId="178" fontId="12" fillId="0" borderId="22" xfId="65" applyNumberFormat="1" applyFont="1" applyBorder="1" applyAlignment="1" applyProtection="1">
      <alignment horizontal="centerContinuous" vertical="center"/>
      <protection/>
    </xf>
    <xf numFmtId="178" fontId="12" fillId="0" borderId="16" xfId="65" applyNumberFormat="1" applyFont="1" applyBorder="1" applyAlignment="1" applyProtection="1">
      <alignment horizontal="center" vertical="center"/>
      <protection/>
    </xf>
    <xf numFmtId="178" fontId="12" fillId="0" borderId="18" xfId="65" applyNumberFormat="1" applyFont="1" applyBorder="1" applyAlignment="1" applyProtection="1">
      <alignment horizontal="center" vertical="center"/>
      <protection/>
    </xf>
    <xf numFmtId="178" fontId="12" fillId="0" borderId="17" xfId="65" applyNumberFormat="1" applyFont="1" applyBorder="1" applyAlignment="1" applyProtection="1">
      <alignment horizontal="center" vertical="center"/>
      <protection/>
    </xf>
    <xf numFmtId="178" fontId="12" fillId="0" borderId="13" xfId="65" applyNumberFormat="1" applyFont="1" applyBorder="1" applyAlignment="1" applyProtection="1">
      <alignment horizontal="center" vertical="center"/>
      <protection/>
    </xf>
    <xf numFmtId="178" fontId="12" fillId="0" borderId="10" xfId="65" applyNumberFormat="1" applyFont="1" applyBorder="1" applyAlignment="1">
      <alignment vertical="center"/>
      <protection/>
    </xf>
    <xf numFmtId="178" fontId="10" fillId="0" borderId="10" xfId="65" applyNumberFormat="1" applyFont="1" applyBorder="1" applyAlignment="1" applyProtection="1">
      <alignment vertical="center"/>
      <protection/>
    </xf>
    <xf numFmtId="178" fontId="10" fillId="0" borderId="0" xfId="65" applyNumberFormat="1" applyFont="1" applyBorder="1" applyAlignment="1" applyProtection="1">
      <alignment vertical="center"/>
      <protection/>
    </xf>
    <xf numFmtId="182" fontId="10" fillId="0" borderId="0" xfId="65" applyNumberFormat="1" applyFont="1" applyBorder="1" applyAlignment="1" applyProtection="1">
      <alignment vertical="center"/>
      <protection/>
    </xf>
    <xf numFmtId="178" fontId="10" fillId="0" borderId="0" xfId="65" applyNumberFormat="1" applyFont="1" applyAlignment="1">
      <alignment vertical="center"/>
      <protection/>
    </xf>
    <xf numFmtId="182" fontId="12" fillId="0" borderId="0" xfId="65" applyNumberFormat="1" applyFont="1" applyBorder="1" applyAlignment="1" applyProtection="1">
      <alignment vertical="center"/>
      <protection/>
    </xf>
    <xf numFmtId="178" fontId="12" fillId="0" borderId="10" xfId="65" applyNumberFormat="1" applyFont="1" applyBorder="1" applyAlignment="1" applyProtection="1">
      <alignment vertical="center"/>
      <protection/>
    </xf>
    <xf numFmtId="178" fontId="12" fillId="0" borderId="16" xfId="65" applyNumberFormat="1" applyFont="1" applyBorder="1" applyAlignment="1">
      <alignment vertical="center"/>
      <protection/>
    </xf>
    <xf numFmtId="178" fontId="12" fillId="0" borderId="17" xfId="65" applyNumberFormat="1" applyFont="1" applyBorder="1" applyAlignment="1" applyProtection="1">
      <alignment vertical="center"/>
      <protection/>
    </xf>
    <xf numFmtId="178" fontId="12" fillId="0" borderId="16" xfId="65" applyNumberFormat="1" applyFont="1" applyBorder="1" applyAlignment="1" applyProtection="1">
      <alignment vertical="center"/>
      <protection/>
    </xf>
    <xf numFmtId="178" fontId="12" fillId="0" borderId="0" xfId="65" applyNumberFormat="1" applyFont="1" applyBorder="1" applyAlignment="1" applyProtection="1">
      <alignment horizontal="left" vertical="center"/>
      <protection locked="0"/>
    </xf>
    <xf numFmtId="178" fontId="12" fillId="0" borderId="0" xfId="65" applyNumberFormat="1" applyFont="1" applyBorder="1" applyAlignment="1" applyProtection="1">
      <alignment horizontal="left" vertical="center"/>
      <protection/>
    </xf>
    <xf numFmtId="178" fontId="12" fillId="0" borderId="26" xfId="65" applyNumberFormat="1" applyFont="1" applyBorder="1" applyAlignment="1">
      <alignment horizontal="centerContinuous" vertical="center"/>
      <protection/>
    </xf>
    <xf numFmtId="178" fontId="12" fillId="0" borderId="0" xfId="65" applyNumberFormat="1" applyFont="1" applyBorder="1" applyAlignment="1" applyProtection="1">
      <alignment vertical="center"/>
      <protection/>
    </xf>
    <xf numFmtId="178" fontId="14" fillId="0" borderId="0" xfId="0" applyNumberFormat="1" applyFont="1" applyBorder="1" applyAlignment="1" applyProtection="1">
      <alignment horizontal="distributed" vertical="center"/>
      <protection/>
    </xf>
    <xf numFmtId="178" fontId="13" fillId="0" borderId="0" xfId="0" applyNumberFormat="1" applyFont="1" applyBorder="1" applyAlignment="1" applyProtection="1">
      <alignment horizontal="distributed" vertical="center"/>
      <protection/>
    </xf>
    <xf numFmtId="178" fontId="21" fillId="0" borderId="0" xfId="0" applyNumberFormat="1" applyFont="1" applyBorder="1" applyAlignment="1" applyProtection="1">
      <alignment horizontal="distributed" vertical="center"/>
      <protection/>
    </xf>
    <xf numFmtId="178" fontId="12" fillId="0" borderId="25" xfId="0" applyNumberFormat="1" applyFont="1" applyBorder="1" applyAlignment="1">
      <alignment horizontal="centerContinuous" vertical="center"/>
    </xf>
    <xf numFmtId="178" fontId="12" fillId="0" borderId="15" xfId="0" applyNumberFormat="1" applyFont="1" applyBorder="1" applyAlignment="1" applyProtection="1">
      <alignment horizontal="centerContinuous" vertical="center"/>
      <protection/>
    </xf>
    <xf numFmtId="178" fontId="12" fillId="0" borderId="15" xfId="0" applyNumberFormat="1" applyFont="1" applyBorder="1" applyAlignment="1">
      <alignment horizontal="centerContinuous" vertical="center"/>
    </xf>
    <xf numFmtId="178" fontId="12" fillId="0" borderId="25" xfId="0" applyNumberFormat="1" applyFont="1" applyBorder="1" applyAlignment="1" applyProtection="1">
      <alignment horizontal="centerContinuous" vertical="center"/>
      <protection/>
    </xf>
    <xf numFmtId="178" fontId="12" fillId="0" borderId="27" xfId="0" applyNumberFormat="1" applyFont="1" applyBorder="1" applyAlignment="1">
      <alignment horizontal="centerContinuous" vertical="center"/>
    </xf>
    <xf numFmtId="178" fontId="12" fillId="0" borderId="22" xfId="0" applyNumberFormat="1" applyFont="1" applyBorder="1" applyAlignment="1" applyProtection="1">
      <alignment horizontal="center" vertical="center"/>
      <protection/>
    </xf>
    <xf numFmtId="178" fontId="12" fillId="0" borderId="26" xfId="0" applyNumberFormat="1" applyFont="1" applyBorder="1" applyAlignment="1" applyProtection="1">
      <alignment horizontal="center" vertical="center"/>
      <protection/>
    </xf>
    <xf numFmtId="178" fontId="10" fillId="0" borderId="0" xfId="65" applyNumberFormat="1" applyFont="1" applyBorder="1" applyAlignment="1">
      <alignment vertical="center"/>
      <protection/>
    </xf>
    <xf numFmtId="182" fontId="12" fillId="0" borderId="0" xfId="0" applyNumberFormat="1" applyFont="1" applyBorder="1" applyAlignment="1" applyProtection="1">
      <alignment vertical="center"/>
      <protection/>
    </xf>
    <xf numFmtId="178" fontId="14" fillId="0" borderId="0" xfId="0" applyNumberFormat="1" applyFont="1" applyBorder="1" applyAlignment="1" applyProtection="1">
      <alignment horizontal="left" vertical="center"/>
      <protection/>
    </xf>
    <xf numFmtId="178" fontId="14" fillId="0" borderId="0" xfId="0" applyNumberFormat="1" applyFont="1" applyBorder="1" applyAlignment="1" applyProtection="1">
      <alignment horizontal="left" vertical="center" wrapText="1"/>
      <protection/>
    </xf>
    <xf numFmtId="178" fontId="12" fillId="0" borderId="16" xfId="0" applyNumberFormat="1" applyFont="1" applyBorder="1" applyAlignment="1" applyProtection="1">
      <alignment horizontal="distributed" vertical="center"/>
      <protection/>
    </xf>
    <xf numFmtId="178" fontId="12" fillId="0" borderId="17" xfId="0" applyNumberFormat="1" applyFont="1" applyBorder="1" applyAlignment="1" applyProtection="1">
      <alignment vertical="center"/>
      <protection/>
    </xf>
    <xf numFmtId="182" fontId="12" fillId="0" borderId="16" xfId="0" applyNumberFormat="1" applyFont="1" applyBorder="1" applyAlignment="1" applyProtection="1">
      <alignment vertical="center"/>
      <protection/>
    </xf>
    <xf numFmtId="176" fontId="12" fillId="0" borderId="0" xfId="62" applyNumberFormat="1" applyFont="1" applyBorder="1" applyAlignment="1">
      <alignment horizontal="right" vertical="center"/>
      <protection/>
    </xf>
    <xf numFmtId="176" fontId="13" fillId="0" borderId="0" xfId="62" applyNumberFormat="1" applyFont="1" applyBorder="1" applyAlignment="1" applyProtection="1">
      <alignment vertical="center"/>
      <protection/>
    </xf>
    <xf numFmtId="178" fontId="12" fillId="0" borderId="0" xfId="63" applyNumberFormat="1" applyFont="1" applyBorder="1" applyAlignment="1" applyProtection="1">
      <alignment horizontal="distributed" vertical="center"/>
      <protection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12" fillId="0" borderId="13" xfId="62" applyNumberFormat="1" applyFont="1" applyBorder="1" applyAlignment="1" applyProtection="1">
      <alignment horizontal="center" vertical="center" shrinkToFit="1"/>
      <protection/>
    </xf>
    <xf numFmtId="176" fontId="13" fillId="0" borderId="13" xfId="62" applyNumberFormat="1" applyFont="1" applyBorder="1" applyAlignment="1" applyProtection="1">
      <alignment horizontal="center" vertical="center" shrinkToFit="1"/>
      <protection/>
    </xf>
    <xf numFmtId="176" fontId="13" fillId="0" borderId="22" xfId="62" applyNumberFormat="1" applyFont="1" applyBorder="1" applyAlignment="1" applyProtection="1">
      <alignment horizontal="center" vertical="center" shrinkToFit="1"/>
      <protection/>
    </xf>
    <xf numFmtId="176" fontId="10" fillId="0" borderId="0" xfId="62" applyNumberFormat="1" applyFont="1" applyBorder="1" applyAlignment="1" applyProtection="1">
      <alignment horizontal="right" vertical="center"/>
      <protection locked="0"/>
    </xf>
    <xf numFmtId="176" fontId="12" fillId="0" borderId="0" xfId="62" applyNumberFormat="1" applyFont="1" applyFill="1" applyAlignment="1" applyProtection="1">
      <alignment horizontal="center" vertical="center"/>
      <protection/>
    </xf>
    <xf numFmtId="176" fontId="12" fillId="0" borderId="0" xfId="62" applyNumberFormat="1" applyFont="1" applyFill="1" applyAlignment="1">
      <alignment horizontal="centerContinuous" vertical="center"/>
      <protection/>
    </xf>
    <xf numFmtId="176" fontId="12" fillId="0" borderId="0" xfId="62" applyNumberFormat="1" applyFont="1" applyFill="1" applyBorder="1" applyAlignment="1" applyProtection="1">
      <alignment horizontal="left" vertical="center"/>
      <protection/>
    </xf>
    <xf numFmtId="216" fontId="12" fillId="0" borderId="0" xfId="62" applyNumberFormat="1" applyFont="1" applyFill="1" applyAlignment="1">
      <alignment horizontal="centerContinuous" vertical="center"/>
      <protection/>
    </xf>
    <xf numFmtId="176" fontId="12" fillId="0" borderId="0" xfId="62" applyNumberFormat="1" applyFont="1" applyFill="1" applyAlignment="1">
      <alignment vertical="center"/>
      <protection/>
    </xf>
    <xf numFmtId="176" fontId="12" fillId="0" borderId="16" xfId="62" applyNumberFormat="1" applyFont="1" applyFill="1" applyBorder="1" applyAlignment="1">
      <alignment vertical="center"/>
      <protection/>
    </xf>
    <xf numFmtId="178" fontId="12" fillId="0" borderId="12" xfId="63" applyNumberFormat="1" applyFont="1" applyFill="1" applyBorder="1" applyAlignment="1">
      <alignment horizontal="left" vertical="center"/>
      <protection/>
    </xf>
    <xf numFmtId="176" fontId="12" fillId="0" borderId="0" xfId="62" applyNumberFormat="1" applyFont="1" applyFill="1" applyBorder="1" applyAlignment="1">
      <alignment vertical="center"/>
      <protection/>
    </xf>
    <xf numFmtId="216" fontId="12" fillId="0" borderId="0" xfId="62" applyNumberFormat="1" applyFont="1" applyFill="1" applyBorder="1" applyAlignment="1">
      <alignment vertical="center"/>
      <protection/>
    </xf>
    <xf numFmtId="176" fontId="12" fillId="0" borderId="16" xfId="62" applyNumberFormat="1" applyFont="1" applyFill="1" applyBorder="1" applyAlignment="1" applyProtection="1">
      <alignment horizontal="right" vertical="center"/>
      <protection/>
    </xf>
    <xf numFmtId="176" fontId="12" fillId="0" borderId="14" xfId="62" applyNumberFormat="1" applyFont="1" applyFill="1" applyBorder="1" applyAlignment="1" applyProtection="1">
      <alignment horizontal="center" vertical="center"/>
      <protection/>
    </xf>
    <xf numFmtId="176" fontId="13" fillId="0" borderId="22" xfId="62" applyNumberFormat="1" applyFont="1" applyFill="1" applyBorder="1" applyAlignment="1" applyProtection="1">
      <alignment horizontal="center" vertical="center"/>
      <protection/>
    </xf>
    <xf numFmtId="176" fontId="12" fillId="0" borderId="13" xfId="62" applyNumberFormat="1" applyFont="1" applyFill="1" applyBorder="1" applyAlignment="1" applyProtection="1">
      <alignment horizontal="center" vertical="center"/>
      <protection/>
    </xf>
    <xf numFmtId="176" fontId="13" fillId="0" borderId="13" xfId="62" applyNumberFormat="1" applyFont="1" applyFill="1" applyBorder="1" applyAlignment="1" applyProtection="1">
      <alignment horizontal="center" vertical="center"/>
      <protection/>
    </xf>
    <xf numFmtId="176" fontId="12" fillId="0" borderId="11" xfId="62" applyNumberFormat="1" applyFont="1" applyFill="1" applyBorder="1" applyAlignment="1">
      <alignment vertical="center"/>
      <protection/>
    </xf>
    <xf numFmtId="176" fontId="12" fillId="0" borderId="25" xfId="61" applyNumberFormat="1" applyFont="1" applyFill="1" applyBorder="1" applyAlignment="1">
      <alignment vertical="center"/>
      <protection/>
    </xf>
    <xf numFmtId="176" fontId="12" fillId="0" borderId="15" xfId="61" applyNumberFormat="1" applyFont="1" applyFill="1" applyBorder="1" applyAlignment="1">
      <alignment vertical="center"/>
      <protection/>
    </xf>
    <xf numFmtId="176" fontId="12" fillId="0" borderId="0" xfId="61" applyNumberFormat="1" applyFont="1" applyFill="1" applyBorder="1" applyAlignment="1">
      <alignment vertical="center"/>
      <protection/>
    </xf>
    <xf numFmtId="176" fontId="10" fillId="0" borderId="0" xfId="62" applyNumberFormat="1" applyFont="1" applyFill="1" applyBorder="1" applyAlignment="1" applyProtection="1">
      <alignment horizontal="right" vertical="center"/>
      <protection locked="0"/>
    </xf>
    <xf numFmtId="176" fontId="10" fillId="0" borderId="10" xfId="61" applyNumberFormat="1" applyFont="1" applyFill="1" applyBorder="1" applyAlignment="1" applyProtection="1">
      <alignment horizontal="left" vertical="center"/>
      <protection/>
    </xf>
    <xf numFmtId="176" fontId="10" fillId="0" borderId="0" xfId="61" applyNumberFormat="1" applyFont="1" applyFill="1" applyBorder="1" applyAlignment="1">
      <alignment vertical="center"/>
      <protection/>
    </xf>
    <xf numFmtId="176" fontId="10" fillId="0" borderId="0" xfId="62" applyNumberFormat="1" applyFont="1" applyFill="1" applyAlignment="1">
      <alignment vertical="center"/>
      <protection/>
    </xf>
    <xf numFmtId="176" fontId="12" fillId="0" borderId="10" xfId="61" applyNumberFormat="1" applyFont="1" applyFill="1" applyBorder="1" applyAlignment="1">
      <alignment vertical="center"/>
      <protection/>
    </xf>
    <xf numFmtId="176" fontId="12" fillId="0" borderId="11" xfId="62" applyNumberFormat="1" applyFont="1" applyFill="1" applyBorder="1" applyAlignment="1">
      <alignment horizontal="center" vertical="center"/>
      <protection/>
    </xf>
    <xf numFmtId="216" fontId="12" fillId="0" borderId="0" xfId="62" applyNumberFormat="1" applyFont="1" applyFill="1" applyAlignment="1">
      <alignment vertical="center"/>
      <protection/>
    </xf>
    <xf numFmtId="176" fontId="10" fillId="0" borderId="0" xfId="61" applyNumberFormat="1" applyFont="1" applyFill="1" applyBorder="1" applyAlignment="1" applyProtection="1">
      <alignment horizontal="distributed" vertical="center"/>
      <protection/>
    </xf>
    <xf numFmtId="176" fontId="10" fillId="0" borderId="10" xfId="61" applyNumberFormat="1" applyFont="1" applyFill="1" applyBorder="1" applyAlignment="1" applyProtection="1">
      <alignment horizontal="distributed" vertical="center"/>
      <protection/>
    </xf>
    <xf numFmtId="176" fontId="12" fillId="0" borderId="0" xfId="61" applyNumberFormat="1" applyFont="1" applyFill="1" applyBorder="1" applyAlignment="1">
      <alignment horizontal="right" vertical="center"/>
      <protection/>
    </xf>
    <xf numFmtId="176" fontId="12" fillId="0" borderId="0" xfId="61" applyNumberFormat="1" applyFont="1" applyFill="1" applyBorder="1" applyAlignment="1" applyProtection="1">
      <alignment horizontal="right" vertical="center"/>
      <protection/>
    </xf>
    <xf numFmtId="176" fontId="12" fillId="0" borderId="10" xfId="61" applyNumberFormat="1" applyFont="1" applyFill="1" applyBorder="1" applyAlignment="1" applyProtection="1">
      <alignment horizontal="left" vertical="center"/>
      <protection/>
    </xf>
    <xf numFmtId="176" fontId="12" fillId="0" borderId="0" xfId="61" applyNumberFormat="1" applyFont="1" applyFill="1" applyBorder="1" applyAlignment="1" applyProtection="1">
      <alignment horizontal="distributed" vertical="center"/>
      <protection/>
    </xf>
    <xf numFmtId="176" fontId="12" fillId="0" borderId="10" xfId="61" applyNumberFormat="1" applyFont="1" applyFill="1" applyBorder="1" applyAlignment="1" applyProtection="1">
      <alignment horizontal="distributed" vertical="center"/>
      <protection/>
    </xf>
    <xf numFmtId="176" fontId="10" fillId="0" borderId="0" xfId="62" applyNumberFormat="1" applyFont="1" applyFill="1" applyBorder="1" applyAlignment="1">
      <alignment vertical="center"/>
      <protection/>
    </xf>
    <xf numFmtId="176" fontId="12" fillId="0" borderId="0" xfId="61" applyNumberFormat="1" applyFont="1" applyFill="1" applyBorder="1" applyAlignment="1">
      <alignment horizontal="left" vertical="center"/>
      <protection/>
    </xf>
    <xf numFmtId="176" fontId="12" fillId="0" borderId="11" xfId="61" applyNumberFormat="1" applyFont="1" applyFill="1" applyBorder="1" applyAlignment="1" applyProtection="1">
      <alignment horizontal="distributed" vertical="center"/>
      <protection/>
    </xf>
    <xf numFmtId="176" fontId="12" fillId="0" borderId="18" xfId="62" applyNumberFormat="1" applyFont="1" applyFill="1" applyBorder="1" applyAlignment="1">
      <alignment vertical="center"/>
      <protection/>
    </xf>
    <xf numFmtId="216" fontId="12" fillId="0" borderId="16" xfId="62" applyNumberFormat="1" applyFont="1" applyFill="1" applyBorder="1" applyAlignment="1">
      <alignment vertical="center"/>
      <protection/>
    </xf>
    <xf numFmtId="176" fontId="12" fillId="0" borderId="17" xfId="62" applyNumberFormat="1" applyFont="1" applyFill="1" applyBorder="1" applyAlignment="1">
      <alignment vertical="center"/>
      <protection/>
    </xf>
    <xf numFmtId="0" fontId="22" fillId="33" borderId="0" xfId="0" applyFont="1" applyFill="1" applyAlignment="1">
      <alignment vertical="center" shrinkToFit="1"/>
    </xf>
    <xf numFmtId="178" fontId="12" fillId="0" borderId="10" xfId="64" applyNumberFormat="1" applyFont="1" applyFill="1" applyBorder="1" applyAlignment="1" applyProtection="1">
      <alignment vertical="center"/>
      <protection/>
    </xf>
    <xf numFmtId="178" fontId="12" fillId="0" borderId="0" xfId="64" applyNumberFormat="1" applyFont="1" applyFill="1" applyBorder="1" applyAlignment="1" applyProtection="1">
      <alignment vertical="center"/>
      <protection/>
    </xf>
    <xf numFmtId="178" fontId="12" fillId="0" borderId="0" xfId="64" applyNumberFormat="1" applyFont="1" applyFill="1" applyBorder="1" applyAlignment="1" applyProtection="1">
      <alignment vertical="center"/>
      <protection locked="0"/>
    </xf>
    <xf numFmtId="178" fontId="12" fillId="0" borderId="10" xfId="64" applyNumberFormat="1" applyFont="1" applyFill="1" applyBorder="1" applyAlignment="1">
      <alignment vertical="center"/>
      <protection/>
    </xf>
    <xf numFmtId="178" fontId="12" fillId="0" borderId="0" xfId="64" applyNumberFormat="1" applyFont="1" applyFill="1" applyBorder="1" applyAlignment="1">
      <alignment vertical="center"/>
      <protection/>
    </xf>
    <xf numFmtId="178" fontId="12" fillId="0" borderId="17" xfId="64" applyNumberFormat="1" applyFont="1" applyFill="1" applyBorder="1" applyAlignment="1">
      <alignment vertical="center"/>
      <protection/>
    </xf>
    <xf numFmtId="178" fontId="12" fillId="0" borderId="16" xfId="64" applyNumberFormat="1" applyFont="1" applyFill="1" applyBorder="1" applyAlignment="1">
      <alignment vertical="center"/>
      <protection/>
    </xf>
    <xf numFmtId="178" fontId="12" fillId="0" borderId="0" xfId="64" applyNumberFormat="1" applyFont="1" applyFill="1" applyAlignment="1">
      <alignment vertical="center"/>
      <protection/>
    </xf>
    <xf numFmtId="176" fontId="12" fillId="0" borderId="11" xfId="61" applyNumberFormat="1" applyFont="1" applyFill="1" applyBorder="1" applyAlignment="1" applyProtection="1">
      <alignment horizontal="right" vertical="center"/>
      <protection/>
    </xf>
    <xf numFmtId="176" fontId="19" fillId="0" borderId="10" xfId="62" applyNumberFormat="1" applyFont="1" applyFill="1" applyBorder="1" applyAlignment="1" applyProtection="1">
      <alignment horizontal="right" vertical="center"/>
      <protection/>
    </xf>
    <xf numFmtId="176" fontId="19" fillId="0" borderId="0" xfId="62" applyNumberFormat="1" applyFont="1" applyFill="1" applyBorder="1" applyAlignment="1" applyProtection="1">
      <alignment horizontal="right" vertical="center"/>
      <protection/>
    </xf>
    <xf numFmtId="176" fontId="18" fillId="0" borderId="10" xfId="62" applyNumberFormat="1" applyFont="1" applyBorder="1" applyAlignment="1">
      <alignment horizontal="right" vertical="center"/>
      <protection/>
    </xf>
    <xf numFmtId="176" fontId="18" fillId="0" borderId="0" xfId="62" applyNumberFormat="1" applyFont="1" applyBorder="1" applyAlignment="1">
      <alignment horizontal="right" vertical="center"/>
      <protection/>
    </xf>
    <xf numFmtId="176" fontId="18" fillId="0" borderId="0" xfId="62" applyNumberFormat="1" applyFont="1" applyAlignment="1">
      <alignment horizontal="right" vertical="center"/>
      <protection/>
    </xf>
    <xf numFmtId="176" fontId="19" fillId="0" borderId="10" xfId="62" applyNumberFormat="1" applyFont="1" applyBorder="1" applyAlignment="1" applyProtection="1">
      <alignment horizontal="right" vertical="center"/>
      <protection/>
    </xf>
    <xf numFmtId="176" fontId="19" fillId="0" borderId="0" xfId="62" applyNumberFormat="1" applyFont="1" applyBorder="1" applyAlignment="1" applyProtection="1">
      <alignment horizontal="right" vertical="center"/>
      <protection/>
    </xf>
    <xf numFmtId="176" fontId="18" fillId="0" borderId="10" xfId="62" applyNumberFormat="1" applyFont="1" applyBorder="1" applyAlignment="1" applyProtection="1">
      <alignment horizontal="right" vertical="center"/>
      <protection/>
    </xf>
    <xf numFmtId="176" fontId="18" fillId="0" borderId="0" xfId="62" applyNumberFormat="1" applyFont="1" applyBorder="1" applyAlignment="1" applyProtection="1">
      <alignment horizontal="right" vertical="center"/>
      <protection/>
    </xf>
    <xf numFmtId="176" fontId="17" fillId="0" borderId="10" xfId="62" applyNumberFormat="1" applyFont="1" applyBorder="1" applyAlignment="1">
      <alignment horizontal="right" vertical="center"/>
      <protection/>
    </xf>
    <xf numFmtId="176" fontId="17" fillId="0" borderId="0" xfId="62" applyNumberFormat="1" applyFont="1" applyBorder="1" applyAlignment="1">
      <alignment horizontal="right" vertical="center"/>
      <protection/>
    </xf>
    <xf numFmtId="176" fontId="23" fillId="0" borderId="0" xfId="62" applyNumberFormat="1" applyFont="1" applyBorder="1" applyAlignment="1" applyProtection="1">
      <alignment horizontal="right" vertical="center"/>
      <protection/>
    </xf>
    <xf numFmtId="176" fontId="23" fillId="0" borderId="10" xfId="62" applyNumberFormat="1" applyFont="1" applyBorder="1" applyAlignment="1" applyProtection="1">
      <alignment horizontal="right" vertical="center"/>
      <protection/>
    </xf>
    <xf numFmtId="176" fontId="17" fillId="0" borderId="10" xfId="62" applyNumberFormat="1" applyFont="1" applyBorder="1" applyAlignment="1" applyProtection="1">
      <alignment horizontal="right" vertical="center"/>
      <protection locked="0"/>
    </xf>
    <xf numFmtId="176" fontId="17" fillId="0" borderId="0" xfId="62" applyNumberFormat="1" applyFont="1" applyBorder="1" applyAlignment="1" applyProtection="1">
      <alignment horizontal="right" vertical="center"/>
      <protection locked="0"/>
    </xf>
    <xf numFmtId="176" fontId="17" fillId="0" borderId="0" xfId="62" applyNumberFormat="1" applyFont="1" applyAlignment="1" applyProtection="1">
      <alignment horizontal="center" vertical="center"/>
      <protection/>
    </xf>
    <xf numFmtId="176" fontId="17" fillId="0" borderId="0" xfId="62" applyNumberFormat="1" applyFont="1" applyBorder="1" applyAlignment="1" applyProtection="1">
      <alignment horizontal="left" vertical="center"/>
      <protection/>
    </xf>
    <xf numFmtId="176" fontId="17" fillId="0" borderId="0" xfId="62" applyNumberFormat="1" applyFont="1" applyBorder="1" applyAlignment="1">
      <alignment vertical="center"/>
      <protection/>
    </xf>
    <xf numFmtId="176" fontId="23" fillId="0" borderId="0" xfId="62" applyNumberFormat="1" applyFont="1" applyBorder="1" applyAlignment="1" applyProtection="1">
      <alignment horizontal="right" vertical="center"/>
      <protection locked="0"/>
    </xf>
    <xf numFmtId="176" fontId="17" fillId="0" borderId="0" xfId="61" applyNumberFormat="1" applyFont="1" applyBorder="1" applyAlignment="1" applyProtection="1">
      <alignment horizontal="distributed" vertical="center"/>
      <protection/>
    </xf>
    <xf numFmtId="176" fontId="17" fillId="0" borderId="16" xfId="62" applyNumberFormat="1" applyFont="1" applyBorder="1" applyAlignment="1">
      <alignment vertical="center"/>
      <protection/>
    </xf>
    <xf numFmtId="176" fontId="17" fillId="0" borderId="0" xfId="62" applyNumberFormat="1" applyFont="1" applyBorder="1" applyAlignment="1" applyProtection="1">
      <alignment horizontal="center" vertical="center"/>
      <protection/>
    </xf>
    <xf numFmtId="176" fontId="17" fillId="0" borderId="0" xfId="62" applyNumberFormat="1" applyFont="1" applyAlignment="1">
      <alignment vertical="center"/>
      <protection/>
    </xf>
    <xf numFmtId="216" fontId="18" fillId="0" borderId="0" xfId="62" applyNumberFormat="1" applyFont="1" applyBorder="1" applyAlignment="1">
      <alignment horizontal="right" vertical="center"/>
      <protection/>
    </xf>
    <xf numFmtId="176" fontId="18" fillId="0" borderId="0" xfId="62" applyNumberFormat="1" applyFont="1" applyBorder="1" applyAlignment="1" applyProtection="1">
      <alignment horizontal="right" vertical="center"/>
      <protection locked="0"/>
    </xf>
    <xf numFmtId="216" fontId="18" fillId="0" borderId="0" xfId="62" applyNumberFormat="1" applyFont="1" applyFill="1" applyBorder="1" applyAlignment="1">
      <alignment horizontal="right" vertical="center"/>
      <protection/>
    </xf>
    <xf numFmtId="176" fontId="19" fillId="0" borderId="0" xfId="62" applyNumberFormat="1" applyFont="1" applyBorder="1" applyAlignment="1" applyProtection="1">
      <alignment vertical="center"/>
      <protection/>
    </xf>
    <xf numFmtId="216" fontId="19" fillId="0" borderId="0" xfId="62" applyNumberFormat="1" applyFont="1" applyBorder="1" applyAlignment="1" applyProtection="1">
      <alignment vertical="center"/>
      <protection/>
    </xf>
    <xf numFmtId="176" fontId="18" fillId="0" borderId="0" xfId="62" applyNumberFormat="1" applyFont="1" applyBorder="1" applyAlignment="1">
      <alignment vertical="center"/>
      <protection/>
    </xf>
    <xf numFmtId="216" fontId="18" fillId="0" borderId="0" xfId="62" applyNumberFormat="1" applyFont="1" applyBorder="1" applyAlignment="1">
      <alignment vertical="center"/>
      <protection/>
    </xf>
    <xf numFmtId="176" fontId="18" fillId="0" borderId="0" xfId="62" applyNumberFormat="1" applyFont="1" applyAlignment="1">
      <alignment vertical="center"/>
      <protection/>
    </xf>
    <xf numFmtId="216" fontId="18" fillId="0" borderId="0" xfId="62" applyNumberFormat="1" applyFont="1" applyAlignment="1">
      <alignment vertical="center"/>
      <protection/>
    </xf>
    <xf numFmtId="176" fontId="19" fillId="0" borderId="10" xfId="62" applyNumberFormat="1" applyFont="1" applyBorder="1" applyAlignment="1" applyProtection="1">
      <alignment vertical="center"/>
      <protection/>
    </xf>
    <xf numFmtId="176" fontId="18" fillId="0" borderId="10" xfId="62" applyNumberFormat="1" applyFont="1" applyBorder="1" applyAlignment="1" applyProtection="1">
      <alignment vertical="center"/>
      <protection/>
    </xf>
    <xf numFmtId="176" fontId="18" fillId="0" borderId="0" xfId="62" applyNumberFormat="1" applyFont="1" applyBorder="1" applyAlignment="1" applyProtection="1">
      <alignment vertical="center"/>
      <protection locked="0"/>
    </xf>
    <xf numFmtId="216" fontId="18" fillId="0" borderId="0" xfId="62" applyNumberFormat="1" applyFont="1" applyBorder="1" applyAlignment="1" applyProtection="1">
      <alignment vertical="center"/>
      <protection/>
    </xf>
    <xf numFmtId="176" fontId="19" fillId="0" borderId="0" xfId="62" applyNumberFormat="1" applyFont="1" applyBorder="1" applyAlignment="1" applyProtection="1">
      <alignment vertical="center"/>
      <protection locked="0"/>
    </xf>
    <xf numFmtId="216" fontId="18" fillId="0" borderId="0" xfId="62" applyNumberFormat="1" applyFont="1" applyBorder="1" applyAlignment="1" applyProtection="1">
      <alignment vertical="center"/>
      <protection locked="0"/>
    </xf>
    <xf numFmtId="176" fontId="18" fillId="0" borderId="0" xfId="62" applyNumberFormat="1" applyFont="1" applyBorder="1" applyAlignment="1" applyProtection="1">
      <alignment vertical="center"/>
      <protection/>
    </xf>
    <xf numFmtId="176" fontId="19" fillId="0" borderId="0" xfId="62" applyNumberFormat="1" applyFont="1" applyFill="1" applyBorder="1" applyAlignment="1" applyProtection="1">
      <alignment vertical="center"/>
      <protection/>
    </xf>
    <xf numFmtId="216" fontId="19" fillId="0" borderId="0" xfId="62" applyNumberFormat="1" applyFont="1" applyFill="1" applyBorder="1" applyAlignment="1" applyProtection="1">
      <alignment vertical="center"/>
      <protection/>
    </xf>
    <xf numFmtId="176" fontId="18" fillId="0" borderId="0" xfId="62" applyNumberFormat="1" applyFont="1" applyFill="1" applyBorder="1" applyAlignment="1">
      <alignment vertical="center"/>
      <protection/>
    </xf>
    <xf numFmtId="216" fontId="18" fillId="0" borderId="0" xfId="62" applyNumberFormat="1" applyFont="1" applyFill="1" applyBorder="1" applyAlignment="1">
      <alignment vertical="center"/>
      <protection/>
    </xf>
    <xf numFmtId="176" fontId="18" fillId="0" borderId="0" xfId="62" applyNumberFormat="1" applyFont="1" applyFill="1" applyAlignment="1">
      <alignment vertical="center"/>
      <protection/>
    </xf>
    <xf numFmtId="216" fontId="18" fillId="0" borderId="0" xfId="62" applyNumberFormat="1" applyFont="1" applyFill="1" applyAlignment="1">
      <alignment vertical="center"/>
      <protection/>
    </xf>
    <xf numFmtId="176" fontId="19" fillId="0" borderId="10" xfId="62" applyNumberFormat="1" applyFont="1" applyFill="1" applyBorder="1" applyAlignment="1" applyProtection="1">
      <alignment vertical="center"/>
      <protection/>
    </xf>
    <xf numFmtId="176" fontId="18" fillId="0" borderId="10" xfId="62" applyNumberFormat="1" applyFont="1" applyFill="1" applyBorder="1" applyAlignment="1" applyProtection="1">
      <alignment vertical="center"/>
      <protection/>
    </xf>
    <xf numFmtId="176" fontId="18" fillId="0" borderId="0" xfId="62" applyNumberFormat="1" applyFont="1" applyFill="1" applyBorder="1" applyAlignment="1" applyProtection="1">
      <alignment vertical="center"/>
      <protection locked="0"/>
    </xf>
    <xf numFmtId="216" fontId="18" fillId="0" borderId="0" xfId="62" applyNumberFormat="1" applyFont="1" applyFill="1" applyBorder="1" applyAlignment="1" applyProtection="1">
      <alignment vertical="center"/>
      <protection/>
    </xf>
    <xf numFmtId="176" fontId="19" fillId="0" borderId="0" xfId="62" applyNumberFormat="1" applyFont="1" applyFill="1" applyBorder="1" applyAlignment="1" applyProtection="1">
      <alignment vertical="center"/>
      <protection locked="0"/>
    </xf>
    <xf numFmtId="216" fontId="18" fillId="0" borderId="0" xfId="62" applyNumberFormat="1" applyFont="1" applyFill="1" applyBorder="1" applyAlignment="1" applyProtection="1">
      <alignment vertical="center"/>
      <protection locked="0"/>
    </xf>
    <xf numFmtId="176" fontId="18" fillId="0" borderId="0" xfId="62" applyNumberFormat="1" applyFont="1" applyFill="1" applyBorder="1" applyAlignment="1" applyProtection="1">
      <alignment vertical="center"/>
      <protection/>
    </xf>
    <xf numFmtId="176" fontId="18" fillId="0" borderId="10" xfId="62" applyNumberFormat="1" applyFont="1" applyBorder="1" applyAlignment="1">
      <alignment vertical="center"/>
      <protection/>
    </xf>
    <xf numFmtId="176" fontId="18" fillId="0" borderId="16" xfId="62" applyNumberFormat="1" applyFont="1" applyBorder="1" applyAlignment="1">
      <alignment vertical="center"/>
      <protection/>
    </xf>
    <xf numFmtId="176" fontId="18" fillId="0" borderId="18" xfId="62" applyNumberFormat="1" applyFont="1" applyBorder="1" applyAlignment="1">
      <alignment vertical="center"/>
      <protection/>
    </xf>
    <xf numFmtId="176" fontId="23" fillId="0" borderId="0" xfId="62" applyNumberFormat="1" applyFont="1" applyFill="1" applyBorder="1" applyAlignment="1" applyProtection="1">
      <alignment horizontal="right" vertical="center"/>
      <protection/>
    </xf>
    <xf numFmtId="176" fontId="23" fillId="0" borderId="11" xfId="62" applyNumberFormat="1" applyFont="1" applyFill="1" applyBorder="1" applyAlignment="1" applyProtection="1">
      <alignment horizontal="right" vertical="center"/>
      <protection/>
    </xf>
    <xf numFmtId="176" fontId="17" fillId="0" borderId="11" xfId="62" applyNumberFormat="1" applyFont="1" applyBorder="1" applyAlignment="1">
      <alignment horizontal="right" vertical="center"/>
      <protection/>
    </xf>
    <xf numFmtId="176" fontId="17" fillId="0" borderId="0" xfId="62" applyNumberFormat="1" applyFont="1" applyAlignment="1">
      <alignment horizontal="right" vertical="center"/>
      <protection/>
    </xf>
    <xf numFmtId="176" fontId="23" fillId="0" borderId="11" xfId="62" applyNumberFormat="1" applyFont="1" applyBorder="1" applyAlignment="1" applyProtection="1">
      <alignment horizontal="right" vertical="center"/>
      <protection/>
    </xf>
    <xf numFmtId="176" fontId="23" fillId="0" borderId="10" xfId="62" applyNumberFormat="1" applyFont="1" applyFill="1" applyBorder="1" applyAlignment="1" applyProtection="1">
      <alignment horizontal="right" vertical="center"/>
      <protection/>
    </xf>
    <xf numFmtId="176" fontId="12" fillId="0" borderId="16" xfId="62" applyNumberFormat="1" applyFont="1" applyBorder="1" applyAlignment="1" applyProtection="1">
      <alignment vertical="center"/>
      <protection locked="0"/>
    </xf>
    <xf numFmtId="176" fontId="12" fillId="0" borderId="10" xfId="62" applyNumberFormat="1" applyFont="1" applyBorder="1" applyAlignment="1" applyProtection="1">
      <alignment vertical="center"/>
      <protection locked="0"/>
    </xf>
    <xf numFmtId="176" fontId="12" fillId="0" borderId="0" xfId="62" applyNumberFormat="1" applyFont="1" applyBorder="1" applyAlignment="1" applyProtection="1">
      <alignment vertical="center"/>
      <protection locked="0"/>
    </xf>
    <xf numFmtId="216" fontId="12" fillId="0" borderId="0" xfId="62" applyNumberFormat="1" applyFont="1" applyBorder="1" applyAlignment="1" applyProtection="1">
      <alignment vertical="center"/>
      <protection locked="0"/>
    </xf>
    <xf numFmtId="176" fontId="12" fillId="0" borderId="0" xfId="62" applyNumberFormat="1" applyFont="1" applyBorder="1" applyAlignment="1" applyProtection="1">
      <alignment horizontal="right" vertical="center"/>
      <protection locked="0"/>
    </xf>
    <xf numFmtId="176" fontId="18" fillId="0" borderId="10" xfId="62" applyNumberFormat="1" applyFont="1" applyBorder="1" applyAlignment="1" applyProtection="1">
      <alignment horizontal="right" vertical="center"/>
      <protection locked="0"/>
    </xf>
    <xf numFmtId="176" fontId="10" fillId="0" borderId="0" xfId="62" applyNumberFormat="1" applyFont="1" applyBorder="1" applyAlignment="1" applyProtection="1">
      <alignment vertical="center"/>
      <protection locked="0"/>
    </xf>
    <xf numFmtId="176" fontId="12" fillId="0" borderId="0" xfId="62" applyNumberFormat="1" applyFont="1" applyAlignment="1" applyProtection="1">
      <alignment vertical="center"/>
      <protection locked="0"/>
    </xf>
    <xf numFmtId="216" fontId="12" fillId="0" borderId="0" xfId="62" applyNumberFormat="1" applyFont="1" applyAlignment="1" applyProtection="1">
      <alignment vertical="center"/>
      <protection locked="0"/>
    </xf>
    <xf numFmtId="178" fontId="12" fillId="0" borderId="0" xfId="65" applyNumberFormat="1" applyFont="1" applyAlignment="1" applyProtection="1">
      <alignment horizontal="centerContinuous" vertical="center"/>
      <protection locked="0"/>
    </xf>
    <xf numFmtId="178" fontId="12" fillId="0" borderId="0" xfId="65" applyNumberFormat="1" applyFont="1" applyBorder="1" applyAlignment="1" applyProtection="1">
      <alignment vertical="center"/>
      <protection locked="0"/>
    </xf>
    <xf numFmtId="178" fontId="12" fillId="0" borderId="0" xfId="65" applyNumberFormat="1" applyFont="1" applyFill="1" applyBorder="1" applyAlignment="1" applyProtection="1">
      <alignment vertical="center"/>
      <protection/>
    </xf>
    <xf numFmtId="178" fontId="10" fillId="0" borderId="1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182" fontId="10" fillId="0" borderId="0" xfId="0" applyNumberFormat="1" applyFont="1" applyBorder="1" applyAlignment="1" applyProtection="1">
      <alignment vertical="center"/>
      <protection/>
    </xf>
    <xf numFmtId="178" fontId="12" fillId="0" borderId="16" xfId="0" applyNumberFormat="1" applyFont="1" applyBorder="1" applyAlignment="1" applyProtection="1">
      <alignment vertical="center"/>
      <protection locked="0"/>
    </xf>
    <xf numFmtId="176" fontId="17" fillId="0" borderId="0" xfId="62" applyNumberFormat="1" applyFont="1" applyBorder="1" applyAlignment="1" applyProtection="1">
      <alignment horizontal="right" vertical="center"/>
      <protection/>
    </xf>
    <xf numFmtId="176" fontId="17" fillId="0" borderId="0" xfId="62" applyNumberFormat="1" applyFont="1" applyBorder="1" applyAlignment="1" applyProtection="1">
      <alignment vertical="center"/>
      <protection locked="0"/>
    </xf>
    <xf numFmtId="176" fontId="13" fillId="0" borderId="0" xfId="62" applyNumberFormat="1" applyFont="1" applyBorder="1" applyAlignment="1" applyProtection="1">
      <alignment vertical="center"/>
      <protection locked="0"/>
    </xf>
    <xf numFmtId="176" fontId="17" fillId="0" borderId="0" xfId="62" applyNumberFormat="1" applyFont="1" applyAlignment="1" applyProtection="1">
      <alignment vertical="center"/>
      <protection locked="0"/>
    </xf>
    <xf numFmtId="176" fontId="17" fillId="0" borderId="11" xfId="62" applyNumberFormat="1" applyFont="1" applyBorder="1" applyAlignment="1" applyProtection="1">
      <alignment vertical="center"/>
      <protection locked="0"/>
    </xf>
    <xf numFmtId="176" fontId="17" fillId="0" borderId="11" xfId="62" applyNumberFormat="1" applyFont="1" applyBorder="1" applyAlignment="1" applyProtection="1">
      <alignment horizontal="right" vertical="center"/>
      <protection locked="0"/>
    </xf>
    <xf numFmtId="176" fontId="10" fillId="0" borderId="0" xfId="62" applyNumberFormat="1" applyFont="1" applyFill="1" applyBorder="1" applyAlignment="1" applyProtection="1">
      <alignment vertical="center"/>
      <protection locked="0"/>
    </xf>
    <xf numFmtId="176" fontId="18" fillId="0" borderId="0" xfId="62" applyNumberFormat="1" applyFont="1" applyFill="1" applyBorder="1" applyAlignment="1" applyProtection="1">
      <alignment horizontal="right" vertical="center"/>
      <protection locked="0"/>
    </xf>
    <xf numFmtId="176" fontId="17" fillId="0" borderId="0" xfId="62" applyNumberFormat="1" applyFont="1" applyFill="1" applyBorder="1" applyAlignment="1" applyProtection="1">
      <alignment horizontal="right" vertical="center"/>
      <protection locked="0"/>
    </xf>
    <xf numFmtId="176" fontId="17" fillId="0" borderId="0" xfId="62" applyNumberFormat="1" applyFont="1" applyFill="1" applyBorder="1" applyAlignment="1" applyProtection="1">
      <alignment horizontal="right" vertical="center"/>
      <protection/>
    </xf>
    <xf numFmtId="176" fontId="17" fillId="0" borderId="11" xfId="62" applyNumberFormat="1" applyFont="1" applyFill="1" applyBorder="1" applyAlignment="1" applyProtection="1">
      <alignment horizontal="right" vertical="center"/>
      <protection/>
    </xf>
    <xf numFmtId="176" fontId="17" fillId="0" borderId="10" xfId="62" applyNumberFormat="1" applyFont="1" applyFill="1" applyBorder="1" applyAlignment="1" applyProtection="1">
      <alignment horizontal="right" vertical="center"/>
      <protection/>
    </xf>
    <xf numFmtId="176" fontId="17" fillId="0" borderId="0" xfId="62" applyNumberFormat="1" applyFont="1" applyFill="1" applyAlignment="1">
      <alignment horizontal="right" vertical="center"/>
      <protection/>
    </xf>
    <xf numFmtId="176" fontId="17" fillId="0" borderId="11" xfId="62" applyNumberFormat="1" applyFont="1" applyBorder="1" applyAlignment="1" applyProtection="1">
      <alignment horizontal="right" vertical="center"/>
      <protection/>
    </xf>
    <xf numFmtId="176" fontId="17" fillId="0" borderId="10" xfId="62" applyNumberFormat="1" applyFont="1" applyBorder="1" applyAlignment="1" applyProtection="1">
      <alignment horizontal="right" vertical="center"/>
      <protection/>
    </xf>
    <xf numFmtId="178" fontId="12" fillId="0" borderId="0" xfId="63" applyNumberFormat="1" applyFont="1" applyBorder="1" applyAlignment="1" applyProtection="1">
      <alignment horizontal="right" vertical="center"/>
      <protection/>
    </xf>
    <xf numFmtId="178" fontId="12" fillId="0" borderId="0" xfId="63" applyNumberFormat="1" applyFont="1" applyBorder="1" applyAlignment="1" applyProtection="1">
      <alignment horizontal="left" vertical="center"/>
      <protection locked="0"/>
    </xf>
    <xf numFmtId="178" fontId="12" fillId="0" borderId="10" xfId="64" applyNumberFormat="1" applyFont="1" applyBorder="1" applyAlignment="1" applyProtection="1">
      <alignment vertical="center"/>
      <protection/>
    </xf>
    <xf numFmtId="178" fontId="12" fillId="0" borderId="0" xfId="64" applyNumberFormat="1" applyFont="1" applyBorder="1" applyAlignment="1" applyProtection="1">
      <alignment vertical="center"/>
      <protection/>
    </xf>
    <xf numFmtId="176" fontId="12" fillId="0" borderId="16" xfId="62" applyNumberFormat="1" applyFont="1" applyFill="1" applyBorder="1" applyAlignment="1" applyProtection="1">
      <alignment vertical="center"/>
      <protection locked="0"/>
    </xf>
    <xf numFmtId="176" fontId="12" fillId="0" borderId="0" xfId="62" applyNumberFormat="1" applyFont="1" applyFill="1" applyBorder="1" applyAlignment="1" applyProtection="1">
      <alignment vertical="center"/>
      <protection locked="0"/>
    </xf>
    <xf numFmtId="216" fontId="12" fillId="0" borderId="0" xfId="62" applyNumberFormat="1" applyFont="1" applyFill="1" applyBorder="1" applyAlignment="1" applyProtection="1">
      <alignment vertical="center"/>
      <protection locked="0"/>
    </xf>
    <xf numFmtId="176" fontId="12" fillId="0" borderId="0" xfId="62" applyNumberFormat="1" applyFont="1" applyFill="1" applyAlignment="1" applyProtection="1">
      <alignment vertical="center"/>
      <protection locked="0"/>
    </xf>
    <xf numFmtId="216" fontId="12" fillId="0" borderId="0" xfId="62" applyNumberFormat="1" applyFont="1" applyFill="1" applyAlignment="1" applyProtection="1">
      <alignment vertical="center"/>
      <protection locked="0"/>
    </xf>
    <xf numFmtId="176" fontId="62" fillId="0" borderId="0" xfId="62" applyNumberFormat="1" applyFont="1" applyAlignment="1">
      <alignment vertical="center"/>
      <protection/>
    </xf>
    <xf numFmtId="176" fontId="62" fillId="0" borderId="0" xfId="62" applyNumberFormat="1" applyFont="1" applyFill="1" applyAlignment="1">
      <alignment vertical="center"/>
      <protection/>
    </xf>
    <xf numFmtId="176" fontId="63" fillId="0" borderId="0" xfId="62" applyNumberFormat="1" applyFont="1" applyFill="1" applyBorder="1" applyAlignment="1" applyProtection="1">
      <alignment vertical="center"/>
      <protection locked="0"/>
    </xf>
    <xf numFmtId="176" fontId="18" fillId="0" borderId="10" xfId="62" applyNumberFormat="1" applyFont="1" applyBorder="1" applyAlignment="1" applyProtection="1">
      <alignment vertical="center"/>
      <protection locked="0"/>
    </xf>
    <xf numFmtId="176" fontId="18" fillId="0" borderId="10" xfId="62" applyNumberFormat="1" applyFont="1" applyFill="1" applyBorder="1" applyAlignment="1" applyProtection="1">
      <alignment vertical="center"/>
      <protection locked="0"/>
    </xf>
    <xf numFmtId="176" fontId="62" fillId="0" borderId="0" xfId="62" applyNumberFormat="1" applyFont="1" applyFill="1" applyBorder="1" applyAlignment="1" applyProtection="1">
      <alignment horizontal="center" vertical="center"/>
      <protection/>
    </xf>
    <xf numFmtId="176" fontId="63" fillId="0" borderId="0" xfId="62" applyNumberFormat="1" applyFont="1" applyFill="1" applyBorder="1" applyAlignment="1" applyProtection="1">
      <alignment vertical="center"/>
      <protection/>
    </xf>
    <xf numFmtId="176" fontId="64" fillId="0" borderId="0" xfId="62" applyNumberFormat="1" applyFont="1" applyBorder="1" applyAlignment="1" applyProtection="1">
      <alignment horizontal="center" vertical="center"/>
      <protection/>
    </xf>
    <xf numFmtId="176" fontId="63" fillId="0" borderId="0" xfId="62" applyNumberFormat="1" applyFont="1" applyBorder="1" applyAlignment="1" applyProtection="1">
      <alignment vertical="center"/>
      <protection locked="0"/>
    </xf>
    <xf numFmtId="176" fontId="12" fillId="0" borderId="0" xfId="62" applyNumberFormat="1" applyFont="1" applyAlignment="1" applyProtection="1">
      <alignment horizontal="center" vertical="center"/>
      <protection/>
    </xf>
    <xf numFmtId="176" fontId="12" fillId="0" borderId="28" xfId="62" applyNumberFormat="1" applyFont="1" applyBorder="1" applyAlignment="1">
      <alignment horizontal="center" vertical="center" wrapText="1"/>
      <protection/>
    </xf>
    <xf numFmtId="176" fontId="12" fillId="0" borderId="29" xfId="62" applyNumberFormat="1" applyFont="1" applyBorder="1" applyAlignment="1">
      <alignment horizontal="center" vertical="center" wrapText="1"/>
      <protection/>
    </xf>
    <xf numFmtId="176" fontId="12" fillId="0" borderId="30" xfId="62" applyNumberFormat="1" applyFont="1" applyBorder="1" applyAlignment="1">
      <alignment horizontal="center" vertical="center" wrapText="1"/>
      <protection/>
    </xf>
    <xf numFmtId="176" fontId="12" fillId="0" borderId="27" xfId="62" applyNumberFormat="1" applyFont="1" applyBorder="1" applyAlignment="1">
      <alignment horizontal="center" vertical="center"/>
      <protection/>
    </xf>
    <xf numFmtId="176" fontId="12" fillId="0" borderId="18" xfId="62" applyNumberFormat="1" applyFont="1" applyBorder="1" applyAlignment="1">
      <alignment horizontal="center" vertical="center"/>
      <protection/>
    </xf>
    <xf numFmtId="176" fontId="12" fillId="0" borderId="13" xfId="62" applyNumberFormat="1" applyFont="1" applyBorder="1" applyAlignment="1">
      <alignment horizontal="center" vertical="center" wrapText="1"/>
      <protection/>
    </xf>
    <xf numFmtId="176" fontId="12" fillId="0" borderId="15" xfId="62" applyNumberFormat="1" applyFont="1" applyBorder="1" applyAlignment="1" applyProtection="1">
      <alignment horizontal="center" vertical="center" wrapText="1"/>
      <protection/>
    </xf>
    <xf numFmtId="176" fontId="12" fillId="0" borderId="27" xfId="62" applyNumberFormat="1" applyFont="1" applyBorder="1" applyAlignment="1" applyProtection="1">
      <alignment horizontal="center" vertical="center"/>
      <protection/>
    </xf>
    <xf numFmtId="176" fontId="12" fillId="0" borderId="0" xfId="62" applyNumberFormat="1" applyFont="1" applyBorder="1" applyAlignment="1" applyProtection="1">
      <alignment horizontal="center" vertical="center"/>
      <protection/>
    </xf>
    <xf numFmtId="176" fontId="12" fillId="0" borderId="11" xfId="62" applyNumberFormat="1" applyFont="1" applyBorder="1" applyAlignment="1" applyProtection="1">
      <alignment horizontal="center" vertical="center"/>
      <protection/>
    </xf>
    <xf numFmtId="176" fontId="12" fillId="0" borderId="16" xfId="62" applyNumberFormat="1" applyFont="1" applyBorder="1" applyAlignment="1" applyProtection="1">
      <alignment horizontal="center" vertical="center"/>
      <protection/>
    </xf>
    <xf numFmtId="176" fontId="12" fillId="0" borderId="18" xfId="62" applyNumberFormat="1" applyFont="1" applyBorder="1" applyAlignment="1" applyProtection="1">
      <alignment horizontal="center" vertical="center"/>
      <protection/>
    </xf>
    <xf numFmtId="176" fontId="12" fillId="0" borderId="28" xfId="62" applyNumberFormat="1" applyFont="1" applyBorder="1" applyAlignment="1" applyProtection="1">
      <alignment horizontal="center" vertical="center"/>
      <protection/>
    </xf>
    <xf numFmtId="176" fontId="12" fillId="0" borderId="29" xfId="62" applyNumberFormat="1" applyFont="1" applyBorder="1" applyAlignment="1" applyProtection="1">
      <alignment horizontal="center" vertical="center"/>
      <protection/>
    </xf>
    <xf numFmtId="176" fontId="12" fillId="0" borderId="30" xfId="62" applyNumberFormat="1" applyFont="1" applyBorder="1" applyAlignment="1" applyProtection="1">
      <alignment horizontal="center" vertical="center"/>
      <protection/>
    </xf>
    <xf numFmtId="176" fontId="12" fillId="0" borderId="25" xfId="62" applyNumberFormat="1" applyFont="1" applyBorder="1" applyAlignment="1">
      <alignment horizontal="center" vertical="center" wrapText="1"/>
      <protection/>
    </xf>
    <xf numFmtId="216" fontId="12" fillId="0" borderId="28" xfId="62" applyNumberFormat="1" applyFont="1" applyBorder="1" applyAlignment="1">
      <alignment horizontal="center" vertical="center" wrapText="1"/>
      <protection/>
    </xf>
    <xf numFmtId="216" fontId="12" fillId="0" borderId="29" xfId="62" applyNumberFormat="1" applyFont="1" applyBorder="1" applyAlignment="1">
      <alignment horizontal="center" vertical="center"/>
      <protection/>
    </xf>
    <xf numFmtId="216" fontId="12" fillId="0" borderId="30" xfId="62" applyNumberFormat="1" applyFont="1" applyBorder="1" applyAlignment="1">
      <alignment horizontal="center" vertical="center"/>
      <protection/>
    </xf>
    <xf numFmtId="176" fontId="10" fillId="0" borderId="10" xfId="61" applyNumberFormat="1" applyFont="1" applyBorder="1" applyAlignment="1" applyProtection="1">
      <alignment horizontal="right" vertical="center"/>
      <protection/>
    </xf>
    <xf numFmtId="176" fontId="10" fillId="0" borderId="0" xfId="61" applyNumberFormat="1" applyFont="1" applyBorder="1" applyAlignment="1" applyProtection="1">
      <alignment horizontal="right" vertical="center"/>
      <protection/>
    </xf>
    <xf numFmtId="37" fontId="11" fillId="0" borderId="0" xfId="61" applyFont="1" applyBorder="1" applyAlignment="1">
      <alignment horizontal="right" vertical="center"/>
      <protection/>
    </xf>
    <xf numFmtId="176" fontId="10" fillId="0" borderId="10" xfId="61" applyNumberFormat="1" applyFont="1" applyBorder="1" applyAlignment="1">
      <alignment horizontal="right" vertical="center"/>
      <protection/>
    </xf>
    <xf numFmtId="176" fontId="10" fillId="0" borderId="0" xfId="61" applyNumberFormat="1" applyFont="1" applyBorder="1" applyAlignment="1">
      <alignment horizontal="right" vertical="center"/>
      <protection/>
    </xf>
    <xf numFmtId="176" fontId="12" fillId="0" borderId="25" xfId="62" applyNumberFormat="1" applyFont="1" applyBorder="1" applyAlignment="1" applyProtection="1">
      <alignment horizontal="center" vertical="center" wrapText="1"/>
      <protection/>
    </xf>
    <xf numFmtId="176" fontId="12" fillId="0" borderId="15" xfId="62" applyNumberFormat="1" applyFont="1" applyBorder="1" applyAlignment="1" applyProtection="1">
      <alignment horizontal="center" vertical="center"/>
      <protection/>
    </xf>
    <xf numFmtId="176" fontId="12" fillId="0" borderId="10" xfId="62" applyNumberFormat="1" applyFont="1" applyBorder="1" applyAlignment="1" applyProtection="1">
      <alignment horizontal="center" vertical="center"/>
      <protection/>
    </xf>
    <xf numFmtId="176" fontId="12" fillId="0" borderId="17" xfId="62" applyNumberFormat="1" applyFont="1" applyBorder="1" applyAlignment="1" applyProtection="1">
      <alignment horizontal="center" vertical="center"/>
      <protection/>
    </xf>
    <xf numFmtId="176" fontId="10" fillId="0" borderId="0" xfId="61" applyNumberFormat="1" applyFont="1" applyBorder="1" applyAlignment="1" applyProtection="1">
      <alignment horizontal="left" vertical="center"/>
      <protection/>
    </xf>
    <xf numFmtId="37" fontId="10" fillId="0" borderId="0" xfId="61" applyFont="1" applyBorder="1" applyAlignment="1">
      <alignment horizontal="left" vertical="center"/>
      <protection/>
    </xf>
    <xf numFmtId="37" fontId="10" fillId="0" borderId="0" xfId="61" applyFont="1" applyBorder="1" applyAlignment="1">
      <alignment horizontal="right" vertical="center"/>
      <protection/>
    </xf>
    <xf numFmtId="37" fontId="11" fillId="0" borderId="0" xfId="61" applyFont="1" applyBorder="1" applyAlignment="1">
      <alignment vertical="center"/>
      <protection/>
    </xf>
    <xf numFmtId="176" fontId="10" fillId="0" borderId="0" xfId="61" applyNumberFormat="1" applyFont="1" applyBorder="1" applyAlignment="1" applyProtection="1">
      <alignment vertical="center"/>
      <protection/>
    </xf>
    <xf numFmtId="176" fontId="12" fillId="0" borderId="22" xfId="62" applyNumberFormat="1" applyFont="1" applyBorder="1" applyAlignment="1">
      <alignment horizontal="center" vertical="center" wrapText="1"/>
      <protection/>
    </xf>
    <xf numFmtId="176" fontId="12" fillId="0" borderId="31" xfId="62" applyNumberFormat="1" applyFont="1" applyBorder="1" applyAlignment="1">
      <alignment horizontal="center" vertical="center" wrapText="1"/>
      <protection/>
    </xf>
    <xf numFmtId="176" fontId="12" fillId="0" borderId="32" xfId="62" applyNumberFormat="1" applyFont="1" applyBorder="1" applyAlignment="1">
      <alignment horizontal="center" vertical="center" wrapText="1"/>
      <protection/>
    </xf>
    <xf numFmtId="176" fontId="12" fillId="0" borderId="33" xfId="62" applyNumberFormat="1" applyFont="1" applyBorder="1" applyAlignment="1">
      <alignment horizontal="center" vertical="center" wrapText="1"/>
      <protection/>
    </xf>
    <xf numFmtId="176" fontId="12" fillId="0" borderId="28" xfId="62" applyNumberFormat="1" applyFont="1" applyBorder="1" applyAlignment="1" applyProtection="1">
      <alignment horizontal="center" vertical="center" wrapText="1"/>
      <protection/>
    </xf>
    <xf numFmtId="176" fontId="12" fillId="0" borderId="29" xfId="62" applyNumberFormat="1" applyFont="1" applyBorder="1" applyAlignment="1" applyProtection="1">
      <alignment horizontal="center" vertical="center" wrapText="1"/>
      <protection/>
    </xf>
    <xf numFmtId="176" fontId="12" fillId="0" borderId="30" xfId="62" applyNumberFormat="1" applyFont="1" applyBorder="1" applyAlignment="1" applyProtection="1">
      <alignment horizontal="center" vertical="center" wrapText="1"/>
      <protection/>
    </xf>
    <xf numFmtId="216" fontId="12" fillId="0" borderId="28" xfId="62" applyNumberFormat="1" applyFont="1" applyBorder="1" applyAlignment="1" applyProtection="1">
      <alignment horizontal="center" vertical="center" wrapText="1"/>
      <protection/>
    </xf>
    <xf numFmtId="216" fontId="12" fillId="0" borderId="29" xfId="62" applyNumberFormat="1" applyFont="1" applyBorder="1" applyAlignment="1" applyProtection="1">
      <alignment horizontal="center" vertical="center" wrapText="1"/>
      <protection/>
    </xf>
    <xf numFmtId="216" fontId="12" fillId="0" borderId="30" xfId="62" applyNumberFormat="1" applyFont="1" applyBorder="1" applyAlignment="1" applyProtection="1">
      <alignment horizontal="center" vertical="center" wrapText="1"/>
      <protection/>
    </xf>
    <xf numFmtId="176" fontId="12" fillId="0" borderId="27" xfId="62" applyNumberFormat="1" applyFont="1" applyBorder="1" applyAlignment="1" applyProtection="1">
      <alignment horizontal="center" vertical="center" wrapText="1"/>
      <protection/>
    </xf>
    <xf numFmtId="176" fontId="12" fillId="0" borderId="0" xfId="62" applyNumberFormat="1" applyFont="1" applyBorder="1" applyAlignment="1" applyProtection="1">
      <alignment horizontal="center" vertical="center" wrapText="1"/>
      <protection/>
    </xf>
    <xf numFmtId="176" fontId="12" fillId="0" borderId="11" xfId="62" applyNumberFormat="1" applyFont="1" applyBorder="1" applyAlignment="1" applyProtection="1">
      <alignment horizontal="center" vertical="center" wrapText="1"/>
      <protection/>
    </xf>
    <xf numFmtId="176" fontId="12" fillId="0" borderId="16" xfId="62" applyNumberFormat="1" applyFont="1" applyBorder="1" applyAlignment="1" applyProtection="1">
      <alignment horizontal="center" vertical="center" wrapText="1"/>
      <protection/>
    </xf>
    <xf numFmtId="176" fontId="12" fillId="0" borderId="18" xfId="62" applyNumberFormat="1" applyFont="1" applyBorder="1" applyAlignment="1" applyProtection="1">
      <alignment horizontal="center" vertical="center" wrapText="1"/>
      <protection/>
    </xf>
    <xf numFmtId="176" fontId="10" fillId="0" borderId="11" xfId="61" applyNumberFormat="1" applyFont="1" applyBorder="1" applyAlignment="1" applyProtection="1">
      <alignment horizontal="left" vertical="center"/>
      <protection/>
    </xf>
    <xf numFmtId="176" fontId="12" fillId="0" borderId="22" xfId="62" applyNumberFormat="1" applyFont="1" applyBorder="1" applyAlignment="1" applyProtection="1">
      <alignment horizontal="center" vertical="center"/>
      <protection/>
    </xf>
    <xf numFmtId="176" fontId="12" fillId="0" borderId="22" xfId="62" applyNumberFormat="1" applyFont="1" applyBorder="1" applyAlignment="1" applyProtection="1">
      <alignment horizontal="center" vertical="center" wrapText="1"/>
      <protection/>
    </xf>
    <xf numFmtId="176" fontId="12" fillId="0" borderId="26" xfId="62" applyNumberFormat="1" applyFont="1" applyBorder="1" applyAlignment="1" applyProtection="1">
      <alignment horizontal="center" vertical="center" wrapText="1"/>
      <protection/>
    </xf>
    <xf numFmtId="37" fontId="11" fillId="0" borderId="11" xfId="61" applyFont="1" applyBorder="1" applyAlignment="1">
      <alignment vertical="center"/>
      <protection/>
    </xf>
    <xf numFmtId="176" fontId="10" fillId="0" borderId="11" xfId="61" applyNumberFormat="1" applyFont="1" applyBorder="1" applyAlignment="1" applyProtection="1">
      <alignment vertical="center"/>
      <protection/>
    </xf>
    <xf numFmtId="37" fontId="10" fillId="0" borderId="11" xfId="61" applyFont="1" applyBorder="1" applyAlignment="1">
      <alignment horizontal="left" vertical="center"/>
      <protection/>
    </xf>
    <xf numFmtId="176" fontId="12" fillId="0" borderId="34" xfId="62" applyNumberFormat="1" applyFont="1" applyBorder="1" applyAlignment="1" applyProtection="1">
      <alignment horizontal="center" vertical="center"/>
      <protection/>
    </xf>
    <xf numFmtId="176" fontId="12" fillId="0" borderId="35" xfId="62" applyNumberFormat="1" applyFont="1" applyBorder="1" applyAlignment="1" applyProtection="1">
      <alignment horizontal="center" vertical="center"/>
      <protection/>
    </xf>
    <xf numFmtId="176" fontId="12" fillId="0" borderId="36" xfId="62" applyNumberFormat="1" applyFont="1" applyBorder="1" applyAlignment="1" applyProtection="1">
      <alignment horizontal="center" vertical="center"/>
      <protection/>
    </xf>
    <xf numFmtId="176" fontId="13" fillId="0" borderId="30" xfId="62" applyNumberFormat="1" applyFont="1" applyBorder="1" applyAlignment="1">
      <alignment horizontal="center" vertical="center" wrapText="1"/>
      <protection/>
    </xf>
    <xf numFmtId="176" fontId="12" fillId="0" borderId="22" xfId="62" applyNumberFormat="1" applyFont="1" applyBorder="1" applyAlignment="1" applyProtection="1">
      <alignment horizontal="center" vertical="center" shrinkToFit="1"/>
      <protection/>
    </xf>
    <xf numFmtId="176" fontId="12" fillId="0" borderId="26" xfId="62" applyNumberFormat="1" applyFont="1" applyBorder="1" applyAlignment="1" applyProtection="1">
      <alignment horizontal="center" vertical="center" shrinkToFit="1"/>
      <protection/>
    </xf>
    <xf numFmtId="176" fontId="18" fillId="0" borderId="0" xfId="62" applyNumberFormat="1" applyFont="1" applyBorder="1" applyAlignment="1">
      <alignment horizontal="right" vertical="center"/>
      <protection/>
    </xf>
    <xf numFmtId="176" fontId="13" fillId="0" borderId="17" xfId="62" applyNumberFormat="1" applyFont="1" applyBorder="1" applyAlignment="1" applyProtection="1">
      <alignment horizontal="center" vertical="center" shrinkToFit="1"/>
      <protection/>
    </xf>
    <xf numFmtId="176" fontId="13" fillId="0" borderId="18" xfId="62" applyNumberFormat="1" applyFont="1" applyBorder="1" applyAlignment="1" applyProtection="1">
      <alignment horizontal="center" vertical="center" shrinkToFit="1"/>
      <protection/>
    </xf>
    <xf numFmtId="176" fontId="12" fillId="0" borderId="17" xfId="62" applyNumberFormat="1" applyFont="1" applyBorder="1" applyAlignment="1">
      <alignment horizontal="center" vertical="center"/>
      <protection/>
    </xf>
    <xf numFmtId="176" fontId="13" fillId="0" borderId="29" xfId="62" applyNumberFormat="1" applyFont="1" applyBorder="1" applyAlignment="1">
      <alignment horizontal="center" vertical="center" wrapText="1"/>
      <protection/>
    </xf>
    <xf numFmtId="176" fontId="12" fillId="0" borderId="17" xfId="62" applyNumberFormat="1" applyFont="1" applyBorder="1" applyAlignment="1" applyProtection="1">
      <alignment horizontal="center" vertical="center" wrapText="1"/>
      <protection/>
    </xf>
    <xf numFmtId="216" fontId="12" fillId="0" borderId="28" xfId="62" applyNumberFormat="1" applyFont="1" applyFill="1" applyBorder="1" applyAlignment="1">
      <alignment horizontal="center" vertical="center" wrapText="1"/>
      <protection/>
    </xf>
    <xf numFmtId="216" fontId="12" fillId="0" borderId="29" xfId="62" applyNumberFormat="1" applyFont="1" applyFill="1" applyBorder="1" applyAlignment="1">
      <alignment horizontal="center" vertical="center"/>
      <protection/>
    </xf>
    <xf numFmtId="216" fontId="12" fillId="0" borderId="30" xfId="62" applyNumberFormat="1" applyFont="1" applyFill="1" applyBorder="1" applyAlignment="1">
      <alignment horizontal="center" vertical="center"/>
      <protection/>
    </xf>
    <xf numFmtId="176" fontId="12" fillId="0" borderId="15" xfId="62" applyNumberFormat="1" applyFont="1" applyFill="1" applyBorder="1" applyAlignment="1" applyProtection="1">
      <alignment horizontal="center" vertical="center" wrapText="1"/>
      <protection/>
    </xf>
    <xf numFmtId="176" fontId="12" fillId="0" borderId="27" xfId="62" applyNumberFormat="1" applyFont="1" applyFill="1" applyBorder="1" applyAlignment="1" applyProtection="1">
      <alignment horizontal="center" vertical="center" wrapText="1"/>
      <protection/>
    </xf>
    <xf numFmtId="176" fontId="12" fillId="0" borderId="0" xfId="62" applyNumberFormat="1" applyFont="1" applyFill="1" applyBorder="1" applyAlignment="1" applyProtection="1">
      <alignment horizontal="center" vertical="center" wrapText="1"/>
      <protection/>
    </xf>
    <xf numFmtId="176" fontId="12" fillId="0" borderId="11" xfId="62" applyNumberFormat="1" applyFont="1" applyFill="1" applyBorder="1" applyAlignment="1" applyProtection="1">
      <alignment horizontal="center" vertical="center" wrapText="1"/>
      <protection/>
    </xf>
    <xf numFmtId="176" fontId="12" fillId="0" borderId="16" xfId="62" applyNumberFormat="1" applyFont="1" applyFill="1" applyBorder="1" applyAlignment="1" applyProtection="1">
      <alignment horizontal="center" vertical="center" wrapText="1"/>
      <protection/>
    </xf>
    <xf numFmtId="176" fontId="12" fillId="0" borderId="18" xfId="62" applyNumberFormat="1" applyFont="1" applyFill="1" applyBorder="1" applyAlignment="1" applyProtection="1">
      <alignment horizontal="center" vertical="center" wrapText="1"/>
      <protection/>
    </xf>
    <xf numFmtId="176" fontId="12" fillId="0" borderId="28" xfId="62" applyNumberFormat="1" applyFont="1" applyFill="1" applyBorder="1" applyAlignment="1">
      <alignment horizontal="center" vertical="center" wrapText="1"/>
      <protection/>
    </xf>
    <xf numFmtId="176" fontId="12" fillId="0" borderId="29" xfId="62" applyNumberFormat="1" applyFont="1" applyFill="1" applyBorder="1" applyAlignment="1">
      <alignment horizontal="center" vertical="center" wrapText="1"/>
      <protection/>
    </xf>
    <xf numFmtId="176" fontId="12" fillId="0" borderId="30" xfId="62" applyNumberFormat="1" applyFont="1" applyFill="1" applyBorder="1" applyAlignment="1">
      <alignment horizontal="center" vertical="center" wrapText="1"/>
      <protection/>
    </xf>
    <xf numFmtId="216" fontId="12" fillId="0" borderId="28" xfId="62" applyNumberFormat="1" applyFont="1" applyFill="1" applyBorder="1" applyAlignment="1" applyProtection="1">
      <alignment horizontal="center" vertical="center" wrapText="1"/>
      <protection/>
    </xf>
    <xf numFmtId="216" fontId="12" fillId="0" borderId="29" xfId="62" applyNumberFormat="1" applyFont="1" applyFill="1" applyBorder="1" applyAlignment="1" applyProtection="1">
      <alignment horizontal="center" vertical="center" wrapText="1"/>
      <protection/>
    </xf>
    <xf numFmtId="216" fontId="12" fillId="0" borderId="30" xfId="62" applyNumberFormat="1" applyFont="1" applyFill="1" applyBorder="1" applyAlignment="1" applyProtection="1">
      <alignment horizontal="center" vertical="center" wrapText="1"/>
      <protection/>
    </xf>
    <xf numFmtId="176" fontId="13" fillId="0" borderId="29" xfId="62" applyNumberFormat="1" applyFont="1" applyFill="1" applyBorder="1" applyAlignment="1">
      <alignment horizontal="center" vertical="center" wrapText="1"/>
      <protection/>
    </xf>
    <xf numFmtId="176" fontId="13" fillId="0" borderId="30" xfId="62" applyNumberFormat="1" applyFont="1" applyFill="1" applyBorder="1" applyAlignment="1">
      <alignment horizontal="center" vertical="center" wrapText="1"/>
      <protection/>
    </xf>
    <xf numFmtId="176" fontId="12" fillId="0" borderId="22" xfId="62" applyNumberFormat="1" applyFont="1" applyFill="1" applyBorder="1" applyAlignment="1" applyProtection="1">
      <alignment horizontal="center" vertical="center" wrapText="1"/>
      <protection/>
    </xf>
    <xf numFmtId="176" fontId="12" fillId="0" borderId="26" xfId="62" applyNumberFormat="1" applyFont="1" applyFill="1" applyBorder="1" applyAlignment="1" applyProtection="1">
      <alignment horizontal="center" vertical="center" wrapText="1"/>
      <protection/>
    </xf>
    <xf numFmtId="176" fontId="12" fillId="0" borderId="28" xfId="62" applyNumberFormat="1" applyFont="1" applyFill="1" applyBorder="1" applyAlignment="1" applyProtection="1">
      <alignment horizontal="center" vertical="center" wrapText="1"/>
      <protection/>
    </xf>
    <xf numFmtId="176" fontId="12" fillId="0" borderId="29" xfId="62" applyNumberFormat="1" applyFont="1" applyFill="1" applyBorder="1" applyAlignment="1" applyProtection="1">
      <alignment horizontal="center" vertical="center" wrapText="1"/>
      <protection/>
    </xf>
    <xf numFmtId="176" fontId="12" fillId="0" borderId="30" xfId="62" applyNumberFormat="1" applyFont="1" applyFill="1" applyBorder="1" applyAlignment="1" applyProtection="1">
      <alignment horizontal="center" vertical="center" wrapText="1"/>
      <protection/>
    </xf>
    <xf numFmtId="176" fontId="12" fillId="0" borderId="25" xfId="62" applyNumberFormat="1" applyFont="1" applyFill="1" applyBorder="1" applyAlignment="1" applyProtection="1">
      <alignment horizontal="center" vertical="center" wrapText="1"/>
      <protection/>
    </xf>
    <xf numFmtId="176" fontId="12" fillId="0" borderId="17" xfId="62" applyNumberFormat="1" applyFont="1" applyFill="1" applyBorder="1" applyAlignment="1" applyProtection="1">
      <alignment horizontal="center" vertical="center" wrapText="1"/>
      <protection/>
    </xf>
    <xf numFmtId="176" fontId="13" fillId="0" borderId="17" xfId="62" applyNumberFormat="1" applyFont="1" applyFill="1" applyBorder="1" applyAlignment="1" applyProtection="1">
      <alignment horizontal="center" vertical="center" wrapText="1"/>
      <protection/>
    </xf>
    <xf numFmtId="176" fontId="13" fillId="0" borderId="18" xfId="62" applyNumberFormat="1" applyFont="1" applyFill="1" applyBorder="1" applyAlignment="1" applyProtection="1">
      <alignment horizontal="center" vertical="center" wrapText="1"/>
      <protection/>
    </xf>
    <xf numFmtId="176" fontId="12" fillId="0" borderId="15" xfId="62" applyNumberFormat="1" applyFont="1" applyFill="1" applyBorder="1" applyAlignment="1" applyProtection="1">
      <alignment horizontal="center" vertical="center"/>
      <protection/>
    </xf>
    <xf numFmtId="176" fontId="12" fillId="0" borderId="10" xfId="62" applyNumberFormat="1" applyFont="1" applyFill="1" applyBorder="1" applyAlignment="1" applyProtection="1">
      <alignment horizontal="center" vertical="center"/>
      <protection/>
    </xf>
    <xf numFmtId="176" fontId="12" fillId="0" borderId="0" xfId="62" applyNumberFormat="1" applyFont="1" applyFill="1" applyBorder="1" applyAlignment="1" applyProtection="1">
      <alignment horizontal="center" vertical="center"/>
      <protection/>
    </xf>
    <xf numFmtId="176" fontId="12" fillId="0" borderId="17" xfId="62" applyNumberFormat="1" applyFont="1" applyFill="1" applyBorder="1" applyAlignment="1" applyProtection="1">
      <alignment horizontal="center" vertical="center"/>
      <protection/>
    </xf>
    <xf numFmtId="176" fontId="12" fillId="0" borderId="16" xfId="62" applyNumberFormat="1" applyFont="1" applyFill="1" applyBorder="1" applyAlignment="1" applyProtection="1">
      <alignment horizontal="center" vertical="center"/>
      <protection/>
    </xf>
    <xf numFmtId="176" fontId="10" fillId="0" borderId="10" xfId="61" applyNumberFormat="1" applyFont="1" applyFill="1" applyBorder="1" applyAlignment="1" applyProtection="1">
      <alignment horizontal="right" vertical="center"/>
      <protection/>
    </xf>
    <xf numFmtId="176" fontId="10" fillId="0" borderId="0" xfId="61" applyNumberFormat="1" applyFont="1" applyFill="1" applyBorder="1" applyAlignment="1" applyProtection="1">
      <alignment horizontal="right" vertical="center"/>
      <protection/>
    </xf>
    <xf numFmtId="37" fontId="11" fillId="0" borderId="0" xfId="61" applyFont="1" applyFill="1" applyBorder="1" applyAlignment="1">
      <alignment horizontal="right" vertical="center"/>
      <protection/>
    </xf>
    <xf numFmtId="176" fontId="10" fillId="0" borderId="10" xfId="61" applyNumberFormat="1" applyFont="1" applyFill="1" applyBorder="1" applyAlignment="1">
      <alignment horizontal="right" vertical="center"/>
      <protection/>
    </xf>
    <xf numFmtId="176" fontId="10" fillId="0" borderId="0" xfId="61" applyNumberFormat="1" applyFont="1" applyFill="1" applyBorder="1" applyAlignment="1">
      <alignment horizontal="right" vertical="center"/>
      <protection/>
    </xf>
    <xf numFmtId="176" fontId="10" fillId="0" borderId="0" xfId="61" applyNumberFormat="1" applyFont="1" applyFill="1" applyBorder="1" applyAlignment="1" applyProtection="1">
      <alignment horizontal="left" vertical="center"/>
      <protection/>
    </xf>
    <xf numFmtId="37" fontId="10" fillId="0" borderId="11" xfId="61" applyFont="1" applyFill="1" applyBorder="1" applyAlignment="1">
      <alignment horizontal="left" vertical="center"/>
      <protection/>
    </xf>
    <xf numFmtId="37" fontId="10" fillId="0" borderId="0" xfId="61" applyFont="1" applyFill="1" applyBorder="1" applyAlignment="1">
      <alignment horizontal="right" vertical="center"/>
      <protection/>
    </xf>
    <xf numFmtId="37" fontId="10" fillId="0" borderId="0" xfId="61" applyFont="1" applyFill="1" applyBorder="1" applyAlignment="1">
      <alignment horizontal="left" vertical="center"/>
      <protection/>
    </xf>
    <xf numFmtId="176" fontId="12" fillId="0" borderId="0" xfId="62" applyNumberFormat="1" applyFont="1" applyFill="1" applyAlignment="1" applyProtection="1">
      <alignment horizontal="center" vertical="center"/>
      <protection/>
    </xf>
    <xf numFmtId="176" fontId="12" fillId="0" borderId="13" xfId="62" applyNumberFormat="1" applyFont="1" applyFill="1" applyBorder="1" applyAlignment="1">
      <alignment horizontal="center" vertical="center" wrapText="1"/>
      <protection/>
    </xf>
    <xf numFmtId="176" fontId="12" fillId="0" borderId="22" xfId="62" applyNumberFormat="1" applyFont="1" applyFill="1" applyBorder="1" applyAlignment="1">
      <alignment horizontal="center" vertical="center" wrapText="1"/>
      <protection/>
    </xf>
    <xf numFmtId="176" fontId="12" fillId="0" borderId="28" xfId="62" applyNumberFormat="1" applyFont="1" applyFill="1" applyBorder="1" applyAlignment="1" applyProtection="1">
      <alignment horizontal="center" vertical="center"/>
      <protection/>
    </xf>
    <xf numFmtId="176" fontId="12" fillId="0" borderId="29" xfId="62" applyNumberFormat="1" applyFont="1" applyFill="1" applyBorder="1" applyAlignment="1" applyProtection="1">
      <alignment horizontal="center" vertical="center"/>
      <protection/>
    </xf>
    <xf numFmtId="176" fontId="12" fillId="0" borderId="30" xfId="62" applyNumberFormat="1" applyFont="1" applyFill="1" applyBorder="1" applyAlignment="1" applyProtection="1">
      <alignment horizontal="center" vertical="center"/>
      <protection/>
    </xf>
    <xf numFmtId="176" fontId="12" fillId="0" borderId="27" xfId="62" applyNumberFormat="1" applyFont="1" applyFill="1" applyBorder="1" applyAlignment="1" applyProtection="1">
      <alignment horizontal="center" vertical="center"/>
      <protection/>
    </xf>
    <xf numFmtId="176" fontId="12" fillId="0" borderId="11" xfId="62" applyNumberFormat="1" applyFont="1" applyFill="1" applyBorder="1" applyAlignment="1" applyProtection="1">
      <alignment horizontal="center" vertical="center"/>
      <protection/>
    </xf>
    <xf numFmtId="176" fontId="12" fillId="0" borderId="18" xfId="62" applyNumberFormat="1" applyFont="1" applyFill="1" applyBorder="1" applyAlignment="1" applyProtection="1">
      <alignment horizontal="center" vertical="center"/>
      <protection/>
    </xf>
    <xf numFmtId="176" fontId="12" fillId="0" borderId="25" xfId="62" applyNumberFormat="1" applyFont="1" applyFill="1" applyBorder="1" applyAlignment="1">
      <alignment horizontal="center" vertical="center" wrapText="1"/>
      <protection/>
    </xf>
    <xf numFmtId="176" fontId="12" fillId="0" borderId="27" xfId="62" applyNumberFormat="1" applyFont="1" applyFill="1" applyBorder="1" applyAlignment="1">
      <alignment horizontal="center" vertical="center"/>
      <protection/>
    </xf>
    <xf numFmtId="176" fontId="12" fillId="0" borderId="17" xfId="62" applyNumberFormat="1" applyFont="1" applyFill="1" applyBorder="1" applyAlignment="1">
      <alignment horizontal="center" vertical="center"/>
      <protection/>
    </xf>
    <xf numFmtId="176" fontId="12" fillId="0" borderId="18" xfId="62" applyNumberFormat="1" applyFont="1" applyFill="1" applyBorder="1" applyAlignment="1">
      <alignment horizontal="center" vertical="center"/>
      <protection/>
    </xf>
    <xf numFmtId="37" fontId="11" fillId="0" borderId="0" xfId="61" applyFont="1" applyFill="1" applyBorder="1" applyAlignment="1">
      <alignment vertical="center"/>
      <protection/>
    </xf>
    <xf numFmtId="176" fontId="10" fillId="0" borderId="0" xfId="61" applyNumberFormat="1" applyFont="1" applyFill="1" applyBorder="1" applyAlignment="1" applyProtection="1">
      <alignment vertical="center"/>
      <protection/>
    </xf>
    <xf numFmtId="176" fontId="18" fillId="0" borderId="0" xfId="62" applyNumberFormat="1" applyFont="1" applyFill="1" applyBorder="1" applyAlignment="1">
      <alignment vertical="center"/>
      <protection/>
    </xf>
    <xf numFmtId="176" fontId="18" fillId="0" borderId="0" xfId="62" applyNumberFormat="1" applyFont="1" applyFill="1" applyBorder="1" applyAlignment="1">
      <alignment horizontal="right" vertical="center"/>
      <protection/>
    </xf>
    <xf numFmtId="176" fontId="13" fillId="0" borderId="17" xfId="62" applyNumberFormat="1" applyFont="1" applyBorder="1" applyAlignment="1" applyProtection="1">
      <alignment horizontal="center" vertical="center" wrapText="1"/>
      <protection/>
    </xf>
    <xf numFmtId="176" fontId="13" fillId="0" borderId="18" xfId="62" applyNumberFormat="1" applyFont="1" applyBorder="1" applyAlignment="1" applyProtection="1">
      <alignment horizontal="center" vertical="center" wrapText="1"/>
      <protection/>
    </xf>
    <xf numFmtId="178" fontId="12" fillId="0" borderId="27" xfId="64" applyNumberFormat="1" applyFont="1" applyBorder="1" applyAlignment="1" applyProtection="1">
      <alignment horizontal="center" vertical="center"/>
      <protection/>
    </xf>
    <xf numFmtId="178" fontId="12" fillId="0" borderId="11" xfId="64" applyNumberFormat="1" applyFont="1" applyBorder="1" applyAlignment="1" applyProtection="1">
      <alignment horizontal="center" vertical="center"/>
      <protection/>
    </xf>
    <xf numFmtId="178" fontId="12" fillId="0" borderId="18" xfId="64" applyNumberFormat="1" applyFont="1" applyBorder="1" applyAlignment="1" applyProtection="1">
      <alignment horizontal="center" vertical="center"/>
      <protection/>
    </xf>
    <xf numFmtId="178" fontId="12" fillId="0" borderId="25" xfId="63" applyNumberFormat="1" applyFont="1" applyBorder="1" applyAlignment="1" applyProtection="1">
      <alignment horizontal="center" vertical="center"/>
      <protection/>
    </xf>
    <xf numFmtId="178" fontId="12" fillId="0" borderId="15" xfId="63" applyNumberFormat="1" applyFont="1" applyBorder="1" applyAlignment="1" applyProtection="1">
      <alignment horizontal="center" vertical="center"/>
      <protection/>
    </xf>
    <xf numFmtId="178" fontId="12" fillId="0" borderId="27" xfId="63" applyNumberFormat="1" applyFont="1" applyBorder="1" applyAlignment="1" applyProtection="1">
      <alignment horizontal="center" vertical="center"/>
      <protection/>
    </xf>
    <xf numFmtId="178" fontId="12" fillId="0" borderId="17" xfId="63" applyNumberFormat="1" applyFont="1" applyBorder="1" applyAlignment="1" applyProtection="1">
      <alignment horizontal="center" vertical="center"/>
      <protection/>
    </xf>
    <xf numFmtId="178" fontId="12" fillId="0" borderId="16" xfId="63" applyNumberFormat="1" applyFont="1" applyBorder="1" applyAlignment="1" applyProtection="1">
      <alignment horizontal="center" vertical="center"/>
      <protection/>
    </xf>
    <xf numFmtId="178" fontId="12" fillId="0" borderId="18" xfId="63" applyNumberFormat="1" applyFont="1" applyBorder="1" applyAlignment="1" applyProtection="1">
      <alignment horizontal="center" vertical="center"/>
      <protection/>
    </xf>
    <xf numFmtId="178" fontId="12" fillId="0" borderId="0" xfId="63" applyNumberFormat="1" applyFont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178" fontId="12" fillId="0" borderId="17" xfId="64" applyNumberFormat="1" applyFont="1" applyBorder="1" applyAlignment="1" applyProtection="1">
      <alignment horizontal="center" vertical="center"/>
      <protection/>
    </xf>
    <xf numFmtId="178" fontId="12" fillId="0" borderId="37" xfId="63" applyNumberFormat="1" applyFont="1" applyBorder="1" applyAlignment="1" applyProtection="1">
      <alignment horizontal="center" vertical="center"/>
      <protection/>
    </xf>
    <xf numFmtId="37" fontId="15" fillId="0" borderId="38" xfId="63" applyFont="1" applyBorder="1" applyAlignment="1">
      <alignment horizontal="center" vertical="center"/>
      <protection/>
    </xf>
    <xf numFmtId="37" fontId="15" fillId="0" borderId="39" xfId="63" applyFont="1" applyBorder="1" applyAlignment="1">
      <alignment horizontal="center" vertical="center"/>
      <protection/>
    </xf>
    <xf numFmtId="178" fontId="12" fillId="0" borderId="40" xfId="63" applyNumberFormat="1" applyFont="1" applyBorder="1" applyAlignment="1" applyProtection="1">
      <alignment horizontal="center" vertical="center"/>
      <protection/>
    </xf>
    <xf numFmtId="178" fontId="12" fillId="0" borderId="38" xfId="63" applyNumberFormat="1" applyFont="1" applyBorder="1" applyAlignment="1" applyProtection="1">
      <alignment horizontal="center" vertical="center"/>
      <protection/>
    </xf>
    <xf numFmtId="178" fontId="12" fillId="0" borderId="41" xfId="63" applyNumberFormat="1" applyFont="1" applyBorder="1" applyAlignment="1" applyProtection="1">
      <alignment horizontal="center" vertical="center"/>
      <protection/>
    </xf>
    <xf numFmtId="178" fontId="12" fillId="0" borderId="25" xfId="63" applyNumberFormat="1" applyFont="1" applyBorder="1" applyAlignment="1" applyProtection="1">
      <alignment horizontal="center" vertical="center" wrapText="1"/>
      <protection/>
    </xf>
    <xf numFmtId="178" fontId="12" fillId="0" borderId="42" xfId="63" applyNumberFormat="1" applyFont="1" applyBorder="1" applyAlignment="1" applyProtection="1">
      <alignment horizontal="center" vertical="center" wrapText="1"/>
      <protection/>
    </xf>
    <xf numFmtId="178" fontId="12" fillId="0" borderId="15" xfId="63" applyNumberFormat="1" applyFont="1" applyBorder="1" applyAlignment="1" applyProtection="1">
      <alignment horizontal="center" vertical="center" wrapText="1"/>
      <protection/>
    </xf>
    <xf numFmtId="178" fontId="12" fillId="0" borderId="43" xfId="63" applyNumberFormat="1" applyFont="1" applyBorder="1" applyAlignment="1" applyProtection="1">
      <alignment horizontal="center" vertical="center" wrapText="1"/>
      <protection/>
    </xf>
    <xf numFmtId="178" fontId="12" fillId="0" borderId="0" xfId="63" applyNumberFormat="1" applyFont="1" applyBorder="1" applyAlignment="1" applyProtection="1">
      <alignment horizontal="center" vertical="center" wrapText="1"/>
      <protection/>
    </xf>
    <xf numFmtId="178" fontId="12" fillId="0" borderId="15" xfId="63" applyNumberFormat="1" applyFont="1" applyBorder="1" applyAlignment="1">
      <alignment horizontal="center" vertical="center" wrapText="1"/>
      <protection/>
    </xf>
    <xf numFmtId="178" fontId="12" fillId="0" borderId="15" xfId="63" applyNumberFormat="1" applyFont="1" applyBorder="1" applyAlignment="1">
      <alignment horizontal="center" vertical="center"/>
      <protection/>
    </xf>
    <xf numFmtId="178" fontId="12" fillId="0" borderId="0" xfId="63" applyNumberFormat="1" applyFont="1" applyBorder="1" applyAlignment="1">
      <alignment horizontal="center" vertical="center"/>
      <protection/>
    </xf>
    <xf numFmtId="178" fontId="12" fillId="0" borderId="44" xfId="63" applyNumberFormat="1" applyFont="1" applyBorder="1" applyAlignment="1">
      <alignment horizontal="center" vertical="center"/>
      <protection/>
    </xf>
    <xf numFmtId="37" fontId="15" fillId="0" borderId="20" xfId="63" applyFont="1" applyBorder="1" applyAlignment="1">
      <alignment horizontal="center" vertical="center"/>
      <protection/>
    </xf>
    <xf numFmtId="37" fontId="15" fillId="0" borderId="45" xfId="63" applyFont="1" applyBorder="1" applyAlignment="1">
      <alignment horizontal="center" vertical="center"/>
      <protection/>
    </xf>
    <xf numFmtId="178" fontId="12" fillId="0" borderId="25" xfId="64" applyNumberFormat="1" applyFont="1" applyBorder="1" applyAlignment="1" applyProtection="1">
      <alignment horizontal="center" vertical="center" wrapText="1"/>
      <protection/>
    </xf>
    <xf numFmtId="178" fontId="12" fillId="0" borderId="27" xfId="64" applyNumberFormat="1" applyFont="1" applyBorder="1" applyAlignment="1" applyProtection="1" quotePrefix="1">
      <alignment horizontal="center" vertical="center" wrapText="1"/>
      <protection/>
    </xf>
    <xf numFmtId="178" fontId="12" fillId="0" borderId="17" xfId="64" applyNumberFormat="1" applyFont="1" applyBorder="1" applyAlignment="1" applyProtection="1" quotePrefix="1">
      <alignment horizontal="center" vertical="center" wrapText="1"/>
      <protection/>
    </xf>
    <xf numFmtId="178" fontId="12" fillId="0" borderId="18" xfId="64" applyNumberFormat="1" applyFont="1" applyBorder="1" applyAlignment="1" applyProtection="1" quotePrefix="1">
      <alignment horizontal="center" vertical="center" wrapText="1"/>
      <protection/>
    </xf>
    <xf numFmtId="178" fontId="12" fillId="0" borderId="25" xfId="64" applyNumberFormat="1" applyFont="1" applyBorder="1" applyAlignment="1">
      <alignment horizontal="center" vertical="center" wrapText="1"/>
      <protection/>
    </xf>
    <xf numFmtId="178" fontId="12" fillId="0" borderId="15" xfId="64" applyNumberFormat="1" applyFont="1" applyBorder="1" applyAlignment="1">
      <alignment horizontal="center" vertical="center" wrapText="1"/>
      <protection/>
    </xf>
    <xf numFmtId="178" fontId="12" fillId="0" borderId="27" xfId="64" applyNumberFormat="1" applyFont="1" applyBorder="1" applyAlignment="1">
      <alignment horizontal="center" vertical="center" wrapText="1"/>
      <protection/>
    </xf>
    <xf numFmtId="178" fontId="12" fillId="0" borderId="0" xfId="63" applyNumberFormat="1" applyFont="1" applyAlignment="1" applyProtection="1">
      <alignment horizontal="center" vertical="center"/>
      <protection/>
    </xf>
    <xf numFmtId="178" fontId="12" fillId="0" borderId="0" xfId="64" applyNumberFormat="1" applyFont="1" applyAlignment="1" applyProtection="1">
      <alignment horizontal="center" vertical="center"/>
      <protection/>
    </xf>
    <xf numFmtId="178" fontId="12" fillId="0" borderId="22" xfId="64" applyNumberFormat="1" applyFont="1" applyBorder="1" applyAlignment="1">
      <alignment horizontal="center" vertical="center"/>
      <protection/>
    </xf>
    <xf numFmtId="178" fontId="12" fillId="0" borderId="14" xfId="64" applyNumberFormat="1" applyFont="1" applyBorder="1" applyAlignment="1">
      <alignment horizontal="center" vertical="center"/>
      <protection/>
    </xf>
    <xf numFmtId="178" fontId="12" fillId="0" borderId="0" xfId="64" applyNumberFormat="1" applyFont="1" applyBorder="1" applyAlignment="1" applyProtection="1">
      <alignment horizontal="center" vertical="center"/>
      <protection/>
    </xf>
    <xf numFmtId="178" fontId="12" fillId="0" borderId="25" xfId="63" applyNumberFormat="1" applyFont="1" applyBorder="1" applyAlignment="1">
      <alignment horizontal="center" vertical="center"/>
      <protection/>
    </xf>
    <xf numFmtId="178" fontId="12" fillId="0" borderId="27" xfId="63" applyNumberFormat="1" applyFont="1" applyBorder="1" applyAlignment="1">
      <alignment horizontal="center" vertical="center"/>
      <protection/>
    </xf>
    <xf numFmtId="178" fontId="12" fillId="0" borderId="17" xfId="63" applyNumberFormat="1" applyFont="1" applyBorder="1" applyAlignment="1">
      <alignment horizontal="center" vertical="center"/>
      <protection/>
    </xf>
    <xf numFmtId="178" fontId="12" fillId="0" borderId="16" xfId="63" applyNumberFormat="1" applyFont="1" applyBorder="1" applyAlignment="1">
      <alignment horizontal="center" vertical="center"/>
      <protection/>
    </xf>
    <xf numFmtId="178" fontId="12" fillId="0" borderId="18" xfId="63" applyNumberFormat="1" applyFont="1" applyBorder="1" applyAlignment="1">
      <alignment horizontal="center" vertical="center"/>
      <protection/>
    </xf>
    <xf numFmtId="178" fontId="12" fillId="0" borderId="25" xfId="64" applyNumberFormat="1" applyFont="1" applyBorder="1" applyAlignment="1" applyProtection="1">
      <alignment horizontal="center" vertical="center"/>
      <protection/>
    </xf>
    <xf numFmtId="178" fontId="12" fillId="0" borderId="15" xfId="64" applyNumberFormat="1" applyFont="1" applyBorder="1" applyAlignment="1" applyProtection="1">
      <alignment horizontal="center" vertical="center"/>
      <protection/>
    </xf>
    <xf numFmtId="178" fontId="12" fillId="0" borderId="16" xfId="64" applyNumberFormat="1" applyFont="1" applyBorder="1" applyAlignment="1" applyProtection="1">
      <alignment horizontal="center" vertical="center"/>
      <protection/>
    </xf>
    <xf numFmtId="178" fontId="12" fillId="0" borderId="46" xfId="64" applyNumberFormat="1" applyFont="1" applyBorder="1" applyAlignment="1" applyProtection="1">
      <alignment horizontal="center" vertical="center"/>
      <protection/>
    </xf>
    <xf numFmtId="178" fontId="12" fillId="0" borderId="47" xfId="64" applyNumberFormat="1" applyFont="1" applyBorder="1" applyAlignment="1" applyProtection="1">
      <alignment horizontal="center" vertical="center"/>
      <protection/>
    </xf>
    <xf numFmtId="178" fontId="12" fillId="0" borderId="48" xfId="64" applyNumberFormat="1" applyFont="1" applyBorder="1" applyAlignment="1" applyProtection="1">
      <alignment horizontal="center" vertical="center"/>
      <protection/>
    </xf>
    <xf numFmtId="178" fontId="12" fillId="0" borderId="22" xfId="64" applyNumberFormat="1" applyFont="1" applyBorder="1" applyAlignment="1" applyProtection="1">
      <alignment horizontal="center" vertical="center"/>
      <protection/>
    </xf>
    <xf numFmtId="178" fontId="12" fillId="0" borderId="26" xfId="64" applyNumberFormat="1" applyFont="1" applyBorder="1" applyAlignment="1" applyProtection="1">
      <alignment horizontal="center" vertical="center"/>
      <protection/>
    </xf>
    <xf numFmtId="178" fontId="12" fillId="0" borderId="14" xfId="64" applyNumberFormat="1" applyFont="1" applyBorder="1" applyAlignment="1" applyProtection="1">
      <alignment horizontal="center" vertical="center"/>
      <protection/>
    </xf>
    <xf numFmtId="178" fontId="12" fillId="0" borderId="46" xfId="64" applyNumberFormat="1" applyFont="1" applyBorder="1" applyAlignment="1" applyProtection="1">
      <alignment horizontal="center" vertical="center" wrapText="1"/>
      <protection/>
    </xf>
    <xf numFmtId="178" fontId="12" fillId="0" borderId="47" xfId="64" applyNumberFormat="1" applyFont="1" applyBorder="1" applyAlignment="1" applyProtection="1">
      <alignment horizontal="center" vertical="center" wrapText="1"/>
      <protection/>
    </xf>
    <xf numFmtId="178" fontId="12" fillId="0" borderId="48" xfId="64" applyNumberFormat="1" applyFont="1" applyBorder="1" applyAlignment="1" applyProtection="1">
      <alignment horizontal="center" vertical="center" wrapText="1"/>
      <protection/>
    </xf>
    <xf numFmtId="178" fontId="12" fillId="0" borderId="25" xfId="64" applyNumberFormat="1" applyFont="1" applyBorder="1" applyAlignment="1">
      <alignment horizontal="center" vertical="center"/>
      <protection/>
    </xf>
    <xf numFmtId="178" fontId="12" fillId="0" borderId="27" xfId="64" applyNumberFormat="1" applyFont="1" applyBorder="1" applyAlignment="1">
      <alignment horizontal="center" vertical="center"/>
      <protection/>
    </xf>
    <xf numFmtId="178" fontId="12" fillId="0" borderId="17" xfId="64" applyNumberFormat="1" applyFont="1" applyBorder="1" applyAlignment="1">
      <alignment horizontal="center" vertical="center"/>
      <protection/>
    </xf>
    <xf numFmtId="178" fontId="12" fillId="0" borderId="18" xfId="64" applyNumberFormat="1" applyFont="1" applyBorder="1" applyAlignment="1">
      <alignment horizontal="center" vertical="center"/>
      <protection/>
    </xf>
    <xf numFmtId="178" fontId="12" fillId="0" borderId="25" xfId="64" applyNumberFormat="1" applyFont="1" applyBorder="1" applyAlignment="1" applyProtection="1" quotePrefix="1">
      <alignment horizontal="center" vertical="center"/>
      <protection/>
    </xf>
    <xf numFmtId="178" fontId="12" fillId="0" borderId="27" xfId="64" applyNumberFormat="1" applyFont="1" applyBorder="1" applyAlignment="1" applyProtection="1" quotePrefix="1">
      <alignment horizontal="center" vertical="center"/>
      <protection/>
    </xf>
    <xf numFmtId="178" fontId="12" fillId="0" borderId="15" xfId="64" applyNumberFormat="1" applyFont="1" applyBorder="1" applyAlignment="1">
      <alignment horizontal="center" vertical="center"/>
      <protection/>
    </xf>
    <xf numFmtId="178" fontId="12" fillId="0" borderId="16" xfId="64" applyNumberFormat="1" applyFont="1" applyBorder="1" applyAlignment="1">
      <alignment horizontal="center" vertical="center"/>
      <protection/>
    </xf>
    <xf numFmtId="176" fontId="12" fillId="0" borderId="13" xfId="62" applyNumberFormat="1" applyFont="1" applyBorder="1" applyAlignment="1" applyProtection="1">
      <alignment horizontal="center" vertical="center"/>
      <protection/>
    </xf>
    <xf numFmtId="176" fontId="12" fillId="0" borderId="13" xfId="62" applyNumberFormat="1" applyFont="1" applyBorder="1" applyAlignment="1" applyProtection="1">
      <alignment horizontal="center" vertical="center" wrapText="1"/>
      <protection/>
    </xf>
    <xf numFmtId="176" fontId="12" fillId="0" borderId="25" xfId="62" applyNumberFormat="1" applyFont="1" applyBorder="1" applyAlignment="1" applyProtection="1">
      <alignment horizontal="center" vertical="center"/>
      <protection/>
    </xf>
    <xf numFmtId="176" fontId="12" fillId="0" borderId="49" xfId="62" applyNumberFormat="1" applyFont="1" applyBorder="1" applyAlignment="1" applyProtection="1">
      <alignment horizontal="center" vertical="center"/>
      <protection/>
    </xf>
    <xf numFmtId="176" fontId="12" fillId="0" borderId="50" xfId="62" applyNumberFormat="1" applyFont="1" applyBorder="1" applyAlignment="1" applyProtection="1">
      <alignment horizontal="center" vertical="center"/>
      <protection/>
    </xf>
    <xf numFmtId="176" fontId="12" fillId="0" borderId="51" xfId="62" applyNumberFormat="1" applyFont="1" applyBorder="1" applyAlignment="1" applyProtection="1">
      <alignment horizontal="center" vertical="center"/>
      <protection/>
    </xf>
    <xf numFmtId="176" fontId="12" fillId="0" borderId="52" xfId="62" applyNumberFormat="1" applyFont="1" applyBorder="1" applyAlignment="1" applyProtection="1">
      <alignment horizontal="center" vertical="center"/>
      <protection/>
    </xf>
    <xf numFmtId="176" fontId="12" fillId="0" borderId="53" xfId="62" applyNumberFormat="1" applyFont="1" applyBorder="1" applyAlignment="1" applyProtection="1">
      <alignment horizontal="center" vertical="center"/>
      <protection/>
    </xf>
    <xf numFmtId="176" fontId="12" fillId="0" borderId="54" xfId="62" applyNumberFormat="1" applyFont="1" applyBorder="1" applyAlignment="1" applyProtection="1">
      <alignment horizontal="center" vertical="center"/>
      <protection/>
    </xf>
    <xf numFmtId="176" fontId="17" fillId="0" borderId="27" xfId="62" applyNumberFormat="1" applyFont="1" applyBorder="1" applyAlignment="1" applyProtection="1">
      <alignment horizontal="center" vertical="center" wrapText="1"/>
      <protection/>
    </xf>
    <xf numFmtId="176" fontId="17" fillId="0" borderId="11" xfId="62" applyNumberFormat="1" applyFont="1" applyBorder="1" applyAlignment="1" applyProtection="1">
      <alignment horizontal="center" vertical="center"/>
      <protection/>
    </xf>
    <xf numFmtId="176" fontId="17" fillId="0" borderId="18" xfId="62" applyNumberFormat="1" applyFont="1" applyBorder="1" applyAlignment="1" applyProtection="1">
      <alignment horizontal="center" vertical="center"/>
      <protection/>
    </xf>
    <xf numFmtId="178" fontId="12" fillId="0" borderId="0" xfId="65" applyNumberFormat="1" applyFont="1" applyAlignment="1">
      <alignment horizontal="center" vertical="center"/>
      <protection/>
    </xf>
    <xf numFmtId="178" fontId="12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178" fontId="12" fillId="0" borderId="27" xfId="65" applyNumberFormat="1" applyFont="1" applyBorder="1" applyAlignment="1" applyProtection="1">
      <alignment horizontal="center" vertical="center"/>
      <protection/>
    </xf>
    <xf numFmtId="178" fontId="12" fillId="0" borderId="18" xfId="65" applyNumberFormat="1" applyFont="1" applyBorder="1" applyAlignment="1" applyProtection="1">
      <alignment horizontal="center" vertical="center"/>
      <protection/>
    </xf>
    <xf numFmtId="178" fontId="12" fillId="0" borderId="27" xfId="0" applyNumberFormat="1" applyFont="1" applyBorder="1" applyAlignment="1" applyProtection="1">
      <alignment horizontal="center" vertical="center"/>
      <protection/>
    </xf>
    <xf numFmtId="178" fontId="12" fillId="0" borderId="18" xfId="0" applyNumberFormat="1" applyFont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2表  H14" xfId="61"/>
    <cellStyle name="標準_第03表 H14" xfId="62"/>
    <cellStyle name="標準_第42表 H14" xfId="63"/>
    <cellStyle name="標準_第43表 H14" xfId="64"/>
    <cellStyle name="標準_第45表 H1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18</xdr:row>
      <xdr:rowOff>85725</xdr:rowOff>
    </xdr:from>
    <xdr:ext cx="18792825" cy="923925"/>
    <xdr:sp>
      <xdr:nvSpPr>
        <xdr:cNvPr id="1" name="正方形/長方形 1"/>
        <xdr:cNvSpPr>
          <a:spLocks/>
        </xdr:cNvSpPr>
      </xdr:nvSpPr>
      <xdr:spPr>
        <a:xfrm>
          <a:off x="1438275" y="3857625"/>
          <a:ext cx="187928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821400" cy="933450"/>
    <xdr:sp>
      <xdr:nvSpPr>
        <xdr:cNvPr id="2" name="正方形/長方形 2"/>
        <xdr:cNvSpPr>
          <a:spLocks/>
        </xdr:cNvSpPr>
      </xdr:nvSpPr>
      <xdr:spPr>
        <a:xfrm>
          <a:off x="8953500" y="5029200"/>
          <a:ext cx="18821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0</xdr:colOff>
      <xdr:row>53</xdr:row>
      <xdr:rowOff>0</xdr:rowOff>
    </xdr:from>
    <xdr:ext cx="18811875" cy="933450"/>
    <xdr:sp>
      <xdr:nvSpPr>
        <xdr:cNvPr id="3" name="正方形/長方形 3"/>
        <xdr:cNvSpPr>
          <a:spLocks/>
        </xdr:cNvSpPr>
      </xdr:nvSpPr>
      <xdr:spPr>
        <a:xfrm>
          <a:off x="7219950" y="11106150"/>
          <a:ext cx="188118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81"/>
  <sheetViews>
    <sheetView showGridLines="0" tabSelected="1" zoomScalePageLayoutView="0" workbookViewId="0" topLeftCell="A1">
      <selection activeCell="A1" sqref="A1:N1"/>
    </sheetView>
  </sheetViews>
  <sheetFormatPr defaultColWidth="8.75" defaultRowHeight="11.25" customHeight="1"/>
  <cols>
    <col min="1" max="1" width="1.328125" style="62" customWidth="1"/>
    <col min="2" max="2" width="8.75" style="62" customWidth="1"/>
    <col min="3" max="14" width="7.58203125" style="62" customWidth="1"/>
    <col min="15" max="16" width="6.58203125" style="62" customWidth="1"/>
    <col min="17" max="18" width="5.58203125" style="62" customWidth="1"/>
    <col min="19" max="23" width="4.58203125" style="62" customWidth="1"/>
    <col min="24" max="24" width="7.58203125" style="62" customWidth="1"/>
    <col min="25" max="28" width="5.58203125" style="62" customWidth="1"/>
    <col min="29" max="30" width="7.58203125" style="105" customWidth="1"/>
    <col min="31" max="31" width="8.75" style="62" customWidth="1"/>
    <col min="32" max="32" width="1.328125" style="62" customWidth="1"/>
    <col min="33" max="16384" width="8.75" style="62" customWidth="1"/>
  </cols>
  <sheetData>
    <row r="1" spans="1:30" ht="16.5" customHeight="1">
      <c r="A1" s="317" t="s">
        <v>230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98"/>
      <c r="P1" s="98"/>
      <c r="Q1" s="98"/>
      <c r="R1" s="81" t="s">
        <v>15</v>
      </c>
      <c r="S1" s="98"/>
      <c r="T1" s="98"/>
      <c r="U1" s="98"/>
      <c r="V1" s="98"/>
      <c r="W1" s="98"/>
      <c r="X1" s="98"/>
      <c r="Y1" s="98"/>
      <c r="Z1" s="151"/>
      <c r="AA1" s="98"/>
      <c r="AB1" s="98"/>
      <c r="AC1" s="99"/>
      <c r="AD1" s="99"/>
    </row>
    <row r="2" spans="1:30" ht="16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98"/>
      <c r="P2" s="98"/>
      <c r="Q2" s="98"/>
      <c r="R2" s="81"/>
      <c r="S2" s="98"/>
      <c r="T2" s="98"/>
      <c r="U2" s="98"/>
      <c r="V2" s="98"/>
      <c r="W2" s="98"/>
      <c r="X2" s="98"/>
      <c r="Y2" s="98"/>
      <c r="Z2" s="98"/>
      <c r="AA2" s="98"/>
      <c r="AB2" s="98"/>
      <c r="AC2" s="99"/>
      <c r="AD2" s="99"/>
    </row>
    <row r="3" spans="1:32" ht="16.5" customHeight="1">
      <c r="A3" s="81" t="s">
        <v>99</v>
      </c>
      <c r="C3" s="268"/>
      <c r="D3" s="82"/>
      <c r="E3" s="82"/>
      <c r="F3" s="82"/>
      <c r="G3" s="82"/>
      <c r="H3" s="82"/>
      <c r="I3" s="82"/>
      <c r="J3" s="82"/>
      <c r="K3" s="82"/>
      <c r="L3" s="82"/>
      <c r="M3" s="82"/>
      <c r="N3" s="8"/>
      <c r="O3" s="8" t="s">
        <v>184</v>
      </c>
      <c r="P3" s="82"/>
      <c r="Q3" s="82"/>
      <c r="R3" s="82"/>
      <c r="S3" s="63"/>
      <c r="T3" s="63"/>
      <c r="U3" s="63"/>
      <c r="V3" s="63"/>
      <c r="W3" s="63"/>
      <c r="X3" s="63"/>
      <c r="Y3" s="63"/>
      <c r="Z3" s="63"/>
      <c r="AA3" s="63"/>
      <c r="AB3" s="63"/>
      <c r="AC3" s="100"/>
      <c r="AD3" s="100"/>
      <c r="AE3" s="63"/>
      <c r="AF3" s="83" t="s">
        <v>2</v>
      </c>
    </row>
    <row r="4" spans="1:32" ht="16.5" customHeight="1">
      <c r="A4" s="324" t="s">
        <v>246</v>
      </c>
      <c r="B4" s="325"/>
      <c r="C4" s="330" t="s">
        <v>0</v>
      </c>
      <c r="D4" s="323" t="s">
        <v>171</v>
      </c>
      <c r="E4" s="323"/>
      <c r="F4" s="323"/>
      <c r="G4" s="323"/>
      <c r="H4" s="323"/>
      <c r="I4" s="323"/>
      <c r="J4" s="351"/>
      <c r="K4" s="318" t="s">
        <v>172</v>
      </c>
      <c r="L4" s="333" t="s">
        <v>173</v>
      </c>
      <c r="M4" s="321"/>
      <c r="N4" s="318" t="s">
        <v>169</v>
      </c>
      <c r="O4" s="318" t="s">
        <v>170</v>
      </c>
      <c r="P4" s="318" t="s">
        <v>207</v>
      </c>
      <c r="Q4" s="318" t="s">
        <v>174</v>
      </c>
      <c r="R4" s="352" t="s">
        <v>254</v>
      </c>
      <c r="S4" s="324" t="s">
        <v>175</v>
      </c>
      <c r="T4" s="324"/>
      <c r="U4" s="324"/>
      <c r="V4" s="324"/>
      <c r="W4" s="361"/>
      <c r="X4" s="355" t="s">
        <v>98</v>
      </c>
      <c r="Y4" s="342" t="s">
        <v>197</v>
      </c>
      <c r="Z4" s="324"/>
      <c r="AA4" s="324"/>
      <c r="AB4" s="361"/>
      <c r="AC4" s="358" t="s">
        <v>162</v>
      </c>
      <c r="AD4" s="334" t="s">
        <v>208</v>
      </c>
      <c r="AE4" s="342" t="s">
        <v>246</v>
      </c>
      <c r="AF4" s="343"/>
    </row>
    <row r="5" spans="1:32" ht="16.5" customHeight="1">
      <c r="A5" s="326"/>
      <c r="B5" s="327"/>
      <c r="C5" s="331"/>
      <c r="D5" s="318" t="s">
        <v>87</v>
      </c>
      <c r="E5" s="318" t="s">
        <v>93</v>
      </c>
      <c r="F5" s="318" t="s">
        <v>94</v>
      </c>
      <c r="G5" s="318" t="s">
        <v>95</v>
      </c>
      <c r="H5" s="318" t="s">
        <v>96</v>
      </c>
      <c r="I5" s="318" t="s">
        <v>97</v>
      </c>
      <c r="J5" s="318" t="s">
        <v>206</v>
      </c>
      <c r="K5" s="319"/>
      <c r="L5" s="382"/>
      <c r="M5" s="322"/>
      <c r="N5" s="319"/>
      <c r="O5" s="319"/>
      <c r="P5" s="319"/>
      <c r="Q5" s="319"/>
      <c r="R5" s="353"/>
      <c r="S5" s="362"/>
      <c r="T5" s="362"/>
      <c r="U5" s="362"/>
      <c r="V5" s="362"/>
      <c r="W5" s="363"/>
      <c r="X5" s="356"/>
      <c r="Y5" s="384"/>
      <c r="Z5" s="364"/>
      <c r="AA5" s="364"/>
      <c r="AB5" s="365"/>
      <c r="AC5" s="359"/>
      <c r="AD5" s="335"/>
      <c r="AE5" s="344"/>
      <c r="AF5" s="326"/>
    </row>
    <row r="6" spans="1:32" ht="16.5" customHeight="1">
      <c r="A6" s="326"/>
      <c r="B6" s="327"/>
      <c r="C6" s="331"/>
      <c r="D6" s="319"/>
      <c r="E6" s="319"/>
      <c r="F6" s="319"/>
      <c r="G6" s="319"/>
      <c r="H6" s="319"/>
      <c r="I6" s="319"/>
      <c r="J6" s="319"/>
      <c r="K6" s="319"/>
      <c r="L6" s="383" t="s">
        <v>161</v>
      </c>
      <c r="M6" s="319" t="s">
        <v>90</v>
      </c>
      <c r="N6" s="319"/>
      <c r="O6" s="319"/>
      <c r="P6" s="319"/>
      <c r="Q6" s="319"/>
      <c r="R6" s="353"/>
      <c r="S6" s="364"/>
      <c r="T6" s="364"/>
      <c r="U6" s="364"/>
      <c r="V6" s="364"/>
      <c r="W6" s="365"/>
      <c r="X6" s="356"/>
      <c r="Y6" s="377" t="s">
        <v>160</v>
      </c>
      <c r="Z6" s="378"/>
      <c r="AA6" s="380" t="s">
        <v>176</v>
      </c>
      <c r="AB6" s="381"/>
      <c r="AC6" s="359"/>
      <c r="AD6" s="335"/>
      <c r="AE6" s="344"/>
      <c r="AF6" s="326"/>
    </row>
    <row r="7" spans="1:32" ht="16.5" customHeight="1">
      <c r="A7" s="328"/>
      <c r="B7" s="329"/>
      <c r="C7" s="332"/>
      <c r="D7" s="320"/>
      <c r="E7" s="320"/>
      <c r="F7" s="320"/>
      <c r="G7" s="320"/>
      <c r="H7" s="320"/>
      <c r="I7" s="320"/>
      <c r="J7" s="320"/>
      <c r="K7" s="320"/>
      <c r="L7" s="376"/>
      <c r="M7" s="320"/>
      <c r="N7" s="320"/>
      <c r="O7" s="320"/>
      <c r="P7" s="320"/>
      <c r="Q7" s="320"/>
      <c r="R7" s="354"/>
      <c r="S7" s="18" t="s">
        <v>87</v>
      </c>
      <c r="T7" s="157" t="s">
        <v>185</v>
      </c>
      <c r="U7" s="157" t="s">
        <v>186</v>
      </c>
      <c r="V7" s="157" t="s">
        <v>187</v>
      </c>
      <c r="W7" s="157" t="s">
        <v>188</v>
      </c>
      <c r="X7" s="357"/>
      <c r="Y7" s="155" t="s">
        <v>100</v>
      </c>
      <c r="Z7" s="156" t="s">
        <v>101</v>
      </c>
      <c r="AA7" s="155" t="s">
        <v>100</v>
      </c>
      <c r="AB7" s="156" t="s">
        <v>101</v>
      </c>
      <c r="AC7" s="360"/>
      <c r="AD7" s="336"/>
      <c r="AE7" s="345"/>
      <c r="AF7" s="328"/>
    </row>
    <row r="8" spans="1:32" ht="16.5" customHeight="1">
      <c r="A8" s="63"/>
      <c r="B8" s="84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4"/>
      <c r="AD8" s="244"/>
      <c r="AE8" s="101"/>
      <c r="AF8" s="102"/>
    </row>
    <row r="9" spans="1:32" ht="16.5" customHeight="1">
      <c r="A9" s="270"/>
      <c r="B9" s="272" t="s">
        <v>250</v>
      </c>
      <c r="C9" s="311">
        <v>21025</v>
      </c>
      <c r="D9" s="241">
        <v>9702</v>
      </c>
      <c r="E9" s="241">
        <v>8841</v>
      </c>
      <c r="F9" s="241">
        <v>804</v>
      </c>
      <c r="G9" s="241">
        <v>0</v>
      </c>
      <c r="H9" s="241">
        <v>10</v>
      </c>
      <c r="I9" s="241">
        <v>47</v>
      </c>
      <c r="J9" s="241">
        <v>0</v>
      </c>
      <c r="K9" s="241">
        <v>2929</v>
      </c>
      <c r="L9" s="241">
        <v>1332</v>
      </c>
      <c r="M9" s="241">
        <v>417</v>
      </c>
      <c r="N9" s="241">
        <v>297</v>
      </c>
      <c r="O9" s="241">
        <v>5109</v>
      </c>
      <c r="P9" s="241">
        <v>382</v>
      </c>
      <c r="Q9" s="241">
        <v>848</v>
      </c>
      <c r="R9" s="241">
        <v>9</v>
      </c>
      <c r="S9" s="241">
        <v>17</v>
      </c>
      <c r="T9" s="241">
        <v>0</v>
      </c>
      <c r="U9" s="241">
        <v>4</v>
      </c>
      <c r="V9" s="241">
        <v>13</v>
      </c>
      <c r="W9" s="241">
        <v>0</v>
      </c>
      <c r="X9" s="241">
        <v>913</v>
      </c>
      <c r="Y9" s="241">
        <v>10310</v>
      </c>
      <c r="Z9" s="241">
        <v>827</v>
      </c>
      <c r="AA9" s="241">
        <v>1763</v>
      </c>
      <c r="AB9" s="241">
        <v>48</v>
      </c>
      <c r="AC9" s="244">
        <v>46.1</v>
      </c>
      <c r="AD9" s="244">
        <v>24.4</v>
      </c>
      <c r="AE9" s="90" t="s">
        <v>253</v>
      </c>
      <c r="AF9" s="85"/>
    </row>
    <row r="10" spans="1:32" s="1" customFormat="1" ht="16.5" customHeight="1">
      <c r="A10" s="274"/>
      <c r="B10" s="158" t="s">
        <v>251</v>
      </c>
      <c r="C10" s="239">
        <f>C15+C34+C37+C42+C44+C47+C51+C56+C59+C62+C64</f>
        <v>21094</v>
      </c>
      <c r="D10" s="233">
        <f>D15+D34+D37+D42+D44+D47+D51+D56+D59+D62+D64</f>
        <v>10069</v>
      </c>
      <c r="E10" s="233">
        <f aca="true" t="shared" si="0" ref="E10:AB10">E15+E34+E37+E42+E44+E47+E51+E56+E59+E62+E64</f>
        <v>9254</v>
      </c>
      <c r="F10" s="233">
        <f t="shared" si="0"/>
        <v>720</v>
      </c>
      <c r="G10" s="233">
        <f t="shared" si="0"/>
        <v>3</v>
      </c>
      <c r="H10" s="233">
        <f t="shared" si="0"/>
        <v>42</v>
      </c>
      <c r="I10" s="233">
        <f t="shared" si="0"/>
        <v>50</v>
      </c>
      <c r="J10" s="233">
        <f t="shared" si="0"/>
        <v>0</v>
      </c>
      <c r="K10" s="233">
        <f t="shared" si="0"/>
        <v>3592</v>
      </c>
      <c r="L10" s="233">
        <f t="shared" si="0"/>
        <v>632</v>
      </c>
      <c r="M10" s="233">
        <f t="shared" si="0"/>
        <v>747</v>
      </c>
      <c r="N10" s="233">
        <f t="shared" si="0"/>
        <v>382</v>
      </c>
      <c r="O10" s="233">
        <f t="shared" si="0"/>
        <v>4179</v>
      </c>
      <c r="P10" s="233">
        <f t="shared" si="0"/>
        <v>516</v>
      </c>
      <c r="Q10" s="233">
        <f t="shared" si="0"/>
        <v>962</v>
      </c>
      <c r="R10" s="233">
        <f t="shared" si="0"/>
        <v>15</v>
      </c>
      <c r="S10" s="233">
        <f t="shared" si="0"/>
        <v>26</v>
      </c>
      <c r="T10" s="233">
        <f t="shared" si="0"/>
        <v>3</v>
      </c>
      <c r="U10" s="233">
        <f t="shared" si="0"/>
        <v>3</v>
      </c>
      <c r="V10" s="233">
        <f t="shared" si="0"/>
        <v>20</v>
      </c>
      <c r="W10" s="233">
        <f t="shared" si="0"/>
        <v>0</v>
      </c>
      <c r="X10" s="233">
        <f t="shared" si="0"/>
        <v>709</v>
      </c>
      <c r="Y10" s="233">
        <f t="shared" si="0"/>
        <v>10761</v>
      </c>
      <c r="Z10" s="233">
        <f t="shared" si="0"/>
        <v>730</v>
      </c>
      <c r="AA10" s="233">
        <f t="shared" si="0"/>
        <v>1703</v>
      </c>
      <c r="AB10" s="233">
        <f t="shared" si="0"/>
        <v>41</v>
      </c>
      <c r="AC10" s="234">
        <f>ROUND(D10/C10*100,1)</f>
        <v>47.7</v>
      </c>
      <c r="AD10" s="234">
        <f>ROUND((O10+S10)/C10*100,1)</f>
        <v>19.9</v>
      </c>
      <c r="AE10" s="97" t="s">
        <v>252</v>
      </c>
      <c r="AF10" s="2"/>
    </row>
    <row r="11" spans="1:32" ht="16.5" customHeight="1">
      <c r="A11" s="63"/>
      <c r="B11" s="84"/>
      <c r="C11" s="235">
        <f aca="true" t="shared" si="1" ref="C11:X11">IF(C10=SUM(C12:C13),"","no")</f>
      </c>
      <c r="D11" s="235">
        <f t="shared" si="1"/>
      </c>
      <c r="E11" s="235">
        <f t="shared" si="1"/>
      </c>
      <c r="F11" s="235">
        <f t="shared" si="1"/>
      </c>
      <c r="G11" s="235">
        <f t="shared" si="1"/>
      </c>
      <c r="H11" s="235">
        <f t="shared" si="1"/>
      </c>
      <c r="I11" s="235">
        <f t="shared" si="1"/>
      </c>
      <c r="J11" s="235">
        <f t="shared" si="1"/>
      </c>
      <c r="K11" s="235">
        <f t="shared" si="1"/>
      </c>
      <c r="L11" s="235">
        <f t="shared" si="1"/>
      </c>
      <c r="M11" s="235">
        <f t="shared" si="1"/>
      </c>
      <c r="N11" s="235">
        <f t="shared" si="1"/>
      </c>
      <c r="O11" s="235">
        <f t="shared" si="1"/>
      </c>
      <c r="P11" s="235">
        <f>IF(P10=SUM(P12:P13),"","no")</f>
      </c>
      <c r="Q11" s="235">
        <f t="shared" si="1"/>
      </c>
      <c r="R11" s="235">
        <f t="shared" si="1"/>
      </c>
      <c r="S11" s="235">
        <f t="shared" si="1"/>
      </c>
      <c r="T11" s="235">
        <f t="shared" si="1"/>
      </c>
      <c r="U11" s="235">
        <f t="shared" si="1"/>
      </c>
      <c r="V11" s="235">
        <f t="shared" si="1"/>
      </c>
      <c r="W11" s="235">
        <f>IF(W10=SUM(W12:W13),"","no")</f>
      </c>
      <c r="X11" s="235">
        <f t="shared" si="1"/>
      </c>
      <c r="Y11" s="235">
        <f>IF(Y10=SUM(Y12:Y13),"","no")</f>
      </c>
      <c r="Z11" s="235">
        <f>IF(Z10=SUM(Z12:Z13),"","no")</f>
      </c>
      <c r="AA11" s="235">
        <f>IF(AA10=SUM(AA12:AA13),"","no")</f>
      </c>
      <c r="AB11" s="235">
        <f>IF(AB10=SUM(AB12:AB13),"","no")</f>
      </c>
      <c r="AC11" s="236"/>
      <c r="AD11" s="236"/>
      <c r="AE11" s="87"/>
      <c r="AF11" s="85"/>
    </row>
    <row r="12" spans="1:32" ht="16.5" customHeight="1">
      <c r="A12" s="63"/>
      <c r="B12" s="86" t="s">
        <v>88</v>
      </c>
      <c r="C12" s="235">
        <f>'第５９表b'!C12+'第５９表c'!C12</f>
        <v>15514</v>
      </c>
      <c r="D12" s="235">
        <f>SUM(E12:J12)</f>
        <v>6865</v>
      </c>
      <c r="E12" s="235">
        <f>'第５９表b'!E12+'第５９表c'!E12</f>
        <v>6314</v>
      </c>
      <c r="F12" s="235">
        <f>'第５９表b'!F12+'第５９表c'!F12</f>
        <v>500</v>
      </c>
      <c r="G12" s="235">
        <f>'第５９表b'!G12+'第５９表c'!G12</f>
        <v>2</v>
      </c>
      <c r="H12" s="235">
        <f>'第５９表b'!H12+'第５９表c'!H12</f>
        <v>0</v>
      </c>
      <c r="I12" s="235">
        <f>'第５９表b'!I12+'第５９表c'!I12</f>
        <v>49</v>
      </c>
      <c r="J12" s="235">
        <f>'第５９表b'!J12+'第５９表c'!J12</f>
        <v>0</v>
      </c>
      <c r="K12" s="235">
        <f>'第５９表b'!K12+'第５９表c'!K12</f>
        <v>2597</v>
      </c>
      <c r="L12" s="379">
        <f>'第５９表b'!L12+'第５９表c'!L12</f>
        <v>632</v>
      </c>
      <c r="M12" s="379">
        <f>'第５９表b'!M12+'第５９表c'!M12</f>
        <v>747</v>
      </c>
      <c r="N12" s="235">
        <f>'第５９表b'!N12+'第５９表c'!N12</f>
        <v>333</v>
      </c>
      <c r="O12" s="235">
        <f>'第５９表b'!O12+'第５９表c'!O12</f>
        <v>3573</v>
      </c>
      <c r="P12" s="235">
        <f>'第５９表b'!P12+'第５９表c'!P12</f>
        <v>403</v>
      </c>
      <c r="Q12" s="235">
        <f>'第５９表b'!Q12+'第５９表c'!Q12</f>
        <v>604</v>
      </c>
      <c r="R12" s="235">
        <f>'第５９表b'!R12+'第５９表c'!R12</f>
        <v>8</v>
      </c>
      <c r="S12" s="235">
        <f>SUM(T12:W12)</f>
        <v>26</v>
      </c>
      <c r="T12" s="235">
        <f>'第５９表b'!T12+'第５９表c'!T12</f>
        <v>3</v>
      </c>
      <c r="U12" s="235">
        <f>'第５９表b'!U12+'第５９表c'!U12</f>
        <v>3</v>
      </c>
      <c r="V12" s="235">
        <f>'第５９表b'!V12+'第５９表c'!V12</f>
        <v>20</v>
      </c>
      <c r="W12" s="235">
        <f>'第５９表b'!W12+'第５９表c'!W12</f>
        <v>0</v>
      </c>
      <c r="X12" s="379">
        <f>'第５９表b'!X12+'第５９表c'!X12</f>
        <v>709</v>
      </c>
      <c r="Y12" s="235">
        <f>'第５９表b'!Y12+'第５９表c'!Y12</f>
        <v>7527</v>
      </c>
      <c r="Z12" s="235">
        <f>'第５９表b'!Z12+'第５９表c'!Z12</f>
        <v>504</v>
      </c>
      <c r="AA12" s="379">
        <f>'第５９表b'!AA12+'第５９表c'!AA12</f>
        <v>1703</v>
      </c>
      <c r="AB12" s="379">
        <f>'第５９表b'!AB12+'第５９表c'!AB12</f>
        <v>41</v>
      </c>
      <c r="AC12" s="236">
        <f>ROUND(D12/C12*100,1)</f>
        <v>44.3</v>
      </c>
      <c r="AD12" s="230">
        <f>ROUND((O12+S12)/C12*100,1)</f>
        <v>23.2</v>
      </c>
      <c r="AE12" s="87" t="s">
        <v>91</v>
      </c>
      <c r="AF12" s="85"/>
    </row>
    <row r="13" spans="1:32" ht="16.5" customHeight="1">
      <c r="A13" s="63"/>
      <c r="B13" s="86" t="s">
        <v>89</v>
      </c>
      <c r="C13" s="235">
        <f>'第５９表b'!C13+'第５９表c'!C13</f>
        <v>5580</v>
      </c>
      <c r="D13" s="235">
        <f>SUM(E13:J13)</f>
        <v>3204</v>
      </c>
      <c r="E13" s="235">
        <f>'第５９表b'!E13+'第５９表c'!E13</f>
        <v>2940</v>
      </c>
      <c r="F13" s="235">
        <f>'第５９表b'!F13+'第５９表c'!F13</f>
        <v>220</v>
      </c>
      <c r="G13" s="235">
        <f>'第５９表b'!G13+'第５９表c'!G13</f>
        <v>1</v>
      </c>
      <c r="H13" s="235">
        <f>'第５９表b'!H13+'第５９表c'!H13</f>
        <v>42</v>
      </c>
      <c r="I13" s="235">
        <f>'第５９表b'!I13+'第５９表c'!I13</f>
        <v>1</v>
      </c>
      <c r="J13" s="235">
        <f>'第５９表b'!J13+'第５９表c'!J13</f>
        <v>0</v>
      </c>
      <c r="K13" s="235">
        <f>'第５９表b'!K13+'第５９表c'!K13</f>
        <v>995</v>
      </c>
      <c r="L13" s="379">
        <f>'第５９表b'!L13+'第５９表c'!L13</f>
        <v>0</v>
      </c>
      <c r="M13" s="379">
        <f>'第５９表b'!M13+'第５９表c'!M13</f>
        <v>0</v>
      </c>
      <c r="N13" s="235">
        <f>'第５９表b'!N13+'第５９表c'!N13</f>
        <v>49</v>
      </c>
      <c r="O13" s="235">
        <f>'第５９表b'!O13+'第５９表c'!O13</f>
        <v>606</v>
      </c>
      <c r="P13" s="235">
        <f>'第５９表b'!P13+'第５９表c'!P13</f>
        <v>113</v>
      </c>
      <c r="Q13" s="235">
        <f>'第５９表b'!Q13+'第５９表c'!Q13</f>
        <v>358</v>
      </c>
      <c r="R13" s="235">
        <f>'第５９表b'!R13+'第５９表c'!R13</f>
        <v>7</v>
      </c>
      <c r="S13" s="235">
        <f>SUM(T13:W13)</f>
        <v>0</v>
      </c>
      <c r="T13" s="235">
        <f>'第５９表b'!T13+'第５９表c'!T13</f>
        <v>0</v>
      </c>
      <c r="U13" s="235">
        <f>'第５９表b'!U13+'第５９表c'!U13</f>
        <v>0</v>
      </c>
      <c r="V13" s="235">
        <f>'第５９表b'!V13+'第５９表c'!V13</f>
        <v>0</v>
      </c>
      <c r="W13" s="235">
        <f>'第５９表b'!W13+'第５９表c'!W13</f>
        <v>0</v>
      </c>
      <c r="X13" s="379">
        <f>'第５９表b'!X13+'第５９表c'!X13</f>
        <v>0</v>
      </c>
      <c r="Y13" s="235">
        <f>'第５９表b'!Y13+'第５９表c'!Y13</f>
        <v>3234</v>
      </c>
      <c r="Z13" s="235">
        <f>'第５９表b'!Z13+'第５９表c'!Z13</f>
        <v>226</v>
      </c>
      <c r="AA13" s="379">
        <f>'第５９表b'!AA13+'第５９表c'!AA13</f>
        <v>0</v>
      </c>
      <c r="AB13" s="379">
        <f>'第５９表b'!AB13+'第５９表c'!AB13</f>
        <v>0</v>
      </c>
      <c r="AC13" s="236">
        <f>ROUND(D13/C13*100,1)</f>
        <v>57.4</v>
      </c>
      <c r="AD13" s="230">
        <f>ROUND((O13+S13)/C13*100,1)</f>
        <v>10.9</v>
      </c>
      <c r="AE13" s="87" t="s">
        <v>92</v>
      </c>
      <c r="AF13" s="85"/>
    </row>
    <row r="14" spans="1:32" ht="16.5" customHeight="1">
      <c r="A14" s="63"/>
      <c r="B14" s="84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8"/>
      <c r="AD14" s="238"/>
      <c r="AE14" s="87"/>
      <c r="AF14" s="85"/>
    </row>
    <row r="15" spans="1:32" s="1" customFormat="1" ht="16.5" customHeight="1">
      <c r="A15" s="346" t="s">
        <v>204</v>
      </c>
      <c r="B15" s="349"/>
      <c r="C15" s="239">
        <f>SUM(C17:C33)</f>
        <v>18288</v>
      </c>
      <c r="D15" s="233">
        <f>SUM(D17:D33)</f>
        <v>9275</v>
      </c>
      <c r="E15" s="233">
        <f aca="true" t="shared" si="2" ref="E15:AB15">SUM(E17:E33)</f>
        <v>8575</v>
      </c>
      <c r="F15" s="233">
        <f t="shared" si="2"/>
        <v>606</v>
      </c>
      <c r="G15" s="233">
        <f t="shared" si="2"/>
        <v>3</v>
      </c>
      <c r="H15" s="233">
        <f t="shared" si="2"/>
        <v>41</v>
      </c>
      <c r="I15" s="233">
        <f t="shared" si="2"/>
        <v>50</v>
      </c>
      <c r="J15" s="233">
        <f t="shared" si="2"/>
        <v>0</v>
      </c>
      <c r="K15" s="233">
        <f t="shared" si="2"/>
        <v>2978</v>
      </c>
      <c r="L15" s="233">
        <f t="shared" si="2"/>
        <v>612</v>
      </c>
      <c r="M15" s="233">
        <f t="shared" si="2"/>
        <v>709</v>
      </c>
      <c r="N15" s="233">
        <f t="shared" si="2"/>
        <v>295</v>
      </c>
      <c r="O15" s="233">
        <f t="shared" si="2"/>
        <v>3169</v>
      </c>
      <c r="P15" s="233">
        <f t="shared" si="2"/>
        <v>384</v>
      </c>
      <c r="Q15" s="233">
        <f t="shared" si="2"/>
        <v>851</v>
      </c>
      <c r="R15" s="233">
        <f t="shared" si="2"/>
        <v>15</v>
      </c>
      <c r="S15" s="233">
        <f t="shared" si="2"/>
        <v>24</v>
      </c>
      <c r="T15" s="233">
        <f t="shared" si="2"/>
        <v>3</v>
      </c>
      <c r="U15" s="233">
        <f t="shared" si="2"/>
        <v>1</v>
      </c>
      <c r="V15" s="233">
        <f t="shared" si="2"/>
        <v>20</v>
      </c>
      <c r="W15" s="233">
        <f t="shared" si="2"/>
        <v>0</v>
      </c>
      <c r="X15" s="233">
        <f t="shared" si="2"/>
        <v>589</v>
      </c>
      <c r="Y15" s="233">
        <f t="shared" si="2"/>
        <v>10057</v>
      </c>
      <c r="Z15" s="233">
        <f t="shared" si="2"/>
        <v>616</v>
      </c>
      <c r="AA15" s="233">
        <f>SUM(AA17:AA33)</f>
        <v>1682</v>
      </c>
      <c r="AB15" s="233">
        <f t="shared" si="2"/>
        <v>39</v>
      </c>
      <c r="AC15" s="234">
        <f>ROUND(D15/C15*100,1)</f>
        <v>50.7</v>
      </c>
      <c r="AD15" s="234">
        <f aca="true" t="shared" si="3" ref="AD15:AD45">ROUND((O15+S15)/C15*100,1)</f>
        <v>17.5</v>
      </c>
      <c r="AE15" s="337" t="s">
        <v>204</v>
      </c>
      <c r="AF15" s="339"/>
    </row>
    <row r="16" spans="1:32" s="1" customFormat="1" ht="16.5" customHeight="1">
      <c r="A16" s="2"/>
      <c r="B16" s="3" t="s">
        <v>167</v>
      </c>
      <c r="C16" s="239">
        <f>SUM(C17:C21)</f>
        <v>10526</v>
      </c>
      <c r="D16" s="233">
        <f aca="true" t="shared" si="4" ref="D16:AB16">SUM(D17:D21)</f>
        <v>6269</v>
      </c>
      <c r="E16" s="233">
        <f t="shared" si="4"/>
        <v>5923</v>
      </c>
      <c r="F16" s="233">
        <f t="shared" si="4"/>
        <v>303</v>
      </c>
      <c r="G16" s="233">
        <f t="shared" si="4"/>
        <v>1</v>
      </c>
      <c r="H16" s="233">
        <f t="shared" si="4"/>
        <v>41</v>
      </c>
      <c r="I16" s="233">
        <f t="shared" si="4"/>
        <v>1</v>
      </c>
      <c r="J16" s="233">
        <f t="shared" si="4"/>
        <v>0</v>
      </c>
      <c r="K16" s="233">
        <f t="shared" si="4"/>
        <v>1528</v>
      </c>
      <c r="L16" s="233">
        <f t="shared" si="4"/>
        <v>469</v>
      </c>
      <c r="M16" s="233">
        <f t="shared" si="4"/>
        <v>491</v>
      </c>
      <c r="N16" s="233">
        <f t="shared" si="4"/>
        <v>61</v>
      </c>
      <c r="O16" s="233">
        <f t="shared" si="4"/>
        <v>1008</v>
      </c>
      <c r="P16" s="233">
        <f t="shared" si="4"/>
        <v>147</v>
      </c>
      <c r="Q16" s="233">
        <f t="shared" si="4"/>
        <v>540</v>
      </c>
      <c r="R16" s="233">
        <f t="shared" si="4"/>
        <v>13</v>
      </c>
      <c r="S16" s="233">
        <f>SUM(S17:S21)</f>
        <v>1</v>
      </c>
      <c r="T16" s="233">
        <f t="shared" si="4"/>
        <v>1</v>
      </c>
      <c r="U16" s="233">
        <f t="shared" si="4"/>
        <v>0</v>
      </c>
      <c r="V16" s="233">
        <f t="shared" si="4"/>
        <v>0</v>
      </c>
      <c r="W16" s="233">
        <f t="shared" si="4"/>
        <v>0</v>
      </c>
      <c r="X16" s="233">
        <f>SUM(X17:X21)</f>
        <v>171</v>
      </c>
      <c r="Y16" s="233">
        <f t="shared" si="4"/>
        <v>7062</v>
      </c>
      <c r="Z16" s="233">
        <f t="shared" si="4"/>
        <v>311</v>
      </c>
      <c r="AA16" s="233">
        <f t="shared" si="4"/>
        <v>1297</v>
      </c>
      <c r="AB16" s="233">
        <f t="shared" si="4"/>
        <v>5</v>
      </c>
      <c r="AC16" s="234">
        <f aca="true" t="shared" si="5" ref="AC16:AC65">ROUND(D16/C16*100,1)</f>
        <v>59.6</v>
      </c>
      <c r="AD16" s="234">
        <f t="shared" si="3"/>
        <v>9.6</v>
      </c>
      <c r="AE16" s="4" t="s">
        <v>167</v>
      </c>
      <c r="AF16" s="2"/>
    </row>
    <row r="17" spans="1:32" ht="16.5" customHeight="1">
      <c r="A17" s="88"/>
      <c r="B17" s="103" t="s">
        <v>29</v>
      </c>
      <c r="C17" s="240">
        <f aca="true" t="shared" si="6" ref="C17:C48">D17+K17+L17+M17+N17+O17+P17+Q17+R17</f>
        <v>3288</v>
      </c>
      <c r="D17" s="241">
        <f>SUM(E17:J17)</f>
        <v>1707</v>
      </c>
      <c r="E17" s="235">
        <f>'第５９表b'!E17+'第５９表c'!E17</f>
        <v>1582</v>
      </c>
      <c r="F17" s="235">
        <f>'第５９表b'!F17+'第５９表c'!F17</f>
        <v>124</v>
      </c>
      <c r="G17" s="235">
        <f>'第５９表b'!G17+'第５９表c'!G17</f>
        <v>1</v>
      </c>
      <c r="H17" s="235">
        <f>'第５９表b'!H17+'第５９表c'!H17</f>
        <v>0</v>
      </c>
      <c r="I17" s="235">
        <f>'第５９表b'!I17+'第５９表c'!I17</f>
        <v>0</v>
      </c>
      <c r="J17" s="235">
        <f>'第５９表b'!J17+'第５９表c'!J17</f>
        <v>0</v>
      </c>
      <c r="K17" s="235">
        <f>'第５９表b'!K17+'第５９表c'!K17</f>
        <v>492</v>
      </c>
      <c r="L17" s="235">
        <f>'第５９表b'!L17+'第５９表c'!L17</f>
        <v>178</v>
      </c>
      <c r="M17" s="235">
        <f>'第５９表b'!M17+'第５９表c'!M17</f>
        <v>181</v>
      </c>
      <c r="N17" s="235">
        <f>'第５９表b'!N17+'第５９表c'!N17</f>
        <v>29</v>
      </c>
      <c r="O17" s="235">
        <f>'第５９表b'!O17+'第５９表c'!O17</f>
        <v>408</v>
      </c>
      <c r="P17" s="235">
        <f>'第５９表b'!P17+'第５９表c'!P17</f>
        <v>86</v>
      </c>
      <c r="Q17" s="235">
        <f>'第５９表b'!Q17+'第５９表c'!Q17</f>
        <v>197</v>
      </c>
      <c r="R17" s="235">
        <f>'第５９表b'!R17+'第５９表c'!R17</f>
        <v>10</v>
      </c>
      <c r="S17" s="241">
        <f aca="true" t="shared" si="7" ref="S17:S48">SUM(T17:W17)</f>
        <v>1</v>
      </c>
      <c r="T17" s="235">
        <f>'第５９表b'!T17+'第５９表c'!T17</f>
        <v>1</v>
      </c>
      <c r="U17" s="235">
        <f>'第５９表b'!U17+'第５９表c'!U17</f>
        <v>0</v>
      </c>
      <c r="V17" s="235">
        <f>'第５９表b'!V17+'第５９表c'!V17</f>
        <v>0</v>
      </c>
      <c r="W17" s="235">
        <f>'第５９表b'!W17+'第５９表c'!W17</f>
        <v>0</v>
      </c>
      <c r="X17" s="235">
        <f>'第５９表b'!X17+'第５９表c'!X17</f>
        <v>86</v>
      </c>
      <c r="Y17" s="235">
        <f>'第５９表b'!Y17+'第５９表c'!Y17</f>
        <v>1910</v>
      </c>
      <c r="Z17" s="235">
        <f>'第５９表b'!Z17+'第５９表c'!Z17</f>
        <v>127</v>
      </c>
      <c r="AA17" s="235">
        <f>'第５９表b'!AA17+'第５９表c'!AA17</f>
        <v>433</v>
      </c>
      <c r="AB17" s="235">
        <f>'第５９表b'!AB17+'第５９表c'!AB17</f>
        <v>2</v>
      </c>
      <c r="AC17" s="242">
        <f t="shared" si="5"/>
        <v>51.9</v>
      </c>
      <c r="AD17" s="242">
        <f t="shared" si="3"/>
        <v>12.4</v>
      </c>
      <c r="AE17" s="90" t="s">
        <v>29</v>
      </c>
      <c r="AF17" s="85"/>
    </row>
    <row r="18" spans="1:32" ht="16.5" customHeight="1">
      <c r="A18" s="88"/>
      <c r="B18" s="103" t="s">
        <v>30</v>
      </c>
      <c r="C18" s="240">
        <f t="shared" si="6"/>
        <v>2004</v>
      </c>
      <c r="D18" s="241">
        <f>SUM(E18:J18)</f>
        <v>1298</v>
      </c>
      <c r="E18" s="235">
        <f>'第５９表b'!E18+'第５９表c'!E18</f>
        <v>1237</v>
      </c>
      <c r="F18" s="235">
        <f>'第５９表b'!F18+'第５９表c'!F18</f>
        <v>19</v>
      </c>
      <c r="G18" s="235">
        <f>'第５９表b'!G18+'第５９表c'!G18</f>
        <v>0</v>
      </c>
      <c r="H18" s="235">
        <f>'第５９表b'!H18+'第５９表c'!H18</f>
        <v>41</v>
      </c>
      <c r="I18" s="235">
        <f>'第５９表b'!I18+'第５９表c'!I18</f>
        <v>1</v>
      </c>
      <c r="J18" s="235">
        <f>'第５９表b'!J18+'第５９表c'!J18</f>
        <v>0</v>
      </c>
      <c r="K18" s="235">
        <f>'第５９表b'!K18+'第５９表c'!K18</f>
        <v>176</v>
      </c>
      <c r="L18" s="235">
        <f>'第５９表b'!L18+'第５９表c'!L18</f>
        <v>53</v>
      </c>
      <c r="M18" s="235">
        <f>'第５９表b'!M18+'第５９表c'!M18</f>
        <v>204</v>
      </c>
      <c r="N18" s="235">
        <f>'第５９表b'!N18+'第５９表c'!N18</f>
        <v>9</v>
      </c>
      <c r="O18" s="235">
        <f>'第５９表b'!O18+'第５９表c'!O18</f>
        <v>211</v>
      </c>
      <c r="P18" s="235">
        <f>'第５９表b'!P18+'第５９表c'!P18</f>
        <v>19</v>
      </c>
      <c r="Q18" s="235">
        <f>'第５９表b'!Q18+'第５９表c'!Q18</f>
        <v>34</v>
      </c>
      <c r="R18" s="235">
        <f>'第５９表b'!R18+'第５９表c'!R18</f>
        <v>0</v>
      </c>
      <c r="S18" s="241">
        <f>SUM(T18:W18)</f>
        <v>0</v>
      </c>
      <c r="T18" s="235">
        <f>'第５９表b'!T18+'第５９表c'!T18</f>
        <v>0</v>
      </c>
      <c r="U18" s="235">
        <f>'第５９表b'!U18+'第５９表c'!U18</f>
        <v>0</v>
      </c>
      <c r="V18" s="235">
        <f>'第５９表b'!V18+'第５９表c'!V18</f>
        <v>0</v>
      </c>
      <c r="W18" s="235">
        <f>'第５９表b'!W18+'第５９表c'!W18</f>
        <v>0</v>
      </c>
      <c r="X18" s="235">
        <f>'第５９表b'!X18+'第５９表c'!X18</f>
        <v>49</v>
      </c>
      <c r="Y18" s="235">
        <f>'第５９表b'!Y18+'第５９表c'!Y18</f>
        <v>1553</v>
      </c>
      <c r="Z18" s="235">
        <f>'第５９表b'!Z18+'第５９表c'!Z18</f>
        <v>20</v>
      </c>
      <c r="AA18" s="235">
        <f>'第５９表b'!AA18+'第５９表c'!AA18</f>
        <v>356</v>
      </c>
      <c r="AB18" s="235">
        <f>'第５９表b'!AB18+'第５９表c'!AB18</f>
        <v>2</v>
      </c>
      <c r="AC18" s="242">
        <f t="shared" si="5"/>
        <v>64.8</v>
      </c>
      <c r="AD18" s="242">
        <f t="shared" si="3"/>
        <v>10.5</v>
      </c>
      <c r="AE18" s="90" t="s">
        <v>30</v>
      </c>
      <c r="AF18" s="85"/>
    </row>
    <row r="19" spans="1:32" ht="16.5" customHeight="1">
      <c r="A19" s="88"/>
      <c r="B19" s="103" t="s">
        <v>31</v>
      </c>
      <c r="C19" s="240">
        <f t="shared" si="6"/>
        <v>1674</v>
      </c>
      <c r="D19" s="241">
        <f aca="true" t="shared" si="8" ref="D19:D65">SUM(E19:J19)</f>
        <v>964</v>
      </c>
      <c r="E19" s="235">
        <f>'第５９表b'!E19+'第５９表c'!E19</f>
        <v>894</v>
      </c>
      <c r="F19" s="235">
        <f>'第５９表b'!F19+'第５９表c'!F19</f>
        <v>70</v>
      </c>
      <c r="G19" s="235">
        <f>'第５９表b'!G19+'第５９表c'!G19</f>
        <v>0</v>
      </c>
      <c r="H19" s="235">
        <f>'第５９表b'!H19+'第５９表c'!H19</f>
        <v>0</v>
      </c>
      <c r="I19" s="235">
        <f>'第５９表b'!I19+'第５９表c'!I19</f>
        <v>0</v>
      </c>
      <c r="J19" s="235">
        <f>'第５９表b'!J19+'第５９表c'!J19</f>
        <v>0</v>
      </c>
      <c r="K19" s="235">
        <f>'第５９表b'!K19+'第５９表c'!K19</f>
        <v>265</v>
      </c>
      <c r="L19" s="235">
        <f>'第５９表b'!L19+'第５９表c'!L19</f>
        <v>176</v>
      </c>
      <c r="M19" s="235">
        <f>'第５９表b'!M19+'第５９表c'!M19</f>
        <v>39</v>
      </c>
      <c r="N19" s="235">
        <f>'第５９表b'!N19+'第５９表c'!N19</f>
        <v>1</v>
      </c>
      <c r="O19" s="235">
        <f>'第５９表b'!O19+'第５９表c'!O19</f>
        <v>128</v>
      </c>
      <c r="P19" s="235">
        <f>'第５９表b'!P19+'第５９表c'!P19</f>
        <v>16</v>
      </c>
      <c r="Q19" s="235">
        <f>'第５９表b'!Q19+'第５９表c'!Q19</f>
        <v>83</v>
      </c>
      <c r="R19" s="235">
        <f>'第５９表b'!R19+'第５９表c'!R19</f>
        <v>2</v>
      </c>
      <c r="S19" s="241">
        <f t="shared" si="7"/>
        <v>0</v>
      </c>
      <c r="T19" s="235">
        <f>'第５９表b'!T19+'第５９表c'!T19</f>
        <v>0</v>
      </c>
      <c r="U19" s="235">
        <f>'第５９表b'!U19+'第５９表c'!U19</f>
        <v>0</v>
      </c>
      <c r="V19" s="235">
        <f>'第５９表b'!V19+'第５９表c'!V19</f>
        <v>0</v>
      </c>
      <c r="W19" s="235">
        <f>'第５９表b'!W19+'第５９表c'!W19</f>
        <v>0</v>
      </c>
      <c r="X19" s="235">
        <f>'第５９表b'!X19+'第５９表c'!X19</f>
        <v>12</v>
      </c>
      <c r="Y19" s="235">
        <f>'第５９表b'!Y19+'第５９表c'!Y19</f>
        <v>1118</v>
      </c>
      <c r="Z19" s="235">
        <f>'第５９表b'!Z19+'第５９表c'!Z19</f>
        <v>74</v>
      </c>
      <c r="AA19" s="235">
        <f>'第５９表b'!AA19+'第５９表c'!AA19</f>
        <v>294</v>
      </c>
      <c r="AB19" s="235">
        <f>'第５９表b'!AB19+'第５９表c'!AB19</f>
        <v>0</v>
      </c>
      <c r="AC19" s="242">
        <f t="shared" si="5"/>
        <v>57.6</v>
      </c>
      <c r="AD19" s="242">
        <f t="shared" si="3"/>
        <v>7.6</v>
      </c>
      <c r="AE19" s="90" t="s">
        <v>31</v>
      </c>
      <c r="AF19" s="85"/>
    </row>
    <row r="20" spans="1:32" ht="16.5" customHeight="1">
      <c r="A20" s="88"/>
      <c r="B20" s="103" t="s">
        <v>32</v>
      </c>
      <c r="C20" s="240">
        <f t="shared" si="6"/>
        <v>1385</v>
      </c>
      <c r="D20" s="241">
        <f t="shared" si="8"/>
        <v>936</v>
      </c>
      <c r="E20" s="235">
        <f>'第５９表b'!E20+'第５９表c'!E20</f>
        <v>905</v>
      </c>
      <c r="F20" s="235">
        <f>'第５９表b'!F20+'第５９表c'!F20</f>
        <v>31</v>
      </c>
      <c r="G20" s="235">
        <f>'第５９表b'!G20+'第５９表c'!G20</f>
        <v>0</v>
      </c>
      <c r="H20" s="235">
        <f>'第５９表b'!H20+'第５９表c'!H20</f>
        <v>0</v>
      </c>
      <c r="I20" s="235">
        <f>'第５９表b'!I20+'第５９表c'!I20</f>
        <v>0</v>
      </c>
      <c r="J20" s="235">
        <f>'第５９表b'!J20+'第５９表c'!J20</f>
        <v>0</v>
      </c>
      <c r="K20" s="235">
        <f>'第５９表b'!K20+'第５９表c'!K20</f>
        <v>239</v>
      </c>
      <c r="L20" s="235">
        <f>'第５９表b'!L20+'第５９表c'!L20</f>
        <v>16</v>
      </c>
      <c r="M20" s="235">
        <f>'第５９表b'!M20+'第５９表c'!M20</f>
        <v>45</v>
      </c>
      <c r="N20" s="235">
        <f>'第５９表b'!N20+'第５９表c'!N20</f>
        <v>6</v>
      </c>
      <c r="O20" s="235">
        <f>'第５９表b'!O20+'第５９表c'!O20</f>
        <v>56</v>
      </c>
      <c r="P20" s="235">
        <f>'第５９表b'!P20+'第５９表c'!P20</f>
        <v>21</v>
      </c>
      <c r="Q20" s="235">
        <f>'第５９表b'!Q20+'第５９表c'!Q20</f>
        <v>66</v>
      </c>
      <c r="R20" s="235">
        <f>'第５９表b'!R20+'第５９表c'!R20</f>
        <v>0</v>
      </c>
      <c r="S20" s="241">
        <f t="shared" si="7"/>
        <v>0</v>
      </c>
      <c r="T20" s="235">
        <f>'第５９表b'!T20+'第５９表c'!T20</f>
        <v>0</v>
      </c>
      <c r="U20" s="235">
        <f>'第５９表b'!U20+'第５９表c'!U20</f>
        <v>0</v>
      </c>
      <c r="V20" s="235">
        <f>'第５９表b'!V20+'第５９表c'!V20</f>
        <v>0</v>
      </c>
      <c r="W20" s="235">
        <f>'第５９表b'!W20+'第５９表c'!W20</f>
        <v>0</v>
      </c>
      <c r="X20" s="235">
        <f>'第５９表b'!X20+'第５９表c'!X20</f>
        <v>7</v>
      </c>
      <c r="Y20" s="235">
        <f>'第５９表b'!Y20+'第５９表c'!Y20</f>
        <v>1017</v>
      </c>
      <c r="Z20" s="235">
        <f>'第５９表b'!Z20+'第５９表c'!Z20</f>
        <v>31</v>
      </c>
      <c r="AA20" s="235">
        <f>'第５９表b'!AA20+'第５９表c'!AA20</f>
        <v>86</v>
      </c>
      <c r="AB20" s="235">
        <f>'第５９表b'!AB20+'第５９表c'!AB20</f>
        <v>1</v>
      </c>
      <c r="AC20" s="242">
        <f t="shared" si="5"/>
        <v>67.6</v>
      </c>
      <c r="AD20" s="242">
        <f t="shared" si="3"/>
        <v>4</v>
      </c>
      <c r="AE20" s="90" t="s">
        <v>32</v>
      </c>
      <c r="AF20" s="85"/>
    </row>
    <row r="21" spans="1:32" ht="16.5" customHeight="1">
      <c r="A21" s="88"/>
      <c r="B21" s="103" t="s">
        <v>33</v>
      </c>
      <c r="C21" s="240">
        <f t="shared" si="6"/>
        <v>2175</v>
      </c>
      <c r="D21" s="241">
        <f>SUM(E21:J21)</f>
        <v>1364</v>
      </c>
      <c r="E21" s="235">
        <f>'第５９表b'!E21+'第５９表c'!E21</f>
        <v>1305</v>
      </c>
      <c r="F21" s="235">
        <f>'第５９表b'!F21+'第５９表c'!F21</f>
        <v>59</v>
      </c>
      <c r="G21" s="235">
        <f>'第５９表b'!G21+'第５９表c'!G21</f>
        <v>0</v>
      </c>
      <c r="H21" s="235">
        <f>'第５９表b'!H21+'第５９表c'!H21</f>
        <v>0</v>
      </c>
      <c r="I21" s="235">
        <f>'第５９表b'!I21+'第５９表c'!I21</f>
        <v>0</v>
      </c>
      <c r="J21" s="235">
        <f>'第５９表b'!J21+'第５９表c'!J21</f>
        <v>0</v>
      </c>
      <c r="K21" s="235">
        <f>'第５９表b'!K21+'第５９表c'!K21</f>
        <v>356</v>
      </c>
      <c r="L21" s="235">
        <f>'第５９表b'!L21+'第５９表c'!L21</f>
        <v>46</v>
      </c>
      <c r="M21" s="235">
        <f>'第５９表b'!M21+'第５９表c'!M21</f>
        <v>22</v>
      </c>
      <c r="N21" s="235">
        <f>'第５９表b'!N21+'第５９表c'!N21</f>
        <v>16</v>
      </c>
      <c r="O21" s="235">
        <f>'第５９表b'!O21+'第５９表c'!O21</f>
        <v>205</v>
      </c>
      <c r="P21" s="235">
        <f>'第５９表b'!P21+'第５９表c'!P21</f>
        <v>5</v>
      </c>
      <c r="Q21" s="235">
        <f>'第５９表b'!Q21+'第５９表c'!Q21</f>
        <v>160</v>
      </c>
      <c r="R21" s="235">
        <f>'第５９表b'!R21+'第５９表c'!R21</f>
        <v>1</v>
      </c>
      <c r="S21" s="241">
        <f t="shared" si="7"/>
        <v>0</v>
      </c>
      <c r="T21" s="235">
        <f>'第５９表b'!T21+'第５９表c'!T21</f>
        <v>0</v>
      </c>
      <c r="U21" s="235">
        <f>'第５９表b'!U21+'第５９表c'!U21</f>
        <v>0</v>
      </c>
      <c r="V21" s="235">
        <f>'第５９表b'!V21+'第５９表c'!V21</f>
        <v>0</v>
      </c>
      <c r="W21" s="235">
        <f>'第５９表b'!W21+'第５９表c'!W21</f>
        <v>0</v>
      </c>
      <c r="X21" s="235">
        <f>'第５９表b'!X21+'第５９表c'!X21</f>
        <v>17</v>
      </c>
      <c r="Y21" s="235">
        <f>'第５９表b'!Y21+'第５９表c'!Y21</f>
        <v>1464</v>
      </c>
      <c r="Z21" s="235">
        <f>'第５９表b'!Z21+'第５９表c'!Z21</f>
        <v>59</v>
      </c>
      <c r="AA21" s="235">
        <f>'第５９表b'!AA21+'第５９表c'!AA21</f>
        <v>128</v>
      </c>
      <c r="AB21" s="235">
        <f>'第５９表b'!AB21+'第５９表c'!AB21</f>
        <v>0</v>
      </c>
      <c r="AC21" s="242">
        <f t="shared" si="5"/>
        <v>62.7</v>
      </c>
      <c r="AD21" s="242">
        <f t="shared" si="3"/>
        <v>9.4</v>
      </c>
      <c r="AE21" s="90" t="s">
        <v>33</v>
      </c>
      <c r="AF21" s="85"/>
    </row>
    <row r="22" spans="1:32" ht="16.5" customHeight="1">
      <c r="A22" s="88"/>
      <c r="B22" s="93" t="s">
        <v>34</v>
      </c>
      <c r="C22" s="240">
        <f t="shared" si="6"/>
        <v>1585</v>
      </c>
      <c r="D22" s="241">
        <f t="shared" si="8"/>
        <v>558</v>
      </c>
      <c r="E22" s="235">
        <f>'第５９表b'!E22+'第５９表c'!E22</f>
        <v>508</v>
      </c>
      <c r="F22" s="235">
        <f>'第５９表b'!F22+'第５９表c'!F22</f>
        <v>40</v>
      </c>
      <c r="G22" s="235">
        <f>'第５９表b'!G22+'第５９表c'!G22</f>
        <v>2</v>
      </c>
      <c r="H22" s="235">
        <f>'第５９表b'!H22+'第５９表c'!H22</f>
        <v>0</v>
      </c>
      <c r="I22" s="235">
        <f>'第５９表b'!I22+'第５９表c'!I22</f>
        <v>8</v>
      </c>
      <c r="J22" s="235">
        <f>'第５９表b'!J22+'第５９表c'!J22</f>
        <v>0</v>
      </c>
      <c r="K22" s="235">
        <f>'第５９表b'!K22+'第５９表c'!K22</f>
        <v>195</v>
      </c>
      <c r="L22" s="235">
        <f>'第５９表b'!L22+'第５９表c'!L22</f>
        <v>89</v>
      </c>
      <c r="M22" s="235">
        <f>'第５９表b'!M22+'第５９表c'!M22</f>
        <v>59</v>
      </c>
      <c r="N22" s="235">
        <f>'第５９表b'!N22+'第５９表c'!N22</f>
        <v>26</v>
      </c>
      <c r="O22" s="235">
        <f>'第５９表b'!O22+'第５９表c'!O22</f>
        <v>520</v>
      </c>
      <c r="P22" s="235">
        <f>'第５９表b'!P22+'第５９表c'!P22</f>
        <v>44</v>
      </c>
      <c r="Q22" s="235">
        <f>'第５９表b'!Q22+'第５９表c'!Q22</f>
        <v>93</v>
      </c>
      <c r="R22" s="235">
        <f>'第５９表b'!R22+'第５９表c'!R22</f>
        <v>1</v>
      </c>
      <c r="S22" s="241">
        <f t="shared" si="7"/>
        <v>13</v>
      </c>
      <c r="T22" s="235">
        <f>'第５９表b'!T22+'第５９表c'!T22</f>
        <v>0</v>
      </c>
      <c r="U22" s="235">
        <f>'第５９表b'!U22+'第５９表c'!U22</f>
        <v>0</v>
      </c>
      <c r="V22" s="235">
        <f>'第５９表b'!V22+'第５９表c'!V22</f>
        <v>13</v>
      </c>
      <c r="W22" s="235">
        <f>'第５９表b'!W22+'第５９表c'!W22</f>
        <v>0</v>
      </c>
      <c r="X22" s="235">
        <f>'第５９表b'!X22+'第５９表c'!X22</f>
        <v>88</v>
      </c>
      <c r="Y22" s="235">
        <f>'第５９表b'!Y22+'第５９表c'!Y22</f>
        <v>602</v>
      </c>
      <c r="Z22" s="235">
        <f>'第５９表b'!Z22+'第５９表c'!Z22</f>
        <v>40</v>
      </c>
      <c r="AA22" s="235">
        <f>'第５９表b'!AA22+'第５９表c'!AA22</f>
        <v>131</v>
      </c>
      <c r="AB22" s="235">
        <f>'第５９表b'!AB22+'第５９表c'!AB22</f>
        <v>7</v>
      </c>
      <c r="AC22" s="242">
        <f t="shared" si="5"/>
        <v>35.2</v>
      </c>
      <c r="AD22" s="242">
        <f t="shared" si="3"/>
        <v>33.6</v>
      </c>
      <c r="AE22" s="92" t="s">
        <v>34</v>
      </c>
      <c r="AF22" s="85"/>
    </row>
    <row r="23" spans="1:32" ht="16.5" customHeight="1">
      <c r="A23" s="88"/>
      <c r="B23" s="93" t="s">
        <v>168</v>
      </c>
      <c r="C23" s="240">
        <f t="shared" si="6"/>
        <v>429</v>
      </c>
      <c r="D23" s="241">
        <f t="shared" si="8"/>
        <v>146</v>
      </c>
      <c r="E23" s="235">
        <f>'第５９表b'!E23+'第５９表c'!E23</f>
        <v>122</v>
      </c>
      <c r="F23" s="235">
        <f>'第５９表b'!F23+'第５９表c'!F23</f>
        <v>24</v>
      </c>
      <c r="G23" s="235">
        <f>'第５９表b'!G23+'第５９表c'!G23</f>
        <v>0</v>
      </c>
      <c r="H23" s="235">
        <f>'第５９表b'!H23+'第５９表c'!H23</f>
        <v>0</v>
      </c>
      <c r="I23" s="235">
        <f>'第５９表b'!I23+'第５９表c'!I23</f>
        <v>0</v>
      </c>
      <c r="J23" s="235">
        <f>'第５９表b'!J23+'第５９表c'!J23</f>
        <v>0</v>
      </c>
      <c r="K23" s="235">
        <f>'第５９表b'!K23+'第５９表c'!K23</f>
        <v>100</v>
      </c>
      <c r="L23" s="235">
        <f>'第５９表b'!L23+'第５９表c'!L23</f>
        <v>0</v>
      </c>
      <c r="M23" s="235">
        <f>'第５９表b'!M23+'第５９表c'!M23</f>
        <v>5</v>
      </c>
      <c r="N23" s="235">
        <f>'第５９表b'!N23+'第５９表c'!N23</f>
        <v>22</v>
      </c>
      <c r="O23" s="235">
        <f>'第５９表b'!O23+'第５９表c'!O23</f>
        <v>141</v>
      </c>
      <c r="P23" s="235">
        <f>'第５９表b'!P23+'第５９表c'!P23</f>
        <v>4</v>
      </c>
      <c r="Q23" s="235">
        <f>'第５９表b'!Q23+'第５９表c'!Q23</f>
        <v>11</v>
      </c>
      <c r="R23" s="235">
        <f>'第５９表b'!R23+'第５９表c'!R23</f>
        <v>0</v>
      </c>
      <c r="S23" s="241">
        <f t="shared" si="7"/>
        <v>0</v>
      </c>
      <c r="T23" s="235">
        <f>'第５９表b'!T23+'第５９表c'!T23</f>
        <v>0</v>
      </c>
      <c r="U23" s="235">
        <f>'第５９表b'!U23+'第５９表c'!U23</f>
        <v>0</v>
      </c>
      <c r="V23" s="235">
        <f>'第５９表b'!V23+'第５９表c'!V23</f>
        <v>0</v>
      </c>
      <c r="W23" s="235">
        <f>'第５９表b'!W23+'第５９表c'!W23</f>
        <v>0</v>
      </c>
      <c r="X23" s="235">
        <f>'第５９表b'!X23+'第５９表c'!X23</f>
        <v>19</v>
      </c>
      <c r="Y23" s="235">
        <f>'第５９表b'!Y23+'第５９表c'!Y23</f>
        <v>129</v>
      </c>
      <c r="Z23" s="235">
        <f>'第５９表b'!Z23+'第５９表c'!Z23</f>
        <v>24</v>
      </c>
      <c r="AA23" s="235">
        <f>'第５９表b'!AA23+'第５９表c'!AA23</f>
        <v>11</v>
      </c>
      <c r="AB23" s="235">
        <f>'第５９表b'!AB23+'第５９表c'!AB23</f>
        <v>0</v>
      </c>
      <c r="AC23" s="242">
        <f t="shared" si="5"/>
        <v>34</v>
      </c>
      <c r="AD23" s="242">
        <f t="shared" si="3"/>
        <v>32.9</v>
      </c>
      <c r="AE23" s="92" t="s">
        <v>168</v>
      </c>
      <c r="AF23" s="85"/>
    </row>
    <row r="24" spans="1:32" ht="16.5" customHeight="1">
      <c r="A24" s="88"/>
      <c r="B24" s="93" t="s">
        <v>35</v>
      </c>
      <c r="C24" s="240">
        <f t="shared" si="6"/>
        <v>855</v>
      </c>
      <c r="D24" s="241">
        <f t="shared" si="8"/>
        <v>264</v>
      </c>
      <c r="E24" s="235">
        <f>'第５９表b'!E24+'第５９表c'!E24</f>
        <v>220</v>
      </c>
      <c r="F24" s="235">
        <f>'第５９表b'!F24+'第５９表c'!F24</f>
        <v>39</v>
      </c>
      <c r="G24" s="235">
        <f>'第５９表b'!G24+'第５９表c'!G24</f>
        <v>0</v>
      </c>
      <c r="H24" s="235">
        <f>'第５９表b'!H24+'第５９表c'!H24</f>
        <v>0</v>
      </c>
      <c r="I24" s="235">
        <f>'第５９表b'!I24+'第５９表c'!I24</f>
        <v>5</v>
      </c>
      <c r="J24" s="235">
        <f>'第５９表b'!J24+'第５９表c'!J24</f>
        <v>0</v>
      </c>
      <c r="K24" s="235">
        <f>'第５９表b'!K24+'第５９表c'!K24</f>
        <v>221</v>
      </c>
      <c r="L24" s="235">
        <f>'第５９表b'!L24+'第５９表c'!L24</f>
        <v>0</v>
      </c>
      <c r="M24" s="235">
        <f>'第５９表b'!M24+'第５９表c'!M24</f>
        <v>27</v>
      </c>
      <c r="N24" s="235">
        <f>'第５９表b'!N24+'第５９表c'!N24</f>
        <v>40</v>
      </c>
      <c r="O24" s="235">
        <f>'第５９表b'!O24+'第５９表c'!O24</f>
        <v>260</v>
      </c>
      <c r="P24" s="235">
        <f>'第５９表b'!P24+'第５９表c'!P24</f>
        <v>13</v>
      </c>
      <c r="Q24" s="235">
        <f>'第５９表b'!Q24+'第５９表c'!Q24</f>
        <v>30</v>
      </c>
      <c r="R24" s="235">
        <f>'第５９表b'!R24+'第５９表c'!R24</f>
        <v>0</v>
      </c>
      <c r="S24" s="241">
        <f t="shared" si="7"/>
        <v>0</v>
      </c>
      <c r="T24" s="235">
        <f>'第５９表b'!T24+'第５９表c'!T24</f>
        <v>0</v>
      </c>
      <c r="U24" s="235">
        <f>'第５９表b'!U24+'第５９表c'!U24</f>
        <v>0</v>
      </c>
      <c r="V24" s="235">
        <f>'第５９表b'!V24+'第５９表c'!V24</f>
        <v>0</v>
      </c>
      <c r="W24" s="235">
        <f>'第５９表b'!W24+'第５９表c'!W24</f>
        <v>0</v>
      </c>
      <c r="X24" s="235">
        <f>'第５９表b'!X24+'第５９表c'!X24</f>
        <v>75</v>
      </c>
      <c r="Y24" s="235">
        <f>'第５９表b'!Y24+'第５９表c'!Y24</f>
        <v>264</v>
      </c>
      <c r="Z24" s="235">
        <f>'第５９表b'!Z24+'第５９表c'!Z24</f>
        <v>40</v>
      </c>
      <c r="AA24" s="235">
        <f>'第５９表b'!AA24+'第５９表c'!AA24</f>
        <v>1</v>
      </c>
      <c r="AB24" s="235">
        <f>'第５９表b'!AB24+'第５９表c'!AB24</f>
        <v>2</v>
      </c>
      <c r="AC24" s="242">
        <f t="shared" si="5"/>
        <v>30.9</v>
      </c>
      <c r="AD24" s="242">
        <f t="shared" si="3"/>
        <v>30.4</v>
      </c>
      <c r="AE24" s="92" t="s">
        <v>35</v>
      </c>
      <c r="AF24" s="85"/>
    </row>
    <row r="25" spans="1:32" ht="16.5" customHeight="1">
      <c r="A25" s="88"/>
      <c r="B25" s="93" t="s">
        <v>36</v>
      </c>
      <c r="C25" s="240">
        <f t="shared" si="6"/>
        <v>557</v>
      </c>
      <c r="D25" s="241">
        <f t="shared" si="8"/>
        <v>286</v>
      </c>
      <c r="E25" s="235">
        <f>'第５９表b'!E25+'第５９表c'!E25</f>
        <v>235</v>
      </c>
      <c r="F25" s="235">
        <f>'第５９表b'!F25+'第５９表c'!F25</f>
        <v>15</v>
      </c>
      <c r="G25" s="235">
        <f>'第５９表b'!G25+'第５９表c'!G25</f>
        <v>0</v>
      </c>
      <c r="H25" s="235">
        <f>'第５９表b'!H25+'第５９表c'!H25</f>
        <v>0</v>
      </c>
      <c r="I25" s="235">
        <f>'第５９表b'!I25+'第５９表c'!I25</f>
        <v>36</v>
      </c>
      <c r="J25" s="235">
        <f>'第５９表b'!J25+'第５９表c'!J25</f>
        <v>0</v>
      </c>
      <c r="K25" s="235">
        <f>'第５９表b'!K25+'第５９表c'!K25</f>
        <v>69</v>
      </c>
      <c r="L25" s="235">
        <f>'第５９表b'!L25+'第５９表c'!L25</f>
        <v>0</v>
      </c>
      <c r="M25" s="235">
        <f>'第５９表b'!M25+'第５９表c'!M25</f>
        <v>33</v>
      </c>
      <c r="N25" s="235">
        <f>'第５９表b'!N25+'第５９表c'!N25</f>
        <v>13</v>
      </c>
      <c r="O25" s="235">
        <f>'第５９表b'!O25+'第５９表c'!O25</f>
        <v>145</v>
      </c>
      <c r="P25" s="235">
        <f>'第５９表b'!P25+'第５９表c'!P25</f>
        <v>5</v>
      </c>
      <c r="Q25" s="235">
        <f>'第５９表b'!Q25+'第５９表c'!Q25</f>
        <v>6</v>
      </c>
      <c r="R25" s="235">
        <f>'第５９表b'!R25+'第５９表c'!R25</f>
        <v>0</v>
      </c>
      <c r="S25" s="241">
        <f t="shared" si="7"/>
        <v>0</v>
      </c>
      <c r="T25" s="235">
        <f>'第５９表b'!T25+'第５９表c'!T25</f>
        <v>0</v>
      </c>
      <c r="U25" s="235">
        <f>'第５９表b'!U25+'第５９表c'!U25</f>
        <v>0</v>
      </c>
      <c r="V25" s="235">
        <f>'第５９表b'!V25+'第５９表c'!V25</f>
        <v>0</v>
      </c>
      <c r="W25" s="235">
        <f>'第５９表b'!W25+'第５９表c'!W25</f>
        <v>0</v>
      </c>
      <c r="X25" s="235">
        <f>'第５９表b'!X25+'第５９表c'!X25</f>
        <v>45</v>
      </c>
      <c r="Y25" s="235">
        <f>'第５９表b'!Y25+'第５９表c'!Y25</f>
        <v>314</v>
      </c>
      <c r="Z25" s="235">
        <f>'第５９表b'!Z25+'第５９表c'!Z25</f>
        <v>15</v>
      </c>
      <c r="AA25" s="235">
        <f>'第５９表b'!AA25+'第５９表c'!AA25</f>
        <v>29</v>
      </c>
      <c r="AB25" s="235">
        <f>'第５９表b'!AB25+'第５９表c'!AB25</f>
        <v>0</v>
      </c>
      <c r="AC25" s="242">
        <f t="shared" si="5"/>
        <v>51.3</v>
      </c>
      <c r="AD25" s="242">
        <f t="shared" si="3"/>
        <v>26</v>
      </c>
      <c r="AE25" s="92" t="s">
        <v>36</v>
      </c>
      <c r="AF25" s="85"/>
    </row>
    <row r="26" spans="1:32" ht="16.5" customHeight="1">
      <c r="A26" s="88"/>
      <c r="B26" s="93" t="s">
        <v>37</v>
      </c>
      <c r="C26" s="240">
        <f t="shared" si="6"/>
        <v>482</v>
      </c>
      <c r="D26" s="241">
        <f t="shared" si="8"/>
        <v>167</v>
      </c>
      <c r="E26" s="235">
        <f>'第５９表b'!E26+'第５９表c'!E26</f>
        <v>143</v>
      </c>
      <c r="F26" s="235">
        <f>'第５９表b'!F26+'第５９表c'!F26</f>
        <v>24</v>
      </c>
      <c r="G26" s="235">
        <f>'第５９表b'!G26+'第５９表c'!G26</f>
        <v>0</v>
      </c>
      <c r="H26" s="235">
        <f>'第５９表b'!H26+'第５９表c'!H26</f>
        <v>0</v>
      </c>
      <c r="I26" s="235">
        <f>'第５９表b'!I26+'第５９表c'!I26</f>
        <v>0</v>
      </c>
      <c r="J26" s="235">
        <f>'第５９表b'!J26+'第５９表c'!J26</f>
        <v>0</v>
      </c>
      <c r="K26" s="235">
        <f>'第５９表b'!K26+'第５９表c'!K26</f>
        <v>125</v>
      </c>
      <c r="L26" s="235">
        <f>'第５９表b'!L26+'第５９表c'!L26</f>
        <v>3</v>
      </c>
      <c r="M26" s="235">
        <f>'第５９表b'!M26+'第５９表c'!M26</f>
        <v>9</v>
      </c>
      <c r="N26" s="235">
        <f>'第５９表b'!N26+'第５９表c'!N26</f>
        <v>19</v>
      </c>
      <c r="O26" s="235">
        <f>'第５９表b'!O26+'第５９表c'!O26</f>
        <v>121</v>
      </c>
      <c r="P26" s="235">
        <f>'第５９表b'!P26+'第５９表c'!P26</f>
        <v>28</v>
      </c>
      <c r="Q26" s="235">
        <f>'第５９表b'!Q26+'第５９表c'!Q26</f>
        <v>10</v>
      </c>
      <c r="R26" s="235">
        <f>'第５９表b'!R26+'第５９表c'!R26</f>
        <v>0</v>
      </c>
      <c r="S26" s="241">
        <f t="shared" si="7"/>
        <v>0</v>
      </c>
      <c r="T26" s="235">
        <f>'第５９表b'!T26+'第５９表c'!T26</f>
        <v>0</v>
      </c>
      <c r="U26" s="235">
        <f>'第５９表b'!U26+'第５９表c'!U26</f>
        <v>0</v>
      </c>
      <c r="V26" s="235">
        <f>'第５９表b'!V26+'第５９表c'!V26</f>
        <v>0</v>
      </c>
      <c r="W26" s="235">
        <f>'第５９表b'!W26+'第５９表c'!W26</f>
        <v>0</v>
      </c>
      <c r="X26" s="235">
        <f>'第５９表b'!X26+'第５９表c'!X26</f>
        <v>12</v>
      </c>
      <c r="Y26" s="235">
        <f>'第５９表b'!Y26+'第５９表c'!Y26</f>
        <v>147</v>
      </c>
      <c r="Z26" s="235">
        <f>'第５９表b'!Z26+'第５９表c'!Z26</f>
        <v>24</v>
      </c>
      <c r="AA26" s="235">
        <f>'第５９表b'!AA26+'第５９表c'!AA26</f>
        <v>1</v>
      </c>
      <c r="AB26" s="235">
        <f>'第５９表b'!AB26+'第５９表c'!AB26</f>
        <v>0</v>
      </c>
      <c r="AC26" s="242">
        <f t="shared" si="5"/>
        <v>34.6</v>
      </c>
      <c r="AD26" s="242">
        <f t="shared" si="3"/>
        <v>25.1</v>
      </c>
      <c r="AE26" s="92" t="s">
        <v>37</v>
      </c>
      <c r="AF26" s="85"/>
    </row>
    <row r="27" spans="1:32" ht="16.5" customHeight="1">
      <c r="A27" s="88"/>
      <c r="B27" s="93" t="s">
        <v>38</v>
      </c>
      <c r="C27" s="240">
        <f t="shared" si="6"/>
        <v>192</v>
      </c>
      <c r="D27" s="241">
        <f t="shared" si="8"/>
        <v>128</v>
      </c>
      <c r="E27" s="235">
        <f>'第５９表b'!E27+'第５９表c'!E27</f>
        <v>118</v>
      </c>
      <c r="F27" s="235">
        <f>'第５９表b'!F27+'第５９表c'!F27</f>
        <v>10</v>
      </c>
      <c r="G27" s="235">
        <f>'第５９表b'!G27+'第５９表c'!G27</f>
        <v>0</v>
      </c>
      <c r="H27" s="235">
        <f>'第５９表b'!H27+'第５９表c'!H27</f>
        <v>0</v>
      </c>
      <c r="I27" s="235">
        <f>'第５９表b'!I27+'第５９表c'!I27</f>
        <v>0</v>
      </c>
      <c r="J27" s="235">
        <f>'第５９表b'!J27+'第５９表c'!J27</f>
        <v>0</v>
      </c>
      <c r="K27" s="235">
        <f>'第５９表b'!K27+'第５９表c'!K27</f>
        <v>32</v>
      </c>
      <c r="L27" s="235">
        <f>'第５９表b'!L27+'第５９表c'!L27</f>
        <v>0</v>
      </c>
      <c r="M27" s="235">
        <f>'第５９表b'!M27+'第５９表c'!M27</f>
        <v>9</v>
      </c>
      <c r="N27" s="235">
        <f>'第５９表b'!N27+'第５９表c'!N27</f>
        <v>4</v>
      </c>
      <c r="O27" s="235">
        <f>'第５９表b'!O27+'第５９表c'!O27</f>
        <v>14</v>
      </c>
      <c r="P27" s="235">
        <f>'第５９表b'!P27+'第５９表c'!P27</f>
        <v>1</v>
      </c>
      <c r="Q27" s="235">
        <f>'第５９表b'!Q27+'第５９表c'!Q27</f>
        <v>3</v>
      </c>
      <c r="R27" s="235">
        <f>'第５９表b'!R27+'第５９表c'!R27</f>
        <v>1</v>
      </c>
      <c r="S27" s="241">
        <f t="shared" si="7"/>
        <v>0</v>
      </c>
      <c r="T27" s="235">
        <f>'第５９表b'!T27+'第５９表c'!T27</f>
        <v>0</v>
      </c>
      <c r="U27" s="235">
        <f>'第５９表b'!U27+'第５９表c'!U27</f>
        <v>0</v>
      </c>
      <c r="V27" s="235">
        <f>'第５９表b'!V27+'第５９表c'!V27</f>
        <v>0</v>
      </c>
      <c r="W27" s="235">
        <f>'第５９表b'!W27+'第５９表c'!W27</f>
        <v>0</v>
      </c>
      <c r="X27" s="235">
        <f>'第５９表b'!X27+'第５９表c'!X27</f>
        <v>2</v>
      </c>
      <c r="Y27" s="235">
        <f>'第５９表b'!Y27+'第５９表c'!Y27</f>
        <v>128</v>
      </c>
      <c r="Z27" s="235">
        <f>'第５９表b'!Z27+'第５９表c'!Z27</f>
        <v>10</v>
      </c>
      <c r="AA27" s="235">
        <f>'第５９表b'!AA27+'第５９表c'!AA27</f>
        <v>12</v>
      </c>
      <c r="AB27" s="235">
        <f>'第５９表b'!AB27+'第５９表c'!AB27</f>
        <v>0</v>
      </c>
      <c r="AC27" s="242">
        <f t="shared" si="5"/>
        <v>66.7</v>
      </c>
      <c r="AD27" s="242">
        <f t="shared" si="3"/>
        <v>7.3</v>
      </c>
      <c r="AE27" s="92" t="s">
        <v>38</v>
      </c>
      <c r="AF27" s="85"/>
    </row>
    <row r="28" spans="1:32" ht="16.5" customHeight="1">
      <c r="A28" s="88"/>
      <c r="B28" s="93" t="s">
        <v>39</v>
      </c>
      <c r="C28" s="240">
        <f t="shared" si="6"/>
        <v>380</v>
      </c>
      <c r="D28" s="241">
        <f t="shared" si="8"/>
        <v>193</v>
      </c>
      <c r="E28" s="235">
        <f>'第５９表b'!E28+'第５９表c'!E28</f>
        <v>186</v>
      </c>
      <c r="F28" s="235">
        <f>'第５９表b'!F28+'第５９表c'!F28</f>
        <v>7</v>
      </c>
      <c r="G28" s="235">
        <f>'第５９表b'!G28+'第５９表c'!G28</f>
        <v>0</v>
      </c>
      <c r="H28" s="235">
        <f>'第５９表b'!H28+'第５９表c'!H28</f>
        <v>0</v>
      </c>
      <c r="I28" s="235">
        <f>'第５９表b'!I28+'第５９表c'!I28</f>
        <v>0</v>
      </c>
      <c r="J28" s="235">
        <f>'第５９表b'!J28+'第５９表c'!J28</f>
        <v>0</v>
      </c>
      <c r="K28" s="235">
        <f>'第５９表b'!K28+'第５９表c'!K28</f>
        <v>67</v>
      </c>
      <c r="L28" s="235">
        <f>'第５９表b'!L28+'第５９表c'!L28</f>
        <v>0</v>
      </c>
      <c r="M28" s="235">
        <f>'第５９表b'!M28+'第５９表c'!M28</f>
        <v>31</v>
      </c>
      <c r="N28" s="235">
        <f>'第５９表b'!N28+'第５９表c'!N28</f>
        <v>3</v>
      </c>
      <c r="O28" s="235">
        <f>'第５９表b'!O28+'第５９表c'!O28</f>
        <v>30</v>
      </c>
      <c r="P28" s="235">
        <f>'第５９表b'!P28+'第５９表c'!P28</f>
        <v>33</v>
      </c>
      <c r="Q28" s="235">
        <f>'第５９表b'!Q28+'第５９表c'!Q28</f>
        <v>23</v>
      </c>
      <c r="R28" s="235">
        <f>'第５９表b'!R28+'第５９表c'!R28</f>
        <v>0</v>
      </c>
      <c r="S28" s="241">
        <f t="shared" si="7"/>
        <v>0</v>
      </c>
      <c r="T28" s="235">
        <f>'第５９表b'!T28+'第５９表c'!T28</f>
        <v>0</v>
      </c>
      <c r="U28" s="235">
        <f>'第５９表b'!U28+'第５９表c'!U28</f>
        <v>0</v>
      </c>
      <c r="V28" s="235">
        <f>'第５９表b'!V28+'第５９表c'!V28</f>
        <v>0</v>
      </c>
      <c r="W28" s="235">
        <f>'第５９表b'!W28+'第５９表c'!W28</f>
        <v>0</v>
      </c>
      <c r="X28" s="235">
        <f>'第５９表b'!X28+'第５９表c'!X28</f>
        <v>5</v>
      </c>
      <c r="Y28" s="235">
        <f>'第５９表b'!Y28+'第５９表c'!Y28</f>
        <v>188</v>
      </c>
      <c r="Z28" s="235">
        <f>'第５９表b'!Z28+'第５９表c'!Z28</f>
        <v>7</v>
      </c>
      <c r="AA28" s="235">
        <f>'第５９表b'!AA28+'第５９表c'!AA28</f>
        <v>11</v>
      </c>
      <c r="AB28" s="235">
        <f>'第５９表b'!AB28+'第５９表c'!AB28</f>
        <v>0</v>
      </c>
      <c r="AC28" s="242">
        <f t="shared" si="5"/>
        <v>50.8</v>
      </c>
      <c r="AD28" s="242">
        <f t="shared" si="3"/>
        <v>7.9</v>
      </c>
      <c r="AE28" s="92" t="s">
        <v>39</v>
      </c>
      <c r="AF28" s="85"/>
    </row>
    <row r="29" spans="1:32" ht="16.5" customHeight="1">
      <c r="A29" s="88"/>
      <c r="B29" s="93" t="s">
        <v>40</v>
      </c>
      <c r="C29" s="240">
        <f t="shared" si="6"/>
        <v>280</v>
      </c>
      <c r="D29" s="241">
        <f t="shared" si="8"/>
        <v>76</v>
      </c>
      <c r="E29" s="235">
        <f>'第５９表b'!E29+'第５９表c'!E29</f>
        <v>56</v>
      </c>
      <c r="F29" s="235">
        <f>'第５９表b'!F29+'第５９表c'!F29</f>
        <v>20</v>
      </c>
      <c r="G29" s="235">
        <f>'第５９表b'!G29+'第５９表c'!G29</f>
        <v>0</v>
      </c>
      <c r="H29" s="235">
        <f>'第５９表b'!H29+'第５９表c'!H29</f>
        <v>0</v>
      </c>
      <c r="I29" s="235">
        <f>'第５９表b'!I29+'第５９表c'!I29</f>
        <v>0</v>
      </c>
      <c r="J29" s="235">
        <f>'第５９表b'!J29+'第５９表c'!J29</f>
        <v>0</v>
      </c>
      <c r="K29" s="235">
        <f>'第５９表b'!K29+'第５９表c'!K29</f>
        <v>89</v>
      </c>
      <c r="L29" s="235">
        <f>'第５９表b'!L29+'第５９表c'!L29</f>
        <v>3</v>
      </c>
      <c r="M29" s="235">
        <f>'第５９表b'!M29+'第５９表c'!M29</f>
        <v>4</v>
      </c>
      <c r="N29" s="235">
        <f>'第５９表b'!N29+'第５９表c'!N29</f>
        <v>18</v>
      </c>
      <c r="O29" s="235">
        <f>'第５９表b'!O29+'第５９表c'!O29</f>
        <v>57</v>
      </c>
      <c r="P29" s="235">
        <f>'第５９表b'!P29+'第５９表c'!P29</f>
        <v>31</v>
      </c>
      <c r="Q29" s="235">
        <f>'第５９表b'!Q29+'第５９表c'!Q29</f>
        <v>2</v>
      </c>
      <c r="R29" s="235">
        <f>'第５９表b'!R29+'第５９表c'!R29</f>
        <v>0</v>
      </c>
      <c r="S29" s="241">
        <f t="shared" si="7"/>
        <v>0</v>
      </c>
      <c r="T29" s="235">
        <f>'第５９表b'!T29+'第５９表c'!T29</f>
        <v>0</v>
      </c>
      <c r="U29" s="235">
        <f>'第５９表b'!U29+'第５９表c'!U29</f>
        <v>0</v>
      </c>
      <c r="V29" s="235">
        <f>'第５９表b'!V29+'第５９表c'!V29</f>
        <v>0</v>
      </c>
      <c r="W29" s="235">
        <f>'第５９表b'!W29+'第５９表c'!W29</f>
        <v>0</v>
      </c>
      <c r="X29" s="235">
        <f>'第５９表b'!X29+'第５９表c'!X29</f>
        <v>2</v>
      </c>
      <c r="Y29" s="235">
        <f>'第５９表b'!Y29+'第５９表c'!Y29</f>
        <v>59</v>
      </c>
      <c r="Z29" s="235">
        <f>'第５９表b'!Z29+'第５９表c'!Z29</f>
        <v>20</v>
      </c>
      <c r="AA29" s="235">
        <f>'第５９表b'!AA29+'第５９表c'!AA29</f>
        <v>9</v>
      </c>
      <c r="AB29" s="235">
        <f>'第５９表b'!AB29+'第５９表c'!AB29</f>
        <v>0</v>
      </c>
      <c r="AC29" s="242">
        <f t="shared" si="5"/>
        <v>27.1</v>
      </c>
      <c r="AD29" s="242">
        <f t="shared" si="3"/>
        <v>20.4</v>
      </c>
      <c r="AE29" s="92" t="s">
        <v>40</v>
      </c>
      <c r="AF29" s="85"/>
    </row>
    <row r="30" spans="1:32" ht="16.5" customHeight="1">
      <c r="A30" s="88"/>
      <c r="B30" s="93" t="s">
        <v>80</v>
      </c>
      <c r="C30" s="240">
        <f t="shared" si="6"/>
        <v>628</v>
      </c>
      <c r="D30" s="241">
        <f t="shared" si="8"/>
        <v>205</v>
      </c>
      <c r="E30" s="235">
        <f>'第５９表b'!E30+'第５９表c'!E30</f>
        <v>172</v>
      </c>
      <c r="F30" s="235">
        <f>'第５９表b'!F30+'第５９表c'!F30</f>
        <v>33</v>
      </c>
      <c r="G30" s="235">
        <f>'第５９表b'!G30+'第５９表c'!G30</f>
        <v>0</v>
      </c>
      <c r="H30" s="235">
        <f>'第５９表b'!H30+'第５９表c'!H30</f>
        <v>0</v>
      </c>
      <c r="I30" s="235">
        <f>'第５９表b'!I30+'第５９表c'!I30</f>
        <v>0</v>
      </c>
      <c r="J30" s="235">
        <f>'第５９表b'!J30+'第５９表c'!J30</f>
        <v>0</v>
      </c>
      <c r="K30" s="235">
        <f>'第５９表b'!K30+'第５９表c'!K30</f>
        <v>119</v>
      </c>
      <c r="L30" s="235">
        <f>'第５９表b'!L30+'第５９表c'!L30</f>
        <v>1</v>
      </c>
      <c r="M30" s="235">
        <f>'第５９表b'!M30+'第５９表c'!M30</f>
        <v>8</v>
      </c>
      <c r="N30" s="235">
        <f>'第５９表b'!N30+'第５９表c'!N30</f>
        <v>14</v>
      </c>
      <c r="O30" s="235">
        <f>'第５９表b'!O30+'第５９表c'!O30</f>
        <v>218</v>
      </c>
      <c r="P30" s="235">
        <f>'第５９表b'!P30+'第５９表c'!P30</f>
        <v>10</v>
      </c>
      <c r="Q30" s="235">
        <f>'第５９表b'!Q30+'第５９表c'!Q30</f>
        <v>53</v>
      </c>
      <c r="R30" s="235">
        <f>'第５９表b'!R30+'第５９表c'!R30</f>
        <v>0</v>
      </c>
      <c r="S30" s="241">
        <f t="shared" si="7"/>
        <v>1</v>
      </c>
      <c r="T30" s="235">
        <f>'第５９表b'!T30+'第５９表c'!T30</f>
        <v>0</v>
      </c>
      <c r="U30" s="235">
        <f>'第５９表b'!U30+'第５９表c'!U30</f>
        <v>0</v>
      </c>
      <c r="V30" s="235">
        <f>'第５９表b'!V30+'第５９表c'!V30</f>
        <v>1</v>
      </c>
      <c r="W30" s="235">
        <f>'第５９表b'!W30+'第５９表c'!W30</f>
        <v>0</v>
      </c>
      <c r="X30" s="235">
        <f>'第５９表b'!X30+'第５９表c'!X30</f>
        <v>46</v>
      </c>
      <c r="Y30" s="235">
        <f>'第５９表b'!Y30+'第５９表c'!Y30</f>
        <v>196</v>
      </c>
      <c r="Z30" s="235">
        <f>'第５９表b'!Z30+'第５９表c'!Z30</f>
        <v>33</v>
      </c>
      <c r="AA30" s="235">
        <f>'第５９表b'!AA30+'第５９表c'!AA30</f>
        <v>0</v>
      </c>
      <c r="AB30" s="235">
        <f>'第５９表b'!AB30+'第５９表c'!AB30</f>
        <v>0</v>
      </c>
      <c r="AC30" s="242">
        <f t="shared" si="5"/>
        <v>32.6</v>
      </c>
      <c r="AD30" s="242">
        <f t="shared" si="3"/>
        <v>34.9</v>
      </c>
      <c r="AE30" s="92" t="s">
        <v>81</v>
      </c>
      <c r="AF30" s="85"/>
    </row>
    <row r="31" spans="1:32" ht="16.5" customHeight="1">
      <c r="A31" s="88"/>
      <c r="B31" s="93" t="s">
        <v>82</v>
      </c>
      <c r="C31" s="240">
        <f t="shared" si="6"/>
        <v>664</v>
      </c>
      <c r="D31" s="241">
        <f t="shared" si="8"/>
        <v>252</v>
      </c>
      <c r="E31" s="235">
        <f>'第５９表b'!E31+'第５９表c'!E31</f>
        <v>218</v>
      </c>
      <c r="F31" s="235">
        <f>'第５９表b'!F31+'第５９表c'!F31</f>
        <v>34</v>
      </c>
      <c r="G31" s="235">
        <f>'第５９表b'!G31+'第５９表c'!G31</f>
        <v>0</v>
      </c>
      <c r="H31" s="235">
        <f>'第５９表b'!H31+'第５９表c'!H31</f>
        <v>0</v>
      </c>
      <c r="I31" s="235">
        <f>'第５９表b'!I31+'第５９表c'!I31</f>
        <v>0</v>
      </c>
      <c r="J31" s="235">
        <f>'第５９表b'!J31+'第５９表c'!J31</f>
        <v>0</v>
      </c>
      <c r="K31" s="235">
        <f>'第５９表b'!K31+'第５９表c'!K31</f>
        <v>177</v>
      </c>
      <c r="L31" s="235">
        <f>'第５９表b'!L31+'第５９表c'!L31</f>
        <v>9</v>
      </c>
      <c r="M31" s="235">
        <f>'第５９表b'!M31+'第５９表c'!M31</f>
        <v>6</v>
      </c>
      <c r="N31" s="235">
        <f>'第５９表b'!N31+'第５９表c'!N31</f>
        <v>31</v>
      </c>
      <c r="O31" s="235">
        <f>'第５９表b'!O31+'第５９表c'!O31</f>
        <v>173</v>
      </c>
      <c r="P31" s="235">
        <f>'第５９表b'!P31+'第５９表c'!P31</f>
        <v>8</v>
      </c>
      <c r="Q31" s="235">
        <f>'第５９表b'!Q31+'第５９表c'!Q31</f>
        <v>8</v>
      </c>
      <c r="R31" s="235">
        <f>'第５９表b'!R31+'第５９表c'!R31</f>
        <v>0</v>
      </c>
      <c r="S31" s="241">
        <f t="shared" si="7"/>
        <v>4</v>
      </c>
      <c r="T31" s="235">
        <f>'第５９表b'!T31+'第５９表c'!T31</f>
        <v>1</v>
      </c>
      <c r="U31" s="235">
        <f>'第５９表b'!U31+'第５９表c'!U31</f>
        <v>0</v>
      </c>
      <c r="V31" s="235">
        <f>'第５９表b'!V31+'第５９表c'!V31</f>
        <v>3</v>
      </c>
      <c r="W31" s="235">
        <f>'第５９表b'!W31+'第５９表c'!W31</f>
        <v>0</v>
      </c>
      <c r="X31" s="235">
        <f>'第５９表b'!X31+'第５９表c'!X31</f>
        <v>32</v>
      </c>
      <c r="Y31" s="235">
        <f>'第５９表b'!Y31+'第５９表c'!Y31</f>
        <v>230</v>
      </c>
      <c r="Z31" s="235">
        <f>'第５９表b'!Z31+'第５９表c'!Z31</f>
        <v>34</v>
      </c>
      <c r="AA31" s="235">
        <f>'第５９表b'!AA31+'第５９表c'!AA31</f>
        <v>168</v>
      </c>
      <c r="AB31" s="235">
        <f>'第５９表b'!AB31+'第５９表c'!AB31</f>
        <v>25</v>
      </c>
      <c r="AC31" s="242">
        <f t="shared" si="5"/>
        <v>38</v>
      </c>
      <c r="AD31" s="242">
        <f t="shared" si="3"/>
        <v>26.7</v>
      </c>
      <c r="AE31" s="92" t="s">
        <v>83</v>
      </c>
      <c r="AF31" s="85"/>
    </row>
    <row r="32" spans="1:32" ht="16.5" customHeight="1">
      <c r="A32" s="88"/>
      <c r="B32" s="93" t="s">
        <v>84</v>
      </c>
      <c r="C32" s="240">
        <f t="shared" si="6"/>
        <v>262</v>
      </c>
      <c r="D32" s="241">
        <f t="shared" si="8"/>
        <v>121</v>
      </c>
      <c r="E32" s="235">
        <f>'第５９表b'!E32+'第５９表c'!E32</f>
        <v>112</v>
      </c>
      <c r="F32" s="235">
        <f>'第５９表b'!F32+'第５９表c'!F32</f>
        <v>9</v>
      </c>
      <c r="G32" s="235">
        <f>'第５９表b'!G32+'第５９表c'!G32</f>
        <v>0</v>
      </c>
      <c r="H32" s="235">
        <f>'第５９表b'!H32+'第５９表c'!H32</f>
        <v>0</v>
      </c>
      <c r="I32" s="235">
        <f>'第５９表b'!I32+'第５９表c'!I32</f>
        <v>0</v>
      </c>
      <c r="J32" s="235">
        <f>'第５９表b'!J32+'第５９表c'!J32</f>
        <v>0</v>
      </c>
      <c r="K32" s="235">
        <f>'第５９表b'!K32+'第５９表c'!K32</f>
        <v>52</v>
      </c>
      <c r="L32" s="235">
        <f>'第５９表b'!L32+'第５９表c'!L32</f>
        <v>0</v>
      </c>
      <c r="M32" s="235">
        <f>'第５９表b'!M32+'第５９表c'!M32</f>
        <v>11</v>
      </c>
      <c r="N32" s="235">
        <f>'第５９表b'!N32+'第５９表c'!N32</f>
        <v>2</v>
      </c>
      <c r="O32" s="235">
        <f>'第５９表b'!O32+'第５９表c'!O32</f>
        <v>50</v>
      </c>
      <c r="P32" s="235">
        <f>'第５９表b'!P32+'第５９表c'!P32</f>
        <v>18</v>
      </c>
      <c r="Q32" s="235">
        <f>'第５９表b'!Q32+'第５９表c'!Q32</f>
        <v>8</v>
      </c>
      <c r="R32" s="235">
        <f>'第５９表b'!R32+'第５９表c'!R32</f>
        <v>0</v>
      </c>
      <c r="S32" s="241">
        <f t="shared" si="7"/>
        <v>3</v>
      </c>
      <c r="T32" s="235">
        <f>'第５９表b'!T32+'第５９表c'!T32</f>
        <v>1</v>
      </c>
      <c r="U32" s="235">
        <f>'第５９表b'!U32+'第５９表c'!U32</f>
        <v>0</v>
      </c>
      <c r="V32" s="235">
        <f>'第５９表b'!V32+'第５９表c'!V32</f>
        <v>2</v>
      </c>
      <c r="W32" s="235">
        <f>'第５９表b'!W32+'第５９表c'!W32</f>
        <v>0</v>
      </c>
      <c r="X32" s="235">
        <f>'第５９表b'!X32+'第５９表c'!X32</f>
        <v>12</v>
      </c>
      <c r="Y32" s="235">
        <f>'第５９表b'!Y32+'第５９表c'!Y32</f>
        <v>123</v>
      </c>
      <c r="Z32" s="235">
        <f>'第５９表b'!Z32+'第５９表c'!Z32</f>
        <v>9</v>
      </c>
      <c r="AA32" s="235">
        <f>'第５９表b'!AA32+'第５９表c'!AA32</f>
        <v>5</v>
      </c>
      <c r="AB32" s="235">
        <f>'第５９表b'!AB32+'第５９表c'!AB32</f>
        <v>0</v>
      </c>
      <c r="AC32" s="242">
        <f t="shared" si="5"/>
        <v>46.2</v>
      </c>
      <c r="AD32" s="242">
        <f t="shared" si="3"/>
        <v>20.2</v>
      </c>
      <c r="AE32" s="92" t="s">
        <v>85</v>
      </c>
      <c r="AF32" s="85"/>
    </row>
    <row r="33" spans="1:32" ht="16.5" customHeight="1">
      <c r="A33" s="88"/>
      <c r="B33" s="93" t="s">
        <v>198</v>
      </c>
      <c r="C33" s="240">
        <f>D33+K33+L33+M33+N33+O33+P33+Q33+R33</f>
        <v>1448</v>
      </c>
      <c r="D33" s="241">
        <f>SUM(E33:J33)</f>
        <v>610</v>
      </c>
      <c r="E33" s="235">
        <f>'第５９表b'!E33+'第５９表c'!E33</f>
        <v>562</v>
      </c>
      <c r="F33" s="235">
        <f>'第５９表b'!F33+'第５９表c'!F33</f>
        <v>48</v>
      </c>
      <c r="G33" s="235">
        <f>'第５９表b'!G33+'第５９表c'!G33</f>
        <v>0</v>
      </c>
      <c r="H33" s="235">
        <f>'第５９表b'!H33+'第５９表c'!H33</f>
        <v>0</v>
      </c>
      <c r="I33" s="235">
        <f>'第５９表b'!I33+'第５９表c'!I33</f>
        <v>0</v>
      </c>
      <c r="J33" s="235">
        <f>'第５９表b'!J33+'第５９表c'!J33</f>
        <v>0</v>
      </c>
      <c r="K33" s="235">
        <f>'第５９表b'!K33+'第５９表c'!K33</f>
        <v>204</v>
      </c>
      <c r="L33" s="235">
        <f>'第５９表b'!L33+'第５９表c'!L33</f>
        <v>38</v>
      </c>
      <c r="M33" s="235">
        <f>'第５９表b'!M33+'第５９表c'!M33</f>
        <v>16</v>
      </c>
      <c r="N33" s="235">
        <f>'第５９表b'!N33+'第５９表c'!N33</f>
        <v>42</v>
      </c>
      <c r="O33" s="235">
        <f>'第５９表b'!O33+'第５９表c'!O33</f>
        <v>432</v>
      </c>
      <c r="P33" s="235">
        <f>'第５９表b'!P33+'第５９表c'!P33</f>
        <v>42</v>
      </c>
      <c r="Q33" s="235">
        <f>'第５９表b'!Q33+'第５９表c'!Q33</f>
        <v>64</v>
      </c>
      <c r="R33" s="235">
        <f>'第５９表b'!R33+'第５９表c'!R33</f>
        <v>0</v>
      </c>
      <c r="S33" s="241">
        <f t="shared" si="7"/>
        <v>2</v>
      </c>
      <c r="T33" s="235">
        <f>'第５９表b'!T33+'第５９表c'!T33</f>
        <v>0</v>
      </c>
      <c r="U33" s="235">
        <f>'第５９表b'!U33+'第５９表c'!U33</f>
        <v>1</v>
      </c>
      <c r="V33" s="235">
        <f>'第５９表b'!V33+'第５９表c'!V33</f>
        <v>1</v>
      </c>
      <c r="W33" s="235">
        <f>'第５９表b'!W33+'第５９表c'!W33</f>
        <v>0</v>
      </c>
      <c r="X33" s="235">
        <f>'第５９表b'!X33+'第５９表c'!X33</f>
        <v>80</v>
      </c>
      <c r="Y33" s="235">
        <f>'第５９表b'!Y33+'第５９表c'!Y33</f>
        <v>615</v>
      </c>
      <c r="Z33" s="235">
        <f>'第５９表b'!Z33+'第５９表c'!Z33</f>
        <v>49</v>
      </c>
      <c r="AA33" s="235">
        <f>'第５９表b'!AA33+'第５９表c'!AA33</f>
        <v>7</v>
      </c>
      <c r="AB33" s="235">
        <f>'第５９表b'!AB33+'第５９表c'!AB33</f>
        <v>0</v>
      </c>
      <c r="AC33" s="242">
        <f t="shared" si="5"/>
        <v>42.1</v>
      </c>
      <c r="AD33" s="242">
        <f t="shared" si="3"/>
        <v>30</v>
      </c>
      <c r="AE33" s="92" t="s">
        <v>198</v>
      </c>
      <c r="AF33" s="85"/>
    </row>
    <row r="34" spans="1:32" s="1" customFormat="1" ht="16.5" customHeight="1">
      <c r="A34" s="350" t="s">
        <v>256</v>
      </c>
      <c r="B34" s="350"/>
      <c r="C34" s="239">
        <f t="shared" si="6"/>
        <v>115</v>
      </c>
      <c r="D34" s="243">
        <f>SUM(E34:J34)</f>
        <v>21</v>
      </c>
      <c r="E34" s="233">
        <f>E35+E36</f>
        <v>14</v>
      </c>
      <c r="F34" s="233">
        <f aca="true" t="shared" si="9" ref="F34:R34">F35+F36</f>
        <v>6</v>
      </c>
      <c r="G34" s="233">
        <f t="shared" si="9"/>
        <v>0</v>
      </c>
      <c r="H34" s="233">
        <f t="shared" si="9"/>
        <v>1</v>
      </c>
      <c r="I34" s="233">
        <f t="shared" si="9"/>
        <v>0</v>
      </c>
      <c r="J34" s="233">
        <f t="shared" si="9"/>
        <v>0</v>
      </c>
      <c r="K34" s="233">
        <f t="shared" si="9"/>
        <v>29</v>
      </c>
      <c r="L34" s="233">
        <f t="shared" si="9"/>
        <v>0</v>
      </c>
      <c r="M34" s="233">
        <f t="shared" si="9"/>
        <v>0</v>
      </c>
      <c r="N34" s="233">
        <f t="shared" si="9"/>
        <v>5</v>
      </c>
      <c r="O34" s="233">
        <f t="shared" si="9"/>
        <v>51</v>
      </c>
      <c r="P34" s="233">
        <f t="shared" si="9"/>
        <v>4</v>
      </c>
      <c r="Q34" s="233">
        <f t="shared" si="9"/>
        <v>5</v>
      </c>
      <c r="R34" s="233">
        <f t="shared" si="9"/>
        <v>0</v>
      </c>
      <c r="S34" s="243">
        <f t="shared" si="7"/>
        <v>0</v>
      </c>
      <c r="T34" s="235">
        <f>'第５９表b'!T34+'第５９表c'!T34</f>
        <v>0</v>
      </c>
      <c r="U34" s="235">
        <f>'第５９表b'!U34+'第５９表c'!U34</f>
        <v>0</v>
      </c>
      <c r="V34" s="235">
        <f>'第５９表b'!V34+'第５９表c'!V34</f>
        <v>0</v>
      </c>
      <c r="W34" s="235">
        <f>'第５９表b'!W34+'第５９表c'!W34</f>
        <v>0</v>
      </c>
      <c r="X34" s="233">
        <f>X35+X36</f>
        <v>12</v>
      </c>
      <c r="Y34" s="233">
        <f>Y35+Y36</f>
        <v>14</v>
      </c>
      <c r="Z34" s="233">
        <f>Z35+Z36</f>
        <v>6</v>
      </c>
      <c r="AA34" s="233">
        <f>AA35+AA36</f>
        <v>3</v>
      </c>
      <c r="AB34" s="233">
        <f>AB35+AB36</f>
        <v>1</v>
      </c>
      <c r="AC34" s="234">
        <f t="shared" si="5"/>
        <v>18.3</v>
      </c>
      <c r="AD34" s="234">
        <f t="shared" si="3"/>
        <v>44.3</v>
      </c>
      <c r="AE34" s="337" t="s">
        <v>256</v>
      </c>
      <c r="AF34" s="338"/>
    </row>
    <row r="35" spans="1:32" ht="16.5" customHeight="1">
      <c r="A35" s="88"/>
      <c r="B35" s="93" t="s">
        <v>41</v>
      </c>
      <c r="C35" s="240">
        <f t="shared" si="6"/>
        <v>84</v>
      </c>
      <c r="D35" s="241">
        <f t="shared" si="8"/>
        <v>14</v>
      </c>
      <c r="E35" s="235">
        <f>'第５９表b'!E35+'第５９表c'!E35</f>
        <v>10</v>
      </c>
      <c r="F35" s="235">
        <f>'第５９表b'!F35+'第５９表c'!F35</f>
        <v>4</v>
      </c>
      <c r="G35" s="235">
        <f>'第５９表b'!G35+'第５９表c'!G35</f>
        <v>0</v>
      </c>
      <c r="H35" s="235">
        <f>'第５９表b'!H35+'第５９表c'!H35</f>
        <v>0</v>
      </c>
      <c r="I35" s="235">
        <f>'第５９表b'!I35+'第５９表c'!I35</f>
        <v>0</v>
      </c>
      <c r="J35" s="235">
        <f>'第５９表b'!J35+'第５９表c'!J35</f>
        <v>0</v>
      </c>
      <c r="K35" s="235">
        <f>'第５９表b'!K35+'第５９表c'!K35</f>
        <v>20</v>
      </c>
      <c r="L35" s="235">
        <f>'第５９表b'!L35+'第５９表c'!L35</f>
        <v>0</v>
      </c>
      <c r="M35" s="235">
        <f>'第５９表b'!M35+'第５９表c'!M35</f>
        <v>0</v>
      </c>
      <c r="N35" s="235">
        <f>'第５９表b'!N35+'第５９表c'!N35</f>
        <v>4</v>
      </c>
      <c r="O35" s="235">
        <f>'第５９表b'!O35+'第５９表c'!O35</f>
        <v>40</v>
      </c>
      <c r="P35" s="235">
        <f>'第５９表b'!P35+'第５９表c'!P35</f>
        <v>4</v>
      </c>
      <c r="Q35" s="235">
        <f>'第５９表b'!Q35+'第５９表c'!Q35</f>
        <v>2</v>
      </c>
      <c r="R35" s="235">
        <f>'第５９表b'!R35+'第５９表c'!R35</f>
        <v>0</v>
      </c>
      <c r="S35" s="241">
        <f t="shared" si="7"/>
        <v>0</v>
      </c>
      <c r="T35" s="235">
        <f>'第５９表b'!T35+'第５９表c'!T35</f>
        <v>0</v>
      </c>
      <c r="U35" s="235">
        <f>'第５９表b'!U35+'第５９表c'!U35</f>
        <v>0</v>
      </c>
      <c r="V35" s="235">
        <f>'第５９表b'!V35+'第５９表c'!V35</f>
        <v>0</v>
      </c>
      <c r="W35" s="235">
        <f>'第５９表b'!W35+'第５９表c'!W35</f>
        <v>0</v>
      </c>
      <c r="X35" s="235">
        <f>'第５９表b'!X35+'第５９表c'!X35</f>
        <v>6</v>
      </c>
      <c r="Y35" s="235">
        <f>'第５９表b'!Y35+'第５９表c'!Y35</f>
        <v>10</v>
      </c>
      <c r="Z35" s="235">
        <f>'第５９表b'!Z35+'第５９表c'!Z35</f>
        <v>4</v>
      </c>
      <c r="AA35" s="235">
        <f>'第５９表b'!AA35+'第５９表c'!AA35</f>
        <v>1</v>
      </c>
      <c r="AB35" s="235">
        <f>'第５９表b'!AB35+'第５９表c'!AB35</f>
        <v>0</v>
      </c>
      <c r="AC35" s="242">
        <f t="shared" si="5"/>
        <v>16.7</v>
      </c>
      <c r="AD35" s="242">
        <f t="shared" si="3"/>
        <v>47.6</v>
      </c>
      <c r="AE35" s="92" t="s">
        <v>41</v>
      </c>
      <c r="AF35" s="85"/>
    </row>
    <row r="36" spans="1:32" ht="16.5" customHeight="1">
      <c r="A36" s="88"/>
      <c r="B36" s="93" t="s">
        <v>42</v>
      </c>
      <c r="C36" s="240">
        <f t="shared" si="6"/>
        <v>31</v>
      </c>
      <c r="D36" s="241">
        <f t="shared" si="8"/>
        <v>7</v>
      </c>
      <c r="E36" s="235">
        <f>'第５９表b'!E36+'第５９表c'!E36</f>
        <v>4</v>
      </c>
      <c r="F36" s="235">
        <f>'第５９表b'!F36+'第５９表c'!F36</f>
        <v>2</v>
      </c>
      <c r="G36" s="235">
        <f>'第５９表b'!G36+'第５９表c'!G36</f>
        <v>0</v>
      </c>
      <c r="H36" s="235">
        <f>'第５９表b'!H36+'第５９表c'!H36</f>
        <v>1</v>
      </c>
      <c r="I36" s="235">
        <f>'第５９表b'!I36+'第５９表c'!I36</f>
        <v>0</v>
      </c>
      <c r="J36" s="235">
        <f>'第５９表b'!J36+'第５９表c'!J36</f>
        <v>0</v>
      </c>
      <c r="K36" s="235">
        <f>'第５９表b'!K36+'第５９表c'!K36</f>
        <v>9</v>
      </c>
      <c r="L36" s="235">
        <f>'第５９表b'!L36+'第５９表c'!L36</f>
        <v>0</v>
      </c>
      <c r="M36" s="235">
        <f>'第５９表b'!M36+'第５９表c'!M36</f>
        <v>0</v>
      </c>
      <c r="N36" s="235">
        <f>'第５９表b'!N36+'第５９表c'!N36</f>
        <v>1</v>
      </c>
      <c r="O36" s="235">
        <f>'第５９表b'!O36+'第５９表c'!O36</f>
        <v>11</v>
      </c>
      <c r="P36" s="235">
        <f>'第５９表b'!P36+'第５９表c'!P36</f>
        <v>0</v>
      </c>
      <c r="Q36" s="235">
        <f>'第５９表b'!Q36+'第５９表c'!Q36</f>
        <v>3</v>
      </c>
      <c r="R36" s="235">
        <f>'第５９表b'!R36+'第５９表c'!R36</f>
        <v>0</v>
      </c>
      <c r="S36" s="241">
        <f t="shared" si="7"/>
        <v>0</v>
      </c>
      <c r="T36" s="235">
        <f>'第５９表b'!T36+'第５９表c'!T36</f>
        <v>0</v>
      </c>
      <c r="U36" s="235">
        <f>'第５９表b'!U36+'第５９表c'!U36</f>
        <v>0</v>
      </c>
      <c r="V36" s="235">
        <f>'第５９表b'!V36+'第５９表c'!V36</f>
        <v>0</v>
      </c>
      <c r="W36" s="235">
        <f>'第５９表b'!W36+'第５９表c'!W36</f>
        <v>0</v>
      </c>
      <c r="X36" s="235">
        <f>'第５９表b'!X36+'第５９表c'!X36</f>
        <v>6</v>
      </c>
      <c r="Y36" s="235">
        <f>'第５９表b'!Y36+'第５９表c'!Y36</f>
        <v>4</v>
      </c>
      <c r="Z36" s="235">
        <f>'第５９表b'!Z36+'第５９表c'!Z36</f>
        <v>2</v>
      </c>
      <c r="AA36" s="235">
        <f>'第５９表b'!AA36+'第５９表c'!AA36</f>
        <v>2</v>
      </c>
      <c r="AB36" s="235">
        <f>'第５９表b'!AB36+'第５９表c'!AB36</f>
        <v>1</v>
      </c>
      <c r="AC36" s="242">
        <f t="shared" si="5"/>
        <v>22.6</v>
      </c>
      <c r="AD36" s="242">
        <f t="shared" si="3"/>
        <v>35.5</v>
      </c>
      <c r="AE36" s="92" t="s">
        <v>42</v>
      </c>
      <c r="AF36" s="85"/>
    </row>
    <row r="37" spans="1:32" s="1" customFormat="1" ht="16.5" customHeight="1">
      <c r="A37" s="346" t="s">
        <v>257</v>
      </c>
      <c r="B37" s="346"/>
      <c r="C37" s="239">
        <f t="shared" si="6"/>
        <v>672</v>
      </c>
      <c r="D37" s="243">
        <f t="shared" si="8"/>
        <v>121</v>
      </c>
      <c r="E37" s="233">
        <f aca="true" t="shared" si="10" ref="E37:R37">SUM(E38:E41)</f>
        <v>104</v>
      </c>
      <c r="F37" s="233">
        <f t="shared" si="10"/>
        <v>17</v>
      </c>
      <c r="G37" s="233">
        <f t="shared" si="10"/>
        <v>0</v>
      </c>
      <c r="H37" s="233">
        <f t="shared" si="10"/>
        <v>0</v>
      </c>
      <c r="I37" s="233">
        <f t="shared" si="10"/>
        <v>0</v>
      </c>
      <c r="J37" s="233">
        <f t="shared" si="10"/>
        <v>0</v>
      </c>
      <c r="K37" s="233">
        <f t="shared" si="10"/>
        <v>155</v>
      </c>
      <c r="L37" s="233">
        <f t="shared" si="10"/>
        <v>5</v>
      </c>
      <c r="M37" s="233">
        <f t="shared" si="10"/>
        <v>12</v>
      </c>
      <c r="N37" s="233">
        <f t="shared" si="10"/>
        <v>20</v>
      </c>
      <c r="O37" s="233">
        <f t="shared" si="10"/>
        <v>295</v>
      </c>
      <c r="P37" s="233">
        <f t="shared" si="10"/>
        <v>35</v>
      </c>
      <c r="Q37" s="233">
        <f t="shared" si="10"/>
        <v>29</v>
      </c>
      <c r="R37" s="233">
        <f t="shared" si="10"/>
        <v>0</v>
      </c>
      <c r="S37" s="243">
        <f t="shared" si="7"/>
        <v>0</v>
      </c>
      <c r="T37" s="233">
        <f aca="true" t="shared" si="11" ref="T37:AB37">SUM(T38:T41)</f>
        <v>0</v>
      </c>
      <c r="U37" s="233">
        <f t="shared" si="11"/>
        <v>0</v>
      </c>
      <c r="V37" s="233">
        <f t="shared" si="11"/>
        <v>0</v>
      </c>
      <c r="W37" s="233">
        <f t="shared" si="11"/>
        <v>0</v>
      </c>
      <c r="X37" s="233">
        <f t="shared" si="11"/>
        <v>38</v>
      </c>
      <c r="Y37" s="233">
        <f t="shared" si="11"/>
        <v>112</v>
      </c>
      <c r="Z37" s="233">
        <f t="shared" si="11"/>
        <v>17</v>
      </c>
      <c r="AA37" s="233">
        <f t="shared" si="11"/>
        <v>2</v>
      </c>
      <c r="AB37" s="233">
        <f t="shared" si="11"/>
        <v>0</v>
      </c>
      <c r="AC37" s="234">
        <f t="shared" si="5"/>
        <v>18</v>
      </c>
      <c r="AD37" s="234">
        <f t="shared" si="3"/>
        <v>43.9</v>
      </c>
      <c r="AE37" s="337" t="s">
        <v>257</v>
      </c>
      <c r="AF37" s="338"/>
    </row>
    <row r="38" spans="1:32" ht="16.5" customHeight="1">
      <c r="A38" s="88"/>
      <c r="B38" s="93" t="s">
        <v>86</v>
      </c>
      <c r="C38" s="240">
        <f t="shared" si="6"/>
        <v>336</v>
      </c>
      <c r="D38" s="241">
        <f t="shared" si="8"/>
        <v>42</v>
      </c>
      <c r="E38" s="235">
        <f>'第５９表b'!E38+'第５９表c'!E38</f>
        <v>34</v>
      </c>
      <c r="F38" s="235">
        <f>'第５９表b'!F38+'第５９表c'!F38</f>
        <v>8</v>
      </c>
      <c r="G38" s="235">
        <f>'第５９表b'!G38+'第５９表c'!G38</f>
        <v>0</v>
      </c>
      <c r="H38" s="235">
        <f>'第５９表b'!H38+'第５９表c'!H38</f>
        <v>0</v>
      </c>
      <c r="I38" s="235">
        <f>'第５９表b'!I38+'第５９表c'!I38</f>
        <v>0</v>
      </c>
      <c r="J38" s="235">
        <f>'第５９表b'!J38+'第５９表c'!J38</f>
        <v>0</v>
      </c>
      <c r="K38" s="235">
        <f>'第５９表b'!K38+'第５９表c'!K38</f>
        <v>62</v>
      </c>
      <c r="L38" s="235">
        <f>'第５９表b'!L38+'第５９表c'!L38</f>
        <v>0</v>
      </c>
      <c r="M38" s="235">
        <f>'第５９表b'!M38+'第５９表c'!M38</f>
        <v>3</v>
      </c>
      <c r="N38" s="235">
        <f>'第５９表b'!N38+'第５９表c'!N38</f>
        <v>13</v>
      </c>
      <c r="O38" s="235">
        <f>'第５９表b'!O38+'第５９表c'!O38</f>
        <v>172</v>
      </c>
      <c r="P38" s="235">
        <f>'第５９表b'!P38+'第５９表c'!P38</f>
        <v>30</v>
      </c>
      <c r="Q38" s="235">
        <f>'第５９表b'!Q38+'第５９表c'!Q38</f>
        <v>14</v>
      </c>
      <c r="R38" s="235">
        <f>'第５９表b'!R38+'第５９表c'!R38</f>
        <v>0</v>
      </c>
      <c r="S38" s="241">
        <f t="shared" si="7"/>
        <v>0</v>
      </c>
      <c r="T38" s="235">
        <f>'第５９表b'!T38+'第５９表c'!T38</f>
        <v>0</v>
      </c>
      <c r="U38" s="235">
        <f>'第５９表b'!U38+'第５９表c'!U38</f>
        <v>0</v>
      </c>
      <c r="V38" s="235">
        <f>'第５９表b'!V38+'第５９表c'!V38</f>
        <v>0</v>
      </c>
      <c r="W38" s="235">
        <f>'第５９表b'!W38+'第５９表c'!W38</f>
        <v>0</v>
      </c>
      <c r="X38" s="235">
        <f>'第５９表b'!X38+'第５９表c'!X38</f>
        <v>24</v>
      </c>
      <c r="Y38" s="235">
        <f>'第５９表b'!Y38+'第５９表c'!Y38</f>
        <v>35</v>
      </c>
      <c r="Z38" s="235">
        <f>'第５９表b'!Z38+'第５９表c'!Z38</f>
        <v>8</v>
      </c>
      <c r="AA38" s="235">
        <f>'第５９表b'!AA38+'第５９表c'!AA38</f>
        <v>0</v>
      </c>
      <c r="AB38" s="235">
        <f>'第５９表b'!AB38+'第５９表c'!AB38</f>
        <v>0</v>
      </c>
      <c r="AC38" s="242">
        <f t="shared" si="5"/>
        <v>12.5</v>
      </c>
      <c r="AD38" s="242">
        <f t="shared" si="3"/>
        <v>51.2</v>
      </c>
      <c r="AE38" s="92" t="s">
        <v>59</v>
      </c>
      <c r="AF38" s="85"/>
    </row>
    <row r="39" spans="1:32" ht="16.5" customHeight="1">
      <c r="A39" s="88"/>
      <c r="B39" s="93" t="s">
        <v>43</v>
      </c>
      <c r="C39" s="240">
        <f t="shared" si="6"/>
        <v>113</v>
      </c>
      <c r="D39" s="241">
        <f t="shared" si="8"/>
        <v>8</v>
      </c>
      <c r="E39" s="235">
        <f>'第５９表b'!E39+'第５９表c'!E39</f>
        <v>6</v>
      </c>
      <c r="F39" s="235">
        <f>'第５９表b'!F39+'第５９表c'!F39</f>
        <v>2</v>
      </c>
      <c r="G39" s="235">
        <f>'第５９表b'!G39+'第５９表c'!G39</f>
        <v>0</v>
      </c>
      <c r="H39" s="235">
        <f>'第５９表b'!H39+'第５９表c'!H39</f>
        <v>0</v>
      </c>
      <c r="I39" s="235">
        <f>'第５９表b'!I39+'第５９表c'!I39</f>
        <v>0</v>
      </c>
      <c r="J39" s="235">
        <f>'第５９表b'!J39+'第５９表c'!J39</f>
        <v>0</v>
      </c>
      <c r="K39" s="235">
        <f>'第５９表b'!K39+'第５９表c'!K39</f>
        <v>37</v>
      </c>
      <c r="L39" s="235">
        <f>'第５９表b'!L39+'第５９表c'!L39</f>
        <v>0</v>
      </c>
      <c r="M39" s="235">
        <f>'第５９表b'!M39+'第５９表c'!M39</f>
        <v>2</v>
      </c>
      <c r="N39" s="235">
        <f>'第５９表b'!N39+'第５９表c'!N39</f>
        <v>1</v>
      </c>
      <c r="O39" s="235">
        <f>'第５９表b'!O39+'第５９表c'!O39</f>
        <v>63</v>
      </c>
      <c r="P39" s="235">
        <f>'第５９表b'!P39+'第５９表c'!P39</f>
        <v>2</v>
      </c>
      <c r="Q39" s="235">
        <f>'第５９表b'!Q39+'第５９表c'!Q39</f>
        <v>0</v>
      </c>
      <c r="R39" s="235">
        <f>'第５９表b'!R39+'第５９表c'!R39</f>
        <v>0</v>
      </c>
      <c r="S39" s="241">
        <f t="shared" si="7"/>
        <v>0</v>
      </c>
      <c r="T39" s="235">
        <f>'第５９表b'!T39+'第５９表c'!T39</f>
        <v>0</v>
      </c>
      <c r="U39" s="235">
        <f>'第５９表b'!U39+'第５９表c'!U39</f>
        <v>0</v>
      </c>
      <c r="V39" s="235">
        <f>'第５９表b'!V39+'第５９表c'!V39</f>
        <v>0</v>
      </c>
      <c r="W39" s="235">
        <f>'第５９表b'!W39+'第５９表c'!W39</f>
        <v>0</v>
      </c>
      <c r="X39" s="235">
        <f>'第５９表b'!X39+'第５９表c'!X39</f>
        <v>1</v>
      </c>
      <c r="Y39" s="235">
        <f>'第５９表b'!Y39+'第５９表c'!Y39</f>
        <v>6</v>
      </c>
      <c r="Z39" s="235">
        <f>'第５９表b'!Z39+'第５９表c'!Z39</f>
        <v>2</v>
      </c>
      <c r="AA39" s="235">
        <f>'第５９表b'!AA39+'第５９表c'!AA39</f>
        <v>1</v>
      </c>
      <c r="AB39" s="235">
        <f>'第５９表b'!AB39+'第５９表c'!AB39</f>
        <v>0</v>
      </c>
      <c r="AC39" s="242">
        <f t="shared" si="5"/>
        <v>7.1</v>
      </c>
      <c r="AD39" s="242">
        <f t="shared" si="3"/>
        <v>55.8</v>
      </c>
      <c r="AE39" s="92" t="s">
        <v>60</v>
      </c>
      <c r="AF39" s="85"/>
    </row>
    <row r="40" spans="1:32" ht="16.5" customHeight="1">
      <c r="A40" s="88"/>
      <c r="B40" s="93" t="s">
        <v>44</v>
      </c>
      <c r="C40" s="240">
        <f t="shared" si="6"/>
        <v>177</v>
      </c>
      <c r="D40" s="241">
        <f t="shared" si="8"/>
        <v>68</v>
      </c>
      <c r="E40" s="235">
        <f>'第５９表b'!E40+'第５９表c'!E40</f>
        <v>62</v>
      </c>
      <c r="F40" s="235">
        <f>'第５９表b'!F40+'第５９表c'!F40</f>
        <v>6</v>
      </c>
      <c r="G40" s="235">
        <f>'第５９表b'!G40+'第５９表c'!G40</f>
        <v>0</v>
      </c>
      <c r="H40" s="235">
        <f>'第５９表b'!H40+'第５９表c'!H40</f>
        <v>0</v>
      </c>
      <c r="I40" s="235">
        <f>'第５９表b'!I40+'第５９表c'!I40</f>
        <v>0</v>
      </c>
      <c r="J40" s="235">
        <f>'第５９表b'!J40+'第５９表c'!J40</f>
        <v>0</v>
      </c>
      <c r="K40" s="235">
        <f>'第５９表b'!K40+'第５９表c'!K40</f>
        <v>49</v>
      </c>
      <c r="L40" s="235">
        <f>'第５９表b'!L40+'第５９表c'!L40</f>
        <v>0</v>
      </c>
      <c r="M40" s="235">
        <f>'第５９表b'!M40+'第５９表c'!M40</f>
        <v>6</v>
      </c>
      <c r="N40" s="235">
        <f>'第５９表b'!N40+'第５９表c'!N40</f>
        <v>4</v>
      </c>
      <c r="O40" s="235">
        <f>'第５９表b'!O40+'第５９表c'!O40</f>
        <v>37</v>
      </c>
      <c r="P40" s="235">
        <f>'第５９表b'!P40+'第５９表c'!P40</f>
        <v>2</v>
      </c>
      <c r="Q40" s="235">
        <f>'第５９表b'!Q40+'第５９表c'!Q40</f>
        <v>11</v>
      </c>
      <c r="R40" s="235">
        <f>'第５９表b'!R40+'第５９表c'!R40</f>
        <v>0</v>
      </c>
      <c r="S40" s="241">
        <f t="shared" si="7"/>
        <v>0</v>
      </c>
      <c r="T40" s="235">
        <f>'第５９表b'!T40+'第５９表c'!T40</f>
        <v>0</v>
      </c>
      <c r="U40" s="235">
        <f>'第５９表b'!U40+'第５９表c'!U40</f>
        <v>0</v>
      </c>
      <c r="V40" s="235">
        <f>'第５９表b'!V40+'第５９表c'!V40</f>
        <v>0</v>
      </c>
      <c r="W40" s="235">
        <f>'第５９表b'!W40+'第５９表c'!W40</f>
        <v>0</v>
      </c>
      <c r="X40" s="235">
        <f>'第５９表b'!X40+'第５９表c'!X40</f>
        <v>4</v>
      </c>
      <c r="Y40" s="235">
        <f>'第５９表b'!Y40+'第５９表c'!Y40</f>
        <v>68</v>
      </c>
      <c r="Z40" s="235">
        <f>'第５９表b'!Z40+'第５９表c'!Z40</f>
        <v>6</v>
      </c>
      <c r="AA40" s="235">
        <f>'第５９表b'!AA40+'第５９表c'!AA40</f>
        <v>1</v>
      </c>
      <c r="AB40" s="235">
        <f>'第５９表b'!AB40+'第５９表c'!AB40</f>
        <v>0</v>
      </c>
      <c r="AC40" s="242">
        <f t="shared" si="5"/>
        <v>38.4</v>
      </c>
      <c r="AD40" s="242">
        <f t="shared" si="3"/>
        <v>20.9</v>
      </c>
      <c r="AE40" s="92" t="s">
        <v>61</v>
      </c>
      <c r="AF40" s="85"/>
    </row>
    <row r="41" spans="1:32" ht="16.5" customHeight="1">
      <c r="A41" s="88"/>
      <c r="B41" s="93" t="s">
        <v>45</v>
      </c>
      <c r="C41" s="240">
        <f t="shared" si="6"/>
        <v>46</v>
      </c>
      <c r="D41" s="241">
        <f t="shared" si="8"/>
        <v>3</v>
      </c>
      <c r="E41" s="235">
        <f>'第５９表b'!E41+'第５９表c'!E41</f>
        <v>2</v>
      </c>
      <c r="F41" s="235">
        <f>'第５９表b'!F41+'第５９表c'!F41</f>
        <v>1</v>
      </c>
      <c r="G41" s="235">
        <f>'第５９表b'!G41+'第５９表c'!G41</f>
        <v>0</v>
      </c>
      <c r="H41" s="235">
        <f>'第５９表b'!H41+'第５９表c'!H41</f>
        <v>0</v>
      </c>
      <c r="I41" s="235">
        <f>'第５９表b'!I41+'第５９表c'!I41</f>
        <v>0</v>
      </c>
      <c r="J41" s="235">
        <f>'第５９表b'!J41+'第５９表c'!J41</f>
        <v>0</v>
      </c>
      <c r="K41" s="235">
        <f>'第５９表b'!K41+'第５９表c'!K41</f>
        <v>7</v>
      </c>
      <c r="L41" s="235">
        <f>'第５９表b'!L41+'第５９表c'!L41</f>
        <v>5</v>
      </c>
      <c r="M41" s="235">
        <f>'第５９表b'!M41+'第５９表c'!M41</f>
        <v>1</v>
      </c>
      <c r="N41" s="235">
        <f>'第５９表b'!N41+'第５９表c'!N41</f>
        <v>2</v>
      </c>
      <c r="O41" s="235">
        <f>'第５９表b'!O41+'第５９表c'!O41</f>
        <v>23</v>
      </c>
      <c r="P41" s="235">
        <f>'第５９表b'!P41+'第５９表c'!P41</f>
        <v>1</v>
      </c>
      <c r="Q41" s="235">
        <f>'第５９表b'!Q41+'第５９表c'!Q41</f>
        <v>4</v>
      </c>
      <c r="R41" s="235">
        <f>'第５９表b'!R41+'第５９表c'!R41</f>
        <v>0</v>
      </c>
      <c r="S41" s="241">
        <f t="shared" si="7"/>
        <v>0</v>
      </c>
      <c r="T41" s="235">
        <f>'第５９表b'!T41+'第５９表c'!T41</f>
        <v>0</v>
      </c>
      <c r="U41" s="235">
        <f>'第５９表b'!U41+'第５９表c'!U41</f>
        <v>0</v>
      </c>
      <c r="V41" s="235">
        <f>'第５９表b'!V41+'第５９表c'!V41</f>
        <v>0</v>
      </c>
      <c r="W41" s="235">
        <f>'第５９表b'!W41+'第５９表c'!W41</f>
        <v>0</v>
      </c>
      <c r="X41" s="235">
        <f>'第５９表b'!X41+'第５９表c'!X41</f>
        <v>9</v>
      </c>
      <c r="Y41" s="235">
        <f>'第５９表b'!Y41+'第５９表c'!Y41</f>
        <v>3</v>
      </c>
      <c r="Z41" s="235">
        <f>'第５９表b'!Z41+'第５９表c'!Z41</f>
        <v>1</v>
      </c>
      <c r="AA41" s="235">
        <f>'第５９表b'!AA41+'第５９表c'!AA41</f>
        <v>0</v>
      </c>
      <c r="AB41" s="235">
        <f>'第５９表b'!AB41+'第５９表c'!AB41</f>
        <v>0</v>
      </c>
      <c r="AC41" s="242">
        <f t="shared" si="5"/>
        <v>6.5</v>
      </c>
      <c r="AD41" s="242">
        <f t="shared" si="3"/>
        <v>50</v>
      </c>
      <c r="AE41" s="92" t="s">
        <v>62</v>
      </c>
      <c r="AF41" s="85"/>
    </row>
    <row r="42" spans="1:32" s="1" customFormat="1" ht="16.5" customHeight="1">
      <c r="A42" s="346" t="s">
        <v>258</v>
      </c>
      <c r="B42" s="346"/>
      <c r="C42" s="239">
        <f t="shared" si="6"/>
        <v>146</v>
      </c>
      <c r="D42" s="243">
        <f t="shared" si="8"/>
        <v>4</v>
      </c>
      <c r="E42" s="233">
        <f aca="true" t="shared" si="12" ref="E42:R42">E43</f>
        <v>1</v>
      </c>
      <c r="F42" s="233">
        <f t="shared" si="12"/>
        <v>3</v>
      </c>
      <c r="G42" s="233">
        <f t="shared" si="12"/>
        <v>0</v>
      </c>
      <c r="H42" s="233">
        <f t="shared" si="12"/>
        <v>0</v>
      </c>
      <c r="I42" s="233">
        <f t="shared" si="12"/>
        <v>0</v>
      </c>
      <c r="J42" s="233">
        <f t="shared" si="12"/>
        <v>0</v>
      </c>
      <c r="K42" s="233">
        <f t="shared" si="12"/>
        <v>26</v>
      </c>
      <c r="L42" s="233">
        <f t="shared" si="12"/>
        <v>0</v>
      </c>
      <c r="M42" s="233">
        <f t="shared" si="12"/>
        <v>1</v>
      </c>
      <c r="N42" s="233">
        <f t="shared" si="12"/>
        <v>3</v>
      </c>
      <c r="O42" s="233">
        <f t="shared" si="12"/>
        <v>95</v>
      </c>
      <c r="P42" s="233">
        <f t="shared" si="12"/>
        <v>16</v>
      </c>
      <c r="Q42" s="233">
        <f t="shared" si="12"/>
        <v>1</v>
      </c>
      <c r="R42" s="233">
        <f t="shared" si="12"/>
        <v>0</v>
      </c>
      <c r="S42" s="243">
        <f t="shared" si="7"/>
        <v>0</v>
      </c>
      <c r="T42" s="233">
        <f aca="true" t="shared" si="13" ref="T42:AB42">T43</f>
        <v>0</v>
      </c>
      <c r="U42" s="233">
        <f t="shared" si="13"/>
        <v>0</v>
      </c>
      <c r="V42" s="233">
        <f t="shared" si="13"/>
        <v>0</v>
      </c>
      <c r="W42" s="233">
        <f t="shared" si="13"/>
        <v>0</v>
      </c>
      <c r="X42" s="233">
        <f t="shared" si="13"/>
        <v>20</v>
      </c>
      <c r="Y42" s="233">
        <f t="shared" si="13"/>
        <v>1</v>
      </c>
      <c r="Z42" s="233">
        <f t="shared" si="13"/>
        <v>3</v>
      </c>
      <c r="AA42" s="233">
        <f t="shared" si="13"/>
        <v>0</v>
      </c>
      <c r="AB42" s="233">
        <f t="shared" si="13"/>
        <v>0</v>
      </c>
      <c r="AC42" s="234">
        <f t="shared" si="5"/>
        <v>2.7</v>
      </c>
      <c r="AD42" s="234">
        <f t="shared" si="3"/>
        <v>65.1</v>
      </c>
      <c r="AE42" s="340" t="s">
        <v>63</v>
      </c>
      <c r="AF42" s="341"/>
    </row>
    <row r="43" spans="1:32" ht="16.5" customHeight="1">
      <c r="A43" s="88"/>
      <c r="B43" s="93" t="s">
        <v>46</v>
      </c>
      <c r="C43" s="240">
        <f t="shared" si="6"/>
        <v>146</v>
      </c>
      <c r="D43" s="241">
        <f t="shared" si="8"/>
        <v>4</v>
      </c>
      <c r="E43" s="235">
        <f>'第５９表b'!E43+'第５９表c'!E43</f>
        <v>1</v>
      </c>
      <c r="F43" s="235">
        <f>'第５９表b'!F43+'第５９表c'!F43</f>
        <v>3</v>
      </c>
      <c r="G43" s="235">
        <f>'第５９表b'!G43+'第５９表c'!G43</f>
        <v>0</v>
      </c>
      <c r="H43" s="235">
        <f>'第５９表b'!H43+'第５９表c'!H43</f>
        <v>0</v>
      </c>
      <c r="I43" s="235">
        <f>'第５９表b'!I43+'第５９表c'!I43</f>
        <v>0</v>
      </c>
      <c r="J43" s="235">
        <f>'第５９表b'!J43+'第５９表c'!J43</f>
        <v>0</v>
      </c>
      <c r="K43" s="235">
        <f>'第５９表b'!K43+'第５９表c'!K43</f>
        <v>26</v>
      </c>
      <c r="L43" s="235">
        <f>'第５９表b'!L43+'第５９表c'!L43</f>
        <v>0</v>
      </c>
      <c r="M43" s="235">
        <f>'第５９表b'!M43+'第５９表c'!M43</f>
        <v>1</v>
      </c>
      <c r="N43" s="235">
        <f>'第５９表b'!N43+'第５９表c'!N43</f>
        <v>3</v>
      </c>
      <c r="O43" s="235">
        <f>'第５９表b'!O43+'第５９表c'!O43</f>
        <v>95</v>
      </c>
      <c r="P43" s="235">
        <f>'第５９表b'!P43+'第５９表c'!P43</f>
        <v>16</v>
      </c>
      <c r="Q43" s="235">
        <f>'第５９表b'!Q43+'第５９表c'!Q43</f>
        <v>1</v>
      </c>
      <c r="R43" s="235">
        <f>'第５９表b'!R43+'第５９表c'!R43</f>
        <v>0</v>
      </c>
      <c r="S43" s="241">
        <f t="shared" si="7"/>
        <v>0</v>
      </c>
      <c r="T43" s="235">
        <f>'第５９表b'!T43+'第５９表c'!T43</f>
        <v>0</v>
      </c>
      <c r="U43" s="235">
        <f>'第５９表b'!U43+'第５９表c'!U43</f>
        <v>0</v>
      </c>
      <c r="V43" s="235">
        <f>'第５９表b'!V43+'第５９表c'!V43</f>
        <v>0</v>
      </c>
      <c r="W43" s="235">
        <f>'第５９表b'!W43+'第５９表c'!W43</f>
        <v>0</v>
      </c>
      <c r="X43" s="235">
        <f>'第５９表b'!X43+'第５９表c'!X43</f>
        <v>20</v>
      </c>
      <c r="Y43" s="235">
        <f>'第５９表b'!Y43+'第５９表c'!Y43</f>
        <v>1</v>
      </c>
      <c r="Z43" s="235">
        <f>'第５９表b'!Z43+'第５９表c'!Z43</f>
        <v>3</v>
      </c>
      <c r="AA43" s="235">
        <f>'第５９表b'!AA43+'第５９表c'!AA43</f>
        <v>0</v>
      </c>
      <c r="AB43" s="235">
        <f>'第５９表b'!AB43+'第５９表c'!AB43</f>
        <v>0</v>
      </c>
      <c r="AC43" s="242">
        <f t="shared" si="5"/>
        <v>2.7</v>
      </c>
      <c r="AD43" s="242">
        <f t="shared" si="3"/>
        <v>65.1</v>
      </c>
      <c r="AE43" s="92" t="s">
        <v>46</v>
      </c>
      <c r="AF43" s="85"/>
    </row>
    <row r="44" spans="1:32" s="1" customFormat="1" ht="16.5" customHeight="1">
      <c r="A44" s="346" t="s">
        <v>259</v>
      </c>
      <c r="B44" s="346"/>
      <c r="C44" s="239">
        <f t="shared" si="6"/>
        <v>172</v>
      </c>
      <c r="D44" s="243">
        <f t="shared" si="8"/>
        <v>25</v>
      </c>
      <c r="E44" s="233">
        <f aca="true" t="shared" si="14" ref="E44:R44">E45+E46</f>
        <v>19</v>
      </c>
      <c r="F44" s="233">
        <f t="shared" si="14"/>
        <v>6</v>
      </c>
      <c r="G44" s="233">
        <f t="shared" si="14"/>
        <v>0</v>
      </c>
      <c r="H44" s="233">
        <f t="shared" si="14"/>
        <v>0</v>
      </c>
      <c r="I44" s="233">
        <f t="shared" si="14"/>
        <v>0</v>
      </c>
      <c r="J44" s="233">
        <f t="shared" si="14"/>
        <v>0</v>
      </c>
      <c r="K44" s="233">
        <f t="shared" si="14"/>
        <v>37</v>
      </c>
      <c r="L44" s="233">
        <f t="shared" si="14"/>
        <v>0</v>
      </c>
      <c r="M44" s="233">
        <f t="shared" si="14"/>
        <v>7</v>
      </c>
      <c r="N44" s="233">
        <f t="shared" si="14"/>
        <v>23</v>
      </c>
      <c r="O44" s="233">
        <f t="shared" si="14"/>
        <v>57</v>
      </c>
      <c r="P44" s="233">
        <f t="shared" si="14"/>
        <v>12</v>
      </c>
      <c r="Q44" s="233">
        <f t="shared" si="14"/>
        <v>11</v>
      </c>
      <c r="R44" s="233">
        <f t="shared" si="14"/>
        <v>0</v>
      </c>
      <c r="S44" s="243">
        <f t="shared" si="7"/>
        <v>0</v>
      </c>
      <c r="T44" s="233">
        <f aca="true" t="shared" si="15" ref="T44:AB44">T45+T46</f>
        <v>0</v>
      </c>
      <c r="U44" s="233">
        <f t="shared" si="15"/>
        <v>0</v>
      </c>
      <c r="V44" s="233">
        <f t="shared" si="15"/>
        <v>0</v>
      </c>
      <c r="W44" s="233">
        <f t="shared" si="15"/>
        <v>0</v>
      </c>
      <c r="X44" s="233">
        <f t="shared" si="15"/>
        <v>8</v>
      </c>
      <c r="Y44" s="233">
        <f t="shared" si="15"/>
        <v>19</v>
      </c>
      <c r="Z44" s="233">
        <f t="shared" si="15"/>
        <v>6</v>
      </c>
      <c r="AA44" s="233">
        <f t="shared" si="15"/>
        <v>0</v>
      </c>
      <c r="AB44" s="233">
        <f t="shared" si="15"/>
        <v>0</v>
      </c>
      <c r="AC44" s="234">
        <f t="shared" si="5"/>
        <v>14.5</v>
      </c>
      <c r="AD44" s="234">
        <f t="shared" si="3"/>
        <v>33.1</v>
      </c>
      <c r="AE44" s="337" t="s">
        <v>259</v>
      </c>
      <c r="AF44" s="338"/>
    </row>
    <row r="45" spans="1:32" ht="16.5" customHeight="1">
      <c r="A45" s="88"/>
      <c r="B45" s="93" t="s">
        <v>47</v>
      </c>
      <c r="C45" s="240">
        <f t="shared" si="6"/>
        <v>172</v>
      </c>
      <c r="D45" s="241">
        <f t="shared" si="8"/>
        <v>25</v>
      </c>
      <c r="E45" s="235">
        <f>'第５９表b'!E45+'第５９表c'!E45</f>
        <v>19</v>
      </c>
      <c r="F45" s="235">
        <f>'第５９表b'!F45+'第５９表c'!F45</f>
        <v>6</v>
      </c>
      <c r="G45" s="235">
        <f>'第５９表b'!G45+'第５９表c'!G45</f>
        <v>0</v>
      </c>
      <c r="H45" s="235">
        <f>'第５９表b'!H45+'第５９表c'!H45</f>
        <v>0</v>
      </c>
      <c r="I45" s="235">
        <f>'第５９表b'!I45+'第５９表c'!I45</f>
        <v>0</v>
      </c>
      <c r="J45" s="235">
        <f>'第５９表b'!J45+'第５９表c'!J45</f>
        <v>0</v>
      </c>
      <c r="K45" s="235">
        <f>'第５９表b'!K45+'第５９表c'!K45</f>
        <v>37</v>
      </c>
      <c r="L45" s="235">
        <f>'第５９表b'!L45+'第５９表c'!L45</f>
        <v>0</v>
      </c>
      <c r="M45" s="235">
        <f>'第５９表b'!M45+'第５９表c'!M45</f>
        <v>7</v>
      </c>
      <c r="N45" s="235">
        <f>'第５９表b'!N45+'第５９表c'!N45</f>
        <v>23</v>
      </c>
      <c r="O45" s="235">
        <f>'第５９表b'!O45+'第５９表c'!O45</f>
        <v>57</v>
      </c>
      <c r="P45" s="235">
        <f>'第５９表b'!P45+'第５９表c'!P45</f>
        <v>12</v>
      </c>
      <c r="Q45" s="235">
        <f>'第５９表b'!Q45+'第５９表c'!Q45</f>
        <v>11</v>
      </c>
      <c r="R45" s="235">
        <f>'第５９表b'!R45+'第５９表c'!R45</f>
        <v>0</v>
      </c>
      <c r="S45" s="241">
        <f t="shared" si="7"/>
        <v>0</v>
      </c>
      <c r="T45" s="235">
        <f>'第５９表b'!T45+'第５９表c'!T45</f>
        <v>0</v>
      </c>
      <c r="U45" s="235">
        <f>'第５９表b'!U45+'第５９表c'!U45</f>
        <v>0</v>
      </c>
      <c r="V45" s="235">
        <f>'第５９表b'!V45+'第５９表c'!V45</f>
        <v>0</v>
      </c>
      <c r="W45" s="235">
        <f>'第５９表b'!W45+'第５９表c'!W45</f>
        <v>0</v>
      </c>
      <c r="X45" s="235">
        <f>'第５９表b'!X45+'第５９表c'!X45</f>
        <v>8</v>
      </c>
      <c r="Y45" s="235">
        <f>'第５９表b'!Y45+'第５９表c'!Y45</f>
        <v>19</v>
      </c>
      <c r="Z45" s="235">
        <f>'第５９表b'!Z45+'第５９表c'!Z45</f>
        <v>6</v>
      </c>
      <c r="AA45" s="235">
        <f>'第５９表b'!AA45+'第５９表c'!AA45</f>
        <v>0</v>
      </c>
      <c r="AB45" s="235">
        <f>'第５９表b'!AB45+'第５９表c'!AB45</f>
        <v>0</v>
      </c>
      <c r="AC45" s="242">
        <f t="shared" si="5"/>
        <v>14.5</v>
      </c>
      <c r="AD45" s="242">
        <f t="shared" si="3"/>
        <v>33.1</v>
      </c>
      <c r="AE45" s="92" t="s">
        <v>47</v>
      </c>
      <c r="AF45" s="85"/>
    </row>
    <row r="46" spans="1:32" ht="16.5" customHeight="1">
      <c r="A46" s="88"/>
      <c r="B46" s="93" t="s">
        <v>48</v>
      </c>
      <c r="C46" s="240">
        <f t="shared" si="6"/>
        <v>0</v>
      </c>
      <c r="D46" s="241">
        <f t="shared" si="8"/>
        <v>0</v>
      </c>
      <c r="E46" s="235">
        <f>'第５９表b'!E46+'第５９表c'!E46</f>
        <v>0</v>
      </c>
      <c r="F46" s="235">
        <f>'第５９表b'!F46+'第５９表c'!F46</f>
        <v>0</v>
      </c>
      <c r="G46" s="235">
        <f>'第５９表b'!G46+'第５９表c'!G46</f>
        <v>0</v>
      </c>
      <c r="H46" s="235">
        <f>'第５９表b'!H46+'第５９表c'!H46</f>
        <v>0</v>
      </c>
      <c r="I46" s="235">
        <f>'第５９表b'!I46+'第５９表c'!I46</f>
        <v>0</v>
      </c>
      <c r="J46" s="235">
        <f>'第５９表b'!J46+'第５９表c'!J46</f>
        <v>0</v>
      </c>
      <c r="K46" s="241">
        <v>0</v>
      </c>
      <c r="L46" s="241">
        <v>0</v>
      </c>
      <c r="M46" s="241">
        <v>0</v>
      </c>
      <c r="N46" s="241">
        <v>0</v>
      </c>
      <c r="O46" s="241">
        <v>0</v>
      </c>
      <c r="P46" s="241">
        <v>0</v>
      </c>
      <c r="Q46" s="241">
        <v>0</v>
      </c>
      <c r="R46" s="241">
        <v>0</v>
      </c>
      <c r="S46" s="241">
        <f t="shared" si="7"/>
        <v>0</v>
      </c>
      <c r="T46" s="241">
        <v>0</v>
      </c>
      <c r="U46" s="241">
        <v>0</v>
      </c>
      <c r="V46" s="241">
        <v>0</v>
      </c>
      <c r="W46" s="241">
        <v>0</v>
      </c>
      <c r="X46" s="241">
        <v>0</v>
      </c>
      <c r="Y46" s="241">
        <v>0</v>
      </c>
      <c r="Z46" s="241">
        <v>0</v>
      </c>
      <c r="AA46" s="241">
        <v>0</v>
      </c>
      <c r="AB46" s="241">
        <v>0</v>
      </c>
      <c r="AC46" s="244">
        <v>0</v>
      </c>
      <c r="AD46" s="244">
        <v>0</v>
      </c>
      <c r="AE46" s="92" t="s">
        <v>48</v>
      </c>
      <c r="AF46" s="85"/>
    </row>
    <row r="47" spans="1:32" s="1" customFormat="1" ht="16.5" customHeight="1">
      <c r="A47" s="346" t="s">
        <v>260</v>
      </c>
      <c r="B47" s="346"/>
      <c r="C47" s="239">
        <f t="shared" si="6"/>
        <v>450</v>
      </c>
      <c r="D47" s="243">
        <f t="shared" si="8"/>
        <v>201</v>
      </c>
      <c r="E47" s="233">
        <f aca="true" t="shared" si="16" ref="E47:R47">SUM(E48:E50)</f>
        <v>181</v>
      </c>
      <c r="F47" s="233">
        <f t="shared" si="16"/>
        <v>20</v>
      </c>
      <c r="G47" s="233">
        <f t="shared" si="16"/>
        <v>0</v>
      </c>
      <c r="H47" s="233">
        <f t="shared" si="16"/>
        <v>0</v>
      </c>
      <c r="I47" s="233">
        <f t="shared" si="16"/>
        <v>0</v>
      </c>
      <c r="J47" s="233">
        <f t="shared" si="16"/>
        <v>0</v>
      </c>
      <c r="K47" s="233">
        <f t="shared" si="16"/>
        <v>110</v>
      </c>
      <c r="L47" s="233">
        <f t="shared" si="16"/>
        <v>0</v>
      </c>
      <c r="M47" s="233">
        <f t="shared" si="16"/>
        <v>6</v>
      </c>
      <c r="N47" s="233">
        <f t="shared" si="16"/>
        <v>5</v>
      </c>
      <c r="O47" s="233">
        <f t="shared" si="16"/>
        <v>93</v>
      </c>
      <c r="P47" s="233">
        <f t="shared" si="16"/>
        <v>33</v>
      </c>
      <c r="Q47" s="233">
        <f t="shared" si="16"/>
        <v>2</v>
      </c>
      <c r="R47" s="233">
        <f t="shared" si="16"/>
        <v>0</v>
      </c>
      <c r="S47" s="243">
        <f t="shared" si="7"/>
        <v>0</v>
      </c>
      <c r="T47" s="233">
        <f aca="true" t="shared" si="17" ref="T47:AB47">SUM(T48:T50)</f>
        <v>0</v>
      </c>
      <c r="U47" s="233">
        <f t="shared" si="17"/>
        <v>0</v>
      </c>
      <c r="V47" s="233">
        <f t="shared" si="17"/>
        <v>0</v>
      </c>
      <c r="W47" s="233">
        <f t="shared" si="17"/>
        <v>0</v>
      </c>
      <c r="X47" s="233">
        <f t="shared" si="17"/>
        <v>7</v>
      </c>
      <c r="Y47" s="233">
        <f t="shared" si="17"/>
        <v>184</v>
      </c>
      <c r="Z47" s="233">
        <f t="shared" si="17"/>
        <v>20</v>
      </c>
      <c r="AA47" s="233">
        <f t="shared" si="17"/>
        <v>2</v>
      </c>
      <c r="AB47" s="233">
        <f t="shared" si="17"/>
        <v>0</v>
      </c>
      <c r="AC47" s="234">
        <f t="shared" si="5"/>
        <v>44.7</v>
      </c>
      <c r="AD47" s="234">
        <f>ROUND((O47+S47)/C47*100,1)</f>
        <v>20.7</v>
      </c>
      <c r="AE47" s="337" t="s">
        <v>260</v>
      </c>
      <c r="AF47" s="338"/>
    </row>
    <row r="48" spans="1:32" ht="16.5" customHeight="1">
      <c r="A48" s="88"/>
      <c r="B48" s="93" t="s">
        <v>49</v>
      </c>
      <c r="C48" s="240">
        <f t="shared" si="6"/>
        <v>178</v>
      </c>
      <c r="D48" s="241">
        <f t="shared" si="8"/>
        <v>33</v>
      </c>
      <c r="E48" s="235">
        <f>'第５９表b'!E48+'第５９表c'!E48</f>
        <v>26</v>
      </c>
      <c r="F48" s="235">
        <f>'第５９表b'!F48+'第５９表c'!F48</f>
        <v>7</v>
      </c>
      <c r="G48" s="235">
        <f>'第５９表b'!G48+'第５９表c'!G48</f>
        <v>0</v>
      </c>
      <c r="H48" s="235">
        <f>'第５９表b'!H48+'第５９表c'!H48</f>
        <v>0</v>
      </c>
      <c r="I48" s="235">
        <f>'第５９表b'!I48+'第５９表c'!I48</f>
        <v>0</v>
      </c>
      <c r="J48" s="235">
        <f>'第５９表b'!J48+'第５９表c'!J48</f>
        <v>0</v>
      </c>
      <c r="K48" s="235">
        <f>'第５９表b'!K48+'第５９表c'!K48</f>
        <v>36</v>
      </c>
      <c r="L48" s="235">
        <f>'第５９表b'!L48+'第５９表c'!L48</f>
        <v>0</v>
      </c>
      <c r="M48" s="235">
        <f>'第５９表b'!M48+'第５９表c'!M48</f>
        <v>6</v>
      </c>
      <c r="N48" s="235">
        <f>'第５９表b'!N48+'第５９表c'!N48</f>
        <v>5</v>
      </c>
      <c r="O48" s="235">
        <f>'第５９表b'!O48+'第５９表c'!O48</f>
        <v>65</v>
      </c>
      <c r="P48" s="235">
        <f>'第５９表b'!P48+'第５９表c'!P48</f>
        <v>33</v>
      </c>
      <c r="Q48" s="235">
        <f>'第５９表b'!Q48+'第５９表c'!Q48</f>
        <v>0</v>
      </c>
      <c r="R48" s="235">
        <f>'第５９表b'!R48+'第５９表c'!R48</f>
        <v>0</v>
      </c>
      <c r="S48" s="241">
        <f t="shared" si="7"/>
        <v>0</v>
      </c>
      <c r="T48" s="235">
        <f>'第５９表b'!T48+'第５９表c'!T48</f>
        <v>0</v>
      </c>
      <c r="U48" s="235">
        <f>'第５９表b'!U48+'第５９表c'!U48</f>
        <v>0</v>
      </c>
      <c r="V48" s="235">
        <f>'第５９表b'!V48+'第５９表c'!V48</f>
        <v>0</v>
      </c>
      <c r="W48" s="235">
        <f>'第５９表b'!W48+'第５９表c'!W48</f>
        <v>0</v>
      </c>
      <c r="X48" s="235">
        <f>'第５９表b'!X48+'第５９表c'!X48</f>
        <v>6</v>
      </c>
      <c r="Y48" s="235">
        <f>'第５９表b'!Y48+'第５９表c'!Y48</f>
        <v>27</v>
      </c>
      <c r="Z48" s="235">
        <f>'第５９表b'!Z48+'第５９表c'!Z48</f>
        <v>7</v>
      </c>
      <c r="AA48" s="235">
        <f>'第５９表b'!AA48+'第５９表c'!AA48</f>
        <v>0</v>
      </c>
      <c r="AB48" s="235">
        <f>'第５９表b'!AB48+'第５９表c'!AB48</f>
        <v>0</v>
      </c>
      <c r="AC48" s="242">
        <f t="shared" si="5"/>
        <v>18.5</v>
      </c>
      <c r="AD48" s="242">
        <f>ROUND((O48+S48)/C48*100,1)</f>
        <v>36.5</v>
      </c>
      <c r="AE48" s="92" t="s">
        <v>49</v>
      </c>
      <c r="AF48" s="85"/>
    </row>
    <row r="49" spans="1:32" ht="16.5" customHeight="1">
      <c r="A49" s="88"/>
      <c r="B49" s="93" t="s">
        <v>50</v>
      </c>
      <c r="C49" s="240">
        <f aca="true" t="shared" si="18" ref="C49:C65">D49+K49+L49+M49+N49+O49+P49+Q49+R49</f>
        <v>0</v>
      </c>
      <c r="D49" s="241">
        <f t="shared" si="8"/>
        <v>0</v>
      </c>
      <c r="E49" s="235">
        <f>'第５９表b'!E49+'第５９表c'!E49</f>
        <v>0</v>
      </c>
      <c r="F49" s="235">
        <f>'第５９表b'!F49+'第５９表c'!F49</f>
        <v>0</v>
      </c>
      <c r="G49" s="235">
        <f>'第５９表b'!G49+'第５９表c'!G49</f>
        <v>0</v>
      </c>
      <c r="H49" s="235">
        <f>'第５９表b'!H49+'第５９表c'!H49</f>
        <v>0</v>
      </c>
      <c r="I49" s="235">
        <f>'第５９表b'!I49+'第５９表c'!I49</f>
        <v>0</v>
      </c>
      <c r="J49" s="235">
        <f>'第５９表b'!J49+'第５９表c'!J49</f>
        <v>0</v>
      </c>
      <c r="K49" s="241">
        <v>0</v>
      </c>
      <c r="L49" s="241">
        <v>0</v>
      </c>
      <c r="M49" s="241">
        <v>0</v>
      </c>
      <c r="N49" s="241">
        <v>0</v>
      </c>
      <c r="O49" s="241">
        <v>0</v>
      </c>
      <c r="P49" s="241">
        <v>0</v>
      </c>
      <c r="Q49" s="241">
        <v>0</v>
      </c>
      <c r="R49" s="241">
        <v>0</v>
      </c>
      <c r="S49" s="241">
        <f aca="true" t="shared" si="19" ref="S49:S65">SUM(T49:W49)</f>
        <v>0</v>
      </c>
      <c r="T49" s="235">
        <f>'第５９表b'!T49+'第５９表c'!T49</f>
        <v>0</v>
      </c>
      <c r="U49" s="235">
        <f>'第５９表b'!U49+'第５９表c'!U49</f>
        <v>0</v>
      </c>
      <c r="V49" s="235">
        <f>'第５９表b'!V49+'第５９表c'!V49</f>
        <v>0</v>
      </c>
      <c r="W49" s="235">
        <f>'第５９表b'!W49+'第５９表c'!W49</f>
        <v>0</v>
      </c>
      <c r="X49" s="241">
        <v>0</v>
      </c>
      <c r="Y49" s="241">
        <v>0</v>
      </c>
      <c r="Z49" s="241">
        <v>0</v>
      </c>
      <c r="AA49" s="241">
        <v>0</v>
      </c>
      <c r="AB49" s="241">
        <v>0</v>
      </c>
      <c r="AC49" s="244">
        <v>0</v>
      </c>
      <c r="AD49" s="244">
        <v>0</v>
      </c>
      <c r="AE49" s="92" t="s">
        <v>50</v>
      </c>
      <c r="AF49" s="85"/>
    </row>
    <row r="50" spans="1:32" ht="16.5" customHeight="1">
      <c r="A50" s="88"/>
      <c r="B50" s="93" t="s">
        <v>51</v>
      </c>
      <c r="C50" s="240">
        <f t="shared" si="18"/>
        <v>272</v>
      </c>
      <c r="D50" s="241">
        <f t="shared" si="8"/>
        <v>168</v>
      </c>
      <c r="E50" s="235">
        <f>'第５９表b'!E50+'第５９表c'!E50</f>
        <v>155</v>
      </c>
      <c r="F50" s="235">
        <f>'第５９表b'!F50+'第５９表c'!F50</f>
        <v>13</v>
      </c>
      <c r="G50" s="235">
        <f>'第５９表b'!G50+'第５９表c'!G50</f>
        <v>0</v>
      </c>
      <c r="H50" s="235">
        <f>'第５９表b'!H50+'第５９表c'!H50</f>
        <v>0</v>
      </c>
      <c r="I50" s="235">
        <f>'第５９表b'!I50+'第５９表c'!I50</f>
        <v>0</v>
      </c>
      <c r="J50" s="235">
        <f>'第５９表b'!J50+'第５９表c'!J50</f>
        <v>0</v>
      </c>
      <c r="K50" s="235">
        <f>'第５９表b'!K50+'第５９表c'!K50</f>
        <v>74</v>
      </c>
      <c r="L50" s="235">
        <f>'第５９表b'!L50+'第５９表c'!L50</f>
        <v>0</v>
      </c>
      <c r="M50" s="235">
        <f>'第５９表b'!M50+'第５９表c'!M50</f>
        <v>0</v>
      </c>
      <c r="N50" s="235">
        <f>'第５９表b'!N50+'第５９表c'!N50</f>
        <v>0</v>
      </c>
      <c r="O50" s="235">
        <f>'第５９表b'!O50+'第５９表c'!O50</f>
        <v>28</v>
      </c>
      <c r="P50" s="235">
        <f>'第５９表b'!P50+'第５９表c'!P50</f>
        <v>0</v>
      </c>
      <c r="Q50" s="235">
        <f>'第５９表b'!Q50+'第５９表c'!Q50</f>
        <v>2</v>
      </c>
      <c r="R50" s="235">
        <f>'第５９表b'!R50+'第５９表c'!R50</f>
        <v>0</v>
      </c>
      <c r="S50" s="241">
        <f t="shared" si="19"/>
        <v>0</v>
      </c>
      <c r="T50" s="235">
        <f>'第５９表b'!T50+'第５９表c'!T50</f>
        <v>0</v>
      </c>
      <c r="U50" s="235">
        <f>'第５９表b'!U50+'第５９表c'!U50</f>
        <v>0</v>
      </c>
      <c r="V50" s="235">
        <f>'第５９表b'!V50+'第５９表c'!V50</f>
        <v>0</v>
      </c>
      <c r="W50" s="235">
        <f>'第５９表b'!W50+'第５９表c'!W50</f>
        <v>0</v>
      </c>
      <c r="X50" s="235">
        <f>'第５９表b'!X50+'第５９表c'!X50</f>
        <v>1</v>
      </c>
      <c r="Y50" s="235">
        <f>'第５９表b'!Y50+'第５９表c'!Y50</f>
        <v>157</v>
      </c>
      <c r="Z50" s="235">
        <f>'第５９表b'!Z50+'第５９表c'!Z50</f>
        <v>13</v>
      </c>
      <c r="AA50" s="235">
        <f>'第５９表b'!AA50+'第５９表c'!AA50</f>
        <v>2</v>
      </c>
      <c r="AB50" s="235">
        <f>'第５９表b'!AB50+'第５９表c'!AB50</f>
        <v>0</v>
      </c>
      <c r="AC50" s="242">
        <f t="shared" si="5"/>
        <v>61.8</v>
      </c>
      <c r="AD50" s="242">
        <f>ROUND((O50+S50)/C50*100,1)</f>
        <v>10.3</v>
      </c>
      <c r="AE50" s="92" t="s">
        <v>51</v>
      </c>
      <c r="AF50" s="85"/>
    </row>
    <row r="51" spans="1:32" s="1" customFormat="1" ht="16.5" customHeight="1">
      <c r="A51" s="346" t="s">
        <v>261</v>
      </c>
      <c r="B51" s="346"/>
      <c r="C51" s="239">
        <f t="shared" si="18"/>
        <v>438</v>
      </c>
      <c r="D51" s="243">
        <f t="shared" si="8"/>
        <v>240</v>
      </c>
      <c r="E51" s="233">
        <f aca="true" t="shared" si="20" ref="E51:R51">SUM(E52:E55)</f>
        <v>221</v>
      </c>
      <c r="F51" s="233">
        <f t="shared" si="20"/>
        <v>19</v>
      </c>
      <c r="G51" s="233">
        <f t="shared" si="20"/>
        <v>0</v>
      </c>
      <c r="H51" s="233">
        <f t="shared" si="20"/>
        <v>0</v>
      </c>
      <c r="I51" s="233">
        <f t="shared" si="20"/>
        <v>0</v>
      </c>
      <c r="J51" s="233">
        <f t="shared" si="20"/>
        <v>0</v>
      </c>
      <c r="K51" s="233">
        <f t="shared" si="20"/>
        <v>70</v>
      </c>
      <c r="L51" s="233">
        <f t="shared" si="20"/>
        <v>11</v>
      </c>
      <c r="M51" s="233">
        <f t="shared" si="20"/>
        <v>3</v>
      </c>
      <c r="N51" s="233">
        <f t="shared" si="20"/>
        <v>6</v>
      </c>
      <c r="O51" s="233">
        <f t="shared" si="20"/>
        <v>82</v>
      </c>
      <c r="P51" s="233">
        <f t="shared" si="20"/>
        <v>11</v>
      </c>
      <c r="Q51" s="233">
        <f t="shared" si="20"/>
        <v>15</v>
      </c>
      <c r="R51" s="233">
        <f t="shared" si="20"/>
        <v>0</v>
      </c>
      <c r="S51" s="243">
        <f t="shared" si="19"/>
        <v>0</v>
      </c>
      <c r="T51" s="233">
        <f aca="true" t="shared" si="21" ref="T51:AB51">SUM(T52:T55)</f>
        <v>0</v>
      </c>
      <c r="U51" s="233">
        <f t="shared" si="21"/>
        <v>0</v>
      </c>
      <c r="V51" s="233">
        <f t="shared" si="21"/>
        <v>0</v>
      </c>
      <c r="W51" s="233">
        <f t="shared" si="21"/>
        <v>0</v>
      </c>
      <c r="X51" s="233">
        <f t="shared" si="21"/>
        <v>3</v>
      </c>
      <c r="Y51" s="233">
        <f t="shared" si="21"/>
        <v>232</v>
      </c>
      <c r="Z51" s="233">
        <f t="shared" si="21"/>
        <v>19</v>
      </c>
      <c r="AA51" s="233">
        <f t="shared" si="21"/>
        <v>12</v>
      </c>
      <c r="AB51" s="233">
        <f t="shared" si="21"/>
        <v>0</v>
      </c>
      <c r="AC51" s="234">
        <f t="shared" si="5"/>
        <v>54.8</v>
      </c>
      <c r="AD51" s="234">
        <f>ROUND((O51+S51)/C51*100,1)</f>
        <v>18.7</v>
      </c>
      <c r="AE51" s="337" t="s">
        <v>261</v>
      </c>
      <c r="AF51" s="338"/>
    </row>
    <row r="52" spans="1:32" ht="16.5" customHeight="1">
      <c r="A52" s="88"/>
      <c r="B52" s="93" t="s">
        <v>52</v>
      </c>
      <c r="C52" s="240">
        <f t="shared" si="18"/>
        <v>170</v>
      </c>
      <c r="D52" s="241">
        <f t="shared" si="8"/>
        <v>31</v>
      </c>
      <c r="E52" s="235">
        <f>'第５９表b'!E52+'第５９表c'!E52</f>
        <v>22</v>
      </c>
      <c r="F52" s="235">
        <f>'第５９表b'!F52+'第５９表c'!F52</f>
        <v>9</v>
      </c>
      <c r="G52" s="235">
        <f>'第５９表b'!G52+'第５９表c'!G52</f>
        <v>0</v>
      </c>
      <c r="H52" s="235">
        <f>'第５９表b'!H52+'第５９表c'!H52</f>
        <v>0</v>
      </c>
      <c r="I52" s="235">
        <f>'第５９表b'!I52+'第５９表c'!I52</f>
        <v>0</v>
      </c>
      <c r="J52" s="235">
        <f>'第５９表b'!J52+'第５９表c'!J52</f>
        <v>0</v>
      </c>
      <c r="K52" s="235">
        <f>'第５９表b'!K52+'第５９表c'!K52</f>
        <v>34</v>
      </c>
      <c r="L52" s="235">
        <f>'第５９表b'!L52+'第５９表c'!L52</f>
        <v>0</v>
      </c>
      <c r="M52" s="235">
        <f>'第５９表b'!M52+'第５９表c'!M52</f>
        <v>3</v>
      </c>
      <c r="N52" s="235">
        <f>'第５９表b'!N52+'第５９表c'!N52</f>
        <v>4</v>
      </c>
      <c r="O52" s="235">
        <f>'第５９表b'!O52+'第５９表c'!O52</f>
        <v>76</v>
      </c>
      <c r="P52" s="235">
        <f>'第５９表b'!P52+'第５９表c'!P52</f>
        <v>8</v>
      </c>
      <c r="Q52" s="235">
        <f>'第５９表b'!Q52+'第５９表c'!Q52</f>
        <v>14</v>
      </c>
      <c r="R52" s="235">
        <f>'第５９表b'!R52+'第５９表c'!R52</f>
        <v>0</v>
      </c>
      <c r="S52" s="241">
        <f t="shared" si="19"/>
        <v>0</v>
      </c>
      <c r="T52" s="235">
        <f>'第５９表b'!T52+'第５９表c'!T52</f>
        <v>0</v>
      </c>
      <c r="U52" s="235">
        <f>'第５９表b'!U52+'第５９表c'!U52</f>
        <v>0</v>
      </c>
      <c r="V52" s="235">
        <f>'第５９表b'!V52+'第５９表c'!V52</f>
        <v>0</v>
      </c>
      <c r="W52" s="235">
        <f>'第５９表b'!W52+'第５９表c'!W52</f>
        <v>0</v>
      </c>
      <c r="X52" s="235">
        <f>'第５９表b'!X52+'第５９表c'!X52</f>
        <v>2</v>
      </c>
      <c r="Y52" s="235">
        <f>'第５９表b'!Y52+'第５９表c'!Y52</f>
        <v>22</v>
      </c>
      <c r="Z52" s="235">
        <f>'第５９表b'!Z52+'第５９表c'!Z52</f>
        <v>9</v>
      </c>
      <c r="AA52" s="235">
        <f>'第５９表b'!AA52+'第５９表c'!AA52</f>
        <v>0</v>
      </c>
      <c r="AB52" s="235">
        <f>'第５９表b'!AB52+'第５９表c'!AB52</f>
        <v>0</v>
      </c>
      <c r="AC52" s="242">
        <f t="shared" si="5"/>
        <v>18.2</v>
      </c>
      <c r="AD52" s="242">
        <f>ROUND((O52+S52)/C52*100,1)</f>
        <v>44.7</v>
      </c>
      <c r="AE52" s="92" t="s">
        <v>52</v>
      </c>
      <c r="AF52" s="85"/>
    </row>
    <row r="53" spans="1:32" ht="16.5" customHeight="1">
      <c r="A53" s="88"/>
      <c r="B53" s="93" t="s">
        <v>53</v>
      </c>
      <c r="C53" s="240">
        <f t="shared" si="18"/>
        <v>0</v>
      </c>
      <c r="D53" s="241">
        <f t="shared" si="8"/>
        <v>0</v>
      </c>
      <c r="E53" s="235">
        <f>'第５９表b'!E53+'第５９表c'!E53</f>
        <v>0</v>
      </c>
      <c r="F53" s="235">
        <f>'第５９表b'!F53+'第５９表c'!F53</f>
        <v>0</v>
      </c>
      <c r="G53" s="235">
        <f>'第５９表b'!G53+'第５９表c'!G53</f>
        <v>0</v>
      </c>
      <c r="H53" s="235">
        <f>'第５９表b'!H53+'第５９表c'!H53</f>
        <v>0</v>
      </c>
      <c r="I53" s="235">
        <f>'第５９表b'!I53+'第５９表c'!I53</f>
        <v>0</v>
      </c>
      <c r="J53" s="235">
        <f>'第５９表b'!J53+'第５９表c'!J53</f>
        <v>0</v>
      </c>
      <c r="K53" s="235">
        <f>'第５９表b'!K53+'第５９表c'!K53</f>
        <v>0</v>
      </c>
      <c r="L53" s="235">
        <f>'第５９表b'!L53+'第５９表c'!L53</f>
        <v>0</v>
      </c>
      <c r="M53" s="235">
        <f>'第５９表b'!M53+'第５９表c'!M53</f>
        <v>0</v>
      </c>
      <c r="N53" s="235">
        <f>'第５９表b'!N53+'第５９表c'!N53</f>
        <v>0</v>
      </c>
      <c r="O53" s="235">
        <f>'第５９表b'!O53+'第５９表c'!O53</f>
        <v>0</v>
      </c>
      <c r="P53" s="235">
        <f>'第５９表b'!P53+'第５９表c'!P53</f>
        <v>0</v>
      </c>
      <c r="Q53" s="235">
        <f>'第５９表b'!Q53+'第５９表c'!Q53</f>
        <v>0</v>
      </c>
      <c r="R53" s="241">
        <v>0</v>
      </c>
      <c r="S53" s="241">
        <f t="shared" si="19"/>
        <v>0</v>
      </c>
      <c r="T53" s="235">
        <f>'第５９表b'!T53+'第５９表c'!T53</f>
        <v>0</v>
      </c>
      <c r="U53" s="235">
        <f>'第５９表b'!U53+'第５９表c'!U53</f>
        <v>0</v>
      </c>
      <c r="V53" s="235">
        <f>'第５９表b'!V53+'第５９表c'!V53</f>
        <v>0</v>
      </c>
      <c r="W53" s="235">
        <f>'第５９表b'!W53+'第５９表c'!W53</f>
        <v>0</v>
      </c>
      <c r="X53" s="235">
        <f>'第５９表b'!X53+'第５９表c'!X53</f>
        <v>0</v>
      </c>
      <c r="Y53" s="235">
        <f>'第５９表b'!Y53+'第５９表c'!Y53</f>
        <v>0</v>
      </c>
      <c r="Z53" s="235">
        <f>'第５９表b'!Z53+'第５９表c'!Z53</f>
        <v>0</v>
      </c>
      <c r="AA53" s="235">
        <f>'第５９表b'!AA53+'第５９表c'!AA53</f>
        <v>0</v>
      </c>
      <c r="AB53" s="235">
        <f>'第５９表b'!AB53+'第５９表c'!AB53</f>
        <v>0</v>
      </c>
      <c r="AC53" s="244">
        <v>0</v>
      </c>
      <c r="AD53" s="242" t="e">
        <f>ROUND((O53+S53)/C53*100,1)</f>
        <v>#DIV/0!</v>
      </c>
      <c r="AE53" s="92" t="s">
        <v>53</v>
      </c>
      <c r="AF53" s="85"/>
    </row>
    <row r="54" spans="1:32" ht="16.5" customHeight="1">
      <c r="A54" s="88"/>
      <c r="B54" s="93" t="s">
        <v>54</v>
      </c>
      <c r="C54" s="240">
        <f t="shared" si="18"/>
        <v>268</v>
      </c>
      <c r="D54" s="241">
        <f t="shared" si="8"/>
        <v>209</v>
      </c>
      <c r="E54" s="235">
        <f>'第５９表b'!E54+'第５９表c'!E54</f>
        <v>199</v>
      </c>
      <c r="F54" s="235">
        <f>'第５９表b'!F54+'第５９表c'!F54</f>
        <v>10</v>
      </c>
      <c r="G54" s="235">
        <f>'第５９表b'!G54+'第５９表c'!G54</f>
        <v>0</v>
      </c>
      <c r="H54" s="235">
        <f>'第５９表b'!H54+'第５９表c'!H54</f>
        <v>0</v>
      </c>
      <c r="I54" s="235">
        <f>'第５９表b'!I54+'第５９表c'!I54</f>
        <v>0</v>
      </c>
      <c r="J54" s="235">
        <f>'第５９表b'!J54+'第５９表c'!J54</f>
        <v>0</v>
      </c>
      <c r="K54" s="235">
        <f>'第５９表b'!K54+'第５９表c'!K54</f>
        <v>36</v>
      </c>
      <c r="L54" s="235">
        <f>'第５９表b'!L54+'第５９表c'!L54</f>
        <v>11</v>
      </c>
      <c r="M54" s="235">
        <f>'第５９表b'!M54+'第５９表c'!M54</f>
        <v>0</v>
      </c>
      <c r="N54" s="235">
        <f>'第５９表b'!N54+'第５９表c'!N54</f>
        <v>2</v>
      </c>
      <c r="O54" s="235">
        <f>'第５９表b'!O54+'第５９表c'!O54</f>
        <v>6</v>
      </c>
      <c r="P54" s="235">
        <f>'第５９表b'!P54+'第５９表c'!P54</f>
        <v>3</v>
      </c>
      <c r="Q54" s="235">
        <f>'第５９表b'!Q54+'第５９表c'!Q54</f>
        <v>1</v>
      </c>
      <c r="R54" s="235">
        <f>'第５９表b'!R54+'第５９表c'!R54</f>
        <v>0</v>
      </c>
      <c r="S54" s="241">
        <f t="shared" si="19"/>
        <v>0</v>
      </c>
      <c r="T54" s="235">
        <f>'第５９表b'!T54+'第５９表c'!T54</f>
        <v>0</v>
      </c>
      <c r="U54" s="235">
        <f>'第５９表b'!U54+'第５９表c'!U54</f>
        <v>0</v>
      </c>
      <c r="V54" s="235">
        <f>'第５９表b'!V54+'第５９表c'!V54</f>
        <v>0</v>
      </c>
      <c r="W54" s="235">
        <f>'第５９表b'!W54+'第５９表c'!W54</f>
        <v>0</v>
      </c>
      <c r="X54" s="235">
        <f>'第５９表b'!X54+'第５９表c'!X54</f>
        <v>1</v>
      </c>
      <c r="Y54" s="235">
        <f>'第５９表b'!Y54+'第５９表c'!Y54</f>
        <v>210</v>
      </c>
      <c r="Z54" s="235">
        <f>'第５９表b'!Z54+'第５９表c'!Z54</f>
        <v>10</v>
      </c>
      <c r="AA54" s="235">
        <f>'第５９表b'!AA54+'第５９表c'!AA54</f>
        <v>12</v>
      </c>
      <c r="AB54" s="235">
        <f>'第５９表b'!AB54+'第５９表c'!AB54</f>
        <v>0</v>
      </c>
      <c r="AC54" s="242">
        <f t="shared" si="5"/>
        <v>78</v>
      </c>
      <c r="AD54" s="242">
        <f>ROUND((O54+S54)/C54*100,1)</f>
        <v>2.2</v>
      </c>
      <c r="AE54" s="92" t="s">
        <v>54</v>
      </c>
      <c r="AF54" s="85"/>
    </row>
    <row r="55" spans="1:32" ht="16.5" customHeight="1">
      <c r="A55" s="88"/>
      <c r="B55" s="93" t="s">
        <v>55</v>
      </c>
      <c r="C55" s="240">
        <f t="shared" si="18"/>
        <v>0</v>
      </c>
      <c r="D55" s="241">
        <f t="shared" si="8"/>
        <v>0</v>
      </c>
      <c r="E55" s="235">
        <f>'第５９表b'!E55+'第５９表c'!E55</f>
        <v>0</v>
      </c>
      <c r="F55" s="235">
        <f>'第５９表b'!F55+'第５９表c'!F55</f>
        <v>0</v>
      </c>
      <c r="G55" s="235">
        <f>'第５９表b'!G55+'第５９表c'!G55</f>
        <v>0</v>
      </c>
      <c r="H55" s="235">
        <f>'第５９表b'!H55+'第５９表c'!H55</f>
        <v>0</v>
      </c>
      <c r="I55" s="235">
        <f>'第５９表b'!I55+'第５９表c'!I55</f>
        <v>0</v>
      </c>
      <c r="J55" s="235">
        <f>'第５９表b'!J55+'第５９表c'!J55</f>
        <v>0</v>
      </c>
      <c r="K55" s="241">
        <v>0</v>
      </c>
      <c r="L55" s="241">
        <v>0</v>
      </c>
      <c r="M55" s="241">
        <v>0</v>
      </c>
      <c r="N55" s="241">
        <v>0</v>
      </c>
      <c r="O55" s="241">
        <v>0</v>
      </c>
      <c r="P55" s="241">
        <v>0</v>
      </c>
      <c r="Q55" s="241">
        <v>0</v>
      </c>
      <c r="R55" s="241">
        <v>0</v>
      </c>
      <c r="S55" s="241">
        <f t="shared" si="19"/>
        <v>0</v>
      </c>
      <c r="T55" s="241">
        <v>0</v>
      </c>
      <c r="U55" s="241">
        <v>0</v>
      </c>
      <c r="V55" s="241">
        <v>0</v>
      </c>
      <c r="W55" s="241">
        <v>0</v>
      </c>
      <c r="X55" s="241">
        <v>0</v>
      </c>
      <c r="Y55" s="241">
        <v>0</v>
      </c>
      <c r="Z55" s="241">
        <v>0</v>
      </c>
      <c r="AA55" s="241">
        <v>0</v>
      </c>
      <c r="AB55" s="241">
        <v>0</v>
      </c>
      <c r="AC55" s="244">
        <v>0</v>
      </c>
      <c r="AD55" s="244">
        <v>0</v>
      </c>
      <c r="AE55" s="92" t="s">
        <v>55</v>
      </c>
      <c r="AF55" s="85"/>
    </row>
    <row r="56" spans="1:35" s="5" customFormat="1" ht="16.5" customHeight="1">
      <c r="A56" s="346" t="s">
        <v>262</v>
      </c>
      <c r="B56" s="346"/>
      <c r="C56" s="239">
        <f t="shared" si="18"/>
        <v>232</v>
      </c>
      <c r="D56" s="243">
        <f t="shared" si="8"/>
        <v>48</v>
      </c>
      <c r="E56" s="233">
        <f aca="true" t="shared" si="22" ref="E56:R56">SUM(E57:E58)</f>
        <v>29</v>
      </c>
      <c r="F56" s="233">
        <f t="shared" si="22"/>
        <v>19</v>
      </c>
      <c r="G56" s="233">
        <f t="shared" si="22"/>
        <v>0</v>
      </c>
      <c r="H56" s="233">
        <f t="shared" si="22"/>
        <v>0</v>
      </c>
      <c r="I56" s="233">
        <f t="shared" si="22"/>
        <v>0</v>
      </c>
      <c r="J56" s="233">
        <f t="shared" si="22"/>
        <v>0</v>
      </c>
      <c r="K56" s="233">
        <f t="shared" si="22"/>
        <v>42</v>
      </c>
      <c r="L56" s="233">
        <f t="shared" si="22"/>
        <v>2</v>
      </c>
      <c r="M56" s="233">
        <f t="shared" si="22"/>
        <v>3</v>
      </c>
      <c r="N56" s="233">
        <f t="shared" si="22"/>
        <v>4</v>
      </c>
      <c r="O56" s="233">
        <f t="shared" si="22"/>
        <v>113</v>
      </c>
      <c r="P56" s="233">
        <f t="shared" si="22"/>
        <v>7</v>
      </c>
      <c r="Q56" s="233">
        <f t="shared" si="22"/>
        <v>13</v>
      </c>
      <c r="R56" s="233">
        <f t="shared" si="22"/>
        <v>0</v>
      </c>
      <c r="S56" s="243">
        <f t="shared" si="19"/>
        <v>0</v>
      </c>
      <c r="T56" s="233">
        <f aca="true" t="shared" si="23" ref="T56:AB56">SUM(T57:T58)</f>
        <v>0</v>
      </c>
      <c r="U56" s="233">
        <f t="shared" si="23"/>
        <v>0</v>
      </c>
      <c r="V56" s="233">
        <f t="shared" si="23"/>
        <v>0</v>
      </c>
      <c r="W56" s="233">
        <f t="shared" si="23"/>
        <v>0</v>
      </c>
      <c r="X56" s="233">
        <f t="shared" si="23"/>
        <v>8</v>
      </c>
      <c r="Y56" s="233">
        <f t="shared" si="23"/>
        <v>29</v>
      </c>
      <c r="Z56" s="233">
        <f t="shared" si="23"/>
        <v>19</v>
      </c>
      <c r="AA56" s="233">
        <f t="shared" si="23"/>
        <v>1</v>
      </c>
      <c r="AB56" s="233">
        <f t="shared" si="23"/>
        <v>0</v>
      </c>
      <c r="AC56" s="234">
        <f t="shared" si="5"/>
        <v>20.7</v>
      </c>
      <c r="AD56" s="234">
        <f>ROUND((O56+S56)/C56*100,1)</f>
        <v>48.7</v>
      </c>
      <c r="AE56" s="337" t="s">
        <v>262</v>
      </c>
      <c r="AF56" s="338"/>
      <c r="AH56" s="1"/>
      <c r="AI56" s="1"/>
    </row>
    <row r="57" spans="1:32" ht="16.5" customHeight="1">
      <c r="A57" s="88"/>
      <c r="B57" s="93" t="s">
        <v>56</v>
      </c>
      <c r="C57" s="240">
        <f t="shared" si="18"/>
        <v>77</v>
      </c>
      <c r="D57" s="241">
        <f t="shared" si="8"/>
        <v>7</v>
      </c>
      <c r="E57" s="235">
        <f>'第５９表b'!E57+'第５９表c'!E57</f>
        <v>5</v>
      </c>
      <c r="F57" s="235">
        <f>'第５９表b'!F57+'第５９表c'!F57</f>
        <v>2</v>
      </c>
      <c r="G57" s="235">
        <f>'第５９表b'!G57+'第５９表c'!G57</f>
        <v>0</v>
      </c>
      <c r="H57" s="235">
        <f>'第５９表b'!H57+'第５９表c'!H57</f>
        <v>0</v>
      </c>
      <c r="I57" s="235">
        <f>'第５９表b'!I57+'第５９表c'!I57</f>
        <v>0</v>
      </c>
      <c r="J57" s="235">
        <f>'第５９表b'!J57+'第５９表c'!J57</f>
        <v>0</v>
      </c>
      <c r="K57" s="235">
        <f>'第５９表b'!K57+'第５９表c'!K57</f>
        <v>10</v>
      </c>
      <c r="L57" s="235">
        <f>'第５９表b'!L57+'第５９表c'!L57</f>
        <v>0</v>
      </c>
      <c r="M57" s="235">
        <f>'第５９表b'!M57+'第５９表c'!M57</f>
        <v>0</v>
      </c>
      <c r="N57" s="235">
        <f>'第５９表b'!N57+'第５９表c'!N57</f>
        <v>4</v>
      </c>
      <c r="O57" s="235">
        <f>'第５９表b'!O57+'第５９表c'!O57</f>
        <v>45</v>
      </c>
      <c r="P57" s="235">
        <f>'第５９表b'!P57+'第５９表c'!P57</f>
        <v>2</v>
      </c>
      <c r="Q57" s="235">
        <f>'第５９表b'!Q57+'第５９表c'!Q57</f>
        <v>9</v>
      </c>
      <c r="R57" s="235">
        <f>'第５９表b'!R57+'第５９表c'!R57</f>
        <v>0</v>
      </c>
      <c r="S57" s="241">
        <f t="shared" si="19"/>
        <v>0</v>
      </c>
      <c r="T57" s="235">
        <f>'第５９表b'!T57+'第５９表c'!T57</f>
        <v>0</v>
      </c>
      <c r="U57" s="235">
        <f>'第５９表b'!U57+'第５９表c'!U57</f>
        <v>0</v>
      </c>
      <c r="V57" s="235">
        <f>'第５９表b'!V57+'第５９表c'!V57</f>
        <v>0</v>
      </c>
      <c r="W57" s="235">
        <f>'第５９表b'!W57+'第５９表c'!W57</f>
        <v>0</v>
      </c>
      <c r="X57" s="235">
        <f>'第５９表b'!X57+'第５９表c'!X57</f>
        <v>4</v>
      </c>
      <c r="Y57" s="235">
        <f>'第５９表b'!Y57+'第５９表c'!Y57</f>
        <v>5</v>
      </c>
      <c r="Z57" s="235">
        <f>'第５９表b'!Z57+'第５９表c'!Z57</f>
        <v>2</v>
      </c>
      <c r="AA57" s="235">
        <f>'第５９表b'!AA57+'第５９表c'!AA57</f>
        <v>0</v>
      </c>
      <c r="AB57" s="235">
        <f>'第５９表b'!AB57+'第５９表c'!AB57</f>
        <v>0</v>
      </c>
      <c r="AC57" s="242">
        <f t="shared" si="5"/>
        <v>9.1</v>
      </c>
      <c r="AD57" s="242">
        <f>ROUND((O57+S57)/C57*100,1)</f>
        <v>58.4</v>
      </c>
      <c r="AE57" s="92" t="s">
        <v>56</v>
      </c>
      <c r="AF57" s="85"/>
    </row>
    <row r="58" spans="1:35" s="63" customFormat="1" ht="16.5" customHeight="1">
      <c r="A58" s="88"/>
      <c r="B58" s="93" t="s">
        <v>76</v>
      </c>
      <c r="C58" s="240">
        <f t="shared" si="18"/>
        <v>155</v>
      </c>
      <c r="D58" s="241">
        <f t="shared" si="8"/>
        <v>41</v>
      </c>
      <c r="E58" s="235">
        <f>'第５９表b'!E58+'第５９表c'!E58</f>
        <v>24</v>
      </c>
      <c r="F58" s="235">
        <f>'第５９表b'!F58+'第５９表c'!F58</f>
        <v>17</v>
      </c>
      <c r="G58" s="235">
        <f>'第５９表b'!G58+'第５９表c'!G58</f>
        <v>0</v>
      </c>
      <c r="H58" s="235">
        <f>'第５９表b'!H58+'第５９表c'!H58</f>
        <v>0</v>
      </c>
      <c r="I58" s="235">
        <f>'第５９表b'!I58+'第５９表c'!I58</f>
        <v>0</v>
      </c>
      <c r="J58" s="235">
        <f>'第５９表b'!J58+'第５９表c'!J58</f>
        <v>0</v>
      </c>
      <c r="K58" s="235">
        <f>'第５９表b'!K58+'第５９表c'!K58</f>
        <v>32</v>
      </c>
      <c r="L58" s="235">
        <f>'第５９表b'!L58+'第５９表c'!L58</f>
        <v>2</v>
      </c>
      <c r="M58" s="235">
        <f>'第５９表b'!M58+'第５９表c'!M58</f>
        <v>3</v>
      </c>
      <c r="N58" s="235">
        <f>'第５９表b'!N58+'第５９表c'!N58</f>
        <v>0</v>
      </c>
      <c r="O58" s="235">
        <f>'第５９表b'!O58+'第５９表c'!O58</f>
        <v>68</v>
      </c>
      <c r="P58" s="235">
        <f>'第５９表b'!P58+'第５９表c'!P58</f>
        <v>5</v>
      </c>
      <c r="Q58" s="235">
        <f>'第５９表b'!Q58+'第５９表c'!Q58</f>
        <v>4</v>
      </c>
      <c r="R58" s="235">
        <f>'第５９表b'!R58+'第５９表c'!R58</f>
        <v>0</v>
      </c>
      <c r="S58" s="241">
        <f t="shared" si="19"/>
        <v>0</v>
      </c>
      <c r="T58" s="235">
        <f>'第５９表b'!T58+'第５９表c'!T58</f>
        <v>0</v>
      </c>
      <c r="U58" s="235">
        <f>'第５９表b'!U58+'第５９表c'!U58</f>
        <v>0</v>
      </c>
      <c r="V58" s="235">
        <f>'第５９表b'!V58+'第５９表c'!V58</f>
        <v>0</v>
      </c>
      <c r="W58" s="235">
        <f>'第５９表b'!W58+'第５９表c'!W58</f>
        <v>0</v>
      </c>
      <c r="X58" s="235">
        <f>'第５９表b'!X58+'第５９表c'!X58</f>
        <v>4</v>
      </c>
      <c r="Y58" s="235">
        <f>'第５９表b'!Y58+'第５９表c'!Y58</f>
        <v>24</v>
      </c>
      <c r="Z58" s="235">
        <f>'第５９表b'!Z58+'第５９表c'!Z58</f>
        <v>17</v>
      </c>
      <c r="AA58" s="235">
        <f>'第５９表b'!AA58+'第５９表c'!AA58</f>
        <v>1</v>
      </c>
      <c r="AB58" s="235">
        <f>'第５９表b'!AB58+'第５９表c'!AB58</f>
        <v>0</v>
      </c>
      <c r="AC58" s="242">
        <f t="shared" si="5"/>
        <v>26.5</v>
      </c>
      <c r="AD58" s="242">
        <f>ROUND((O58+S58)/C58*100,1)</f>
        <v>43.9</v>
      </c>
      <c r="AE58" s="92" t="s">
        <v>76</v>
      </c>
      <c r="AF58" s="85"/>
      <c r="AH58" s="62"/>
      <c r="AI58" s="62"/>
    </row>
    <row r="59" spans="1:32" s="1" customFormat="1" ht="16.5" customHeight="1">
      <c r="A59" s="346" t="s">
        <v>263</v>
      </c>
      <c r="B59" s="347"/>
      <c r="C59" s="239">
        <f t="shared" si="18"/>
        <v>395</v>
      </c>
      <c r="D59" s="243">
        <f t="shared" si="8"/>
        <v>103</v>
      </c>
      <c r="E59" s="233">
        <f aca="true" t="shared" si="24" ref="E59:R59">SUM(E60:E61)</f>
        <v>84</v>
      </c>
      <c r="F59" s="233">
        <f t="shared" si="24"/>
        <v>19</v>
      </c>
      <c r="G59" s="233">
        <f t="shared" si="24"/>
        <v>0</v>
      </c>
      <c r="H59" s="233">
        <f t="shared" si="24"/>
        <v>0</v>
      </c>
      <c r="I59" s="233">
        <f t="shared" si="24"/>
        <v>0</v>
      </c>
      <c r="J59" s="233">
        <f t="shared" si="24"/>
        <v>0</v>
      </c>
      <c r="K59" s="233">
        <f t="shared" si="24"/>
        <v>107</v>
      </c>
      <c r="L59" s="233">
        <f t="shared" si="24"/>
        <v>2</v>
      </c>
      <c r="M59" s="233">
        <f t="shared" si="24"/>
        <v>2</v>
      </c>
      <c r="N59" s="233">
        <f t="shared" si="24"/>
        <v>15</v>
      </c>
      <c r="O59" s="233">
        <f t="shared" si="24"/>
        <v>135</v>
      </c>
      <c r="P59" s="233">
        <f t="shared" si="24"/>
        <v>9</v>
      </c>
      <c r="Q59" s="233">
        <f t="shared" si="24"/>
        <v>22</v>
      </c>
      <c r="R59" s="233">
        <f t="shared" si="24"/>
        <v>0</v>
      </c>
      <c r="S59" s="243">
        <f t="shared" si="19"/>
        <v>2</v>
      </c>
      <c r="T59" s="233">
        <f aca="true" t="shared" si="25" ref="T59:AB59">SUM(T60:T61)</f>
        <v>0</v>
      </c>
      <c r="U59" s="233">
        <f t="shared" si="25"/>
        <v>2</v>
      </c>
      <c r="V59" s="233">
        <f t="shared" si="25"/>
        <v>0</v>
      </c>
      <c r="W59" s="233">
        <f t="shared" si="25"/>
        <v>0</v>
      </c>
      <c r="X59" s="233">
        <f t="shared" si="25"/>
        <v>13</v>
      </c>
      <c r="Y59" s="233">
        <f t="shared" si="25"/>
        <v>86</v>
      </c>
      <c r="Z59" s="233">
        <f t="shared" si="25"/>
        <v>19</v>
      </c>
      <c r="AA59" s="233">
        <f t="shared" si="25"/>
        <v>1</v>
      </c>
      <c r="AB59" s="233">
        <f t="shared" si="25"/>
        <v>1</v>
      </c>
      <c r="AC59" s="234">
        <f t="shared" si="5"/>
        <v>26.1</v>
      </c>
      <c r="AD59" s="234">
        <f aca="true" t="shared" si="26" ref="AD59:AD65">ROUND((O59+S59)/C59*100,1)</f>
        <v>34.7</v>
      </c>
      <c r="AE59" s="337" t="s">
        <v>263</v>
      </c>
      <c r="AF59" s="348"/>
    </row>
    <row r="60" spans="1:32" ht="16.5" customHeight="1">
      <c r="A60" s="94"/>
      <c r="B60" s="93" t="s">
        <v>57</v>
      </c>
      <c r="C60" s="240">
        <f t="shared" si="18"/>
        <v>157</v>
      </c>
      <c r="D60" s="241">
        <f t="shared" si="8"/>
        <v>43</v>
      </c>
      <c r="E60" s="235">
        <f>'第５９表b'!E60+'第５９表c'!E60</f>
        <v>32</v>
      </c>
      <c r="F60" s="235">
        <f>'第５９表b'!F60+'第５９表c'!F60</f>
        <v>11</v>
      </c>
      <c r="G60" s="235">
        <f>'第５９表b'!G60+'第５９表c'!G60</f>
        <v>0</v>
      </c>
      <c r="H60" s="235">
        <f>'第５９表b'!H60+'第５９表c'!H60</f>
        <v>0</v>
      </c>
      <c r="I60" s="235">
        <f>'第５９表b'!I60+'第５９表c'!I60</f>
        <v>0</v>
      </c>
      <c r="J60" s="235">
        <f>'第５９表b'!J60+'第５９表c'!J60</f>
        <v>0</v>
      </c>
      <c r="K60" s="235">
        <f>'第５９表b'!K60+'第５９表c'!K60</f>
        <v>42</v>
      </c>
      <c r="L60" s="235">
        <f>'第５９表b'!L60+'第５９表c'!L60</f>
        <v>2</v>
      </c>
      <c r="M60" s="235">
        <f>'第５９表b'!M60+'第５９表c'!M60</f>
        <v>1</v>
      </c>
      <c r="N60" s="235">
        <f>'第５９表b'!N60+'第５９表c'!N60</f>
        <v>13</v>
      </c>
      <c r="O60" s="235">
        <f>'第５９表b'!O60+'第５９表c'!O60</f>
        <v>50</v>
      </c>
      <c r="P60" s="235">
        <f>'第５９表b'!P60+'第５９表c'!P60</f>
        <v>5</v>
      </c>
      <c r="Q60" s="235">
        <f>'第５９表b'!Q60+'第５９表c'!Q60</f>
        <v>1</v>
      </c>
      <c r="R60" s="235">
        <f>'第５９表b'!R60+'第５９表c'!R60</f>
        <v>0</v>
      </c>
      <c r="S60" s="241">
        <f t="shared" si="19"/>
        <v>0</v>
      </c>
      <c r="T60" s="235">
        <f>'第５９表b'!T60+'第５９表c'!T60</f>
        <v>0</v>
      </c>
      <c r="U60" s="235">
        <f>'第５９表b'!U60+'第５９表c'!U60</f>
        <v>0</v>
      </c>
      <c r="V60" s="235">
        <f>'第５９表b'!V60+'第５９表c'!V60</f>
        <v>0</v>
      </c>
      <c r="W60" s="235">
        <f>'第５９表b'!W60+'第５９表c'!W60</f>
        <v>0</v>
      </c>
      <c r="X60" s="235">
        <f>'第５９表b'!X60+'第５９表c'!X60</f>
        <v>5</v>
      </c>
      <c r="Y60" s="235">
        <f>'第５９表b'!Y60+'第５９表c'!Y60</f>
        <v>32</v>
      </c>
      <c r="Z60" s="235">
        <f>'第５９表b'!Z60+'第５９表c'!Z60</f>
        <v>11</v>
      </c>
      <c r="AA60" s="235">
        <f>'第５９表b'!AA60+'第５９表c'!AA60</f>
        <v>1</v>
      </c>
      <c r="AB60" s="235">
        <f>'第５９表b'!AB60+'第５９表c'!AB60</f>
        <v>1</v>
      </c>
      <c r="AC60" s="242">
        <f t="shared" si="5"/>
        <v>27.4</v>
      </c>
      <c r="AD60" s="242">
        <f t="shared" si="26"/>
        <v>31.8</v>
      </c>
      <c r="AE60" s="92" t="s">
        <v>57</v>
      </c>
      <c r="AF60" s="85"/>
    </row>
    <row r="61" spans="1:32" ht="16.5" customHeight="1">
      <c r="A61" s="94"/>
      <c r="B61" s="93" t="s">
        <v>199</v>
      </c>
      <c r="C61" s="240">
        <f t="shared" si="18"/>
        <v>238</v>
      </c>
      <c r="D61" s="241">
        <f t="shared" si="8"/>
        <v>60</v>
      </c>
      <c r="E61" s="235">
        <f>'第５９表b'!E61+'第５９表c'!E61</f>
        <v>52</v>
      </c>
      <c r="F61" s="235">
        <f>'第５９表b'!F61+'第５９表c'!F61</f>
        <v>8</v>
      </c>
      <c r="G61" s="235">
        <f>'第５９表b'!G61+'第５９表c'!G61</f>
        <v>0</v>
      </c>
      <c r="H61" s="235">
        <f>'第５９表b'!H61+'第５９表c'!H61</f>
        <v>0</v>
      </c>
      <c r="I61" s="235">
        <f>'第５９表b'!I61+'第５９表c'!I61</f>
        <v>0</v>
      </c>
      <c r="J61" s="235">
        <f>'第５９表b'!J61+'第５９表c'!J61</f>
        <v>0</v>
      </c>
      <c r="K61" s="235">
        <f>'第５９表b'!K61+'第５９表c'!K61</f>
        <v>65</v>
      </c>
      <c r="L61" s="235">
        <f>'第５９表b'!L61+'第５９表c'!L61</f>
        <v>0</v>
      </c>
      <c r="M61" s="235">
        <f>'第５９表b'!M61+'第５９表c'!M61</f>
        <v>1</v>
      </c>
      <c r="N61" s="235">
        <f>'第５９表b'!N61+'第５９表c'!N61</f>
        <v>2</v>
      </c>
      <c r="O61" s="235">
        <f>'第５９表b'!O61+'第５９表c'!O61</f>
        <v>85</v>
      </c>
      <c r="P61" s="235">
        <f>'第５９表b'!P61+'第５９表c'!P61</f>
        <v>4</v>
      </c>
      <c r="Q61" s="235">
        <f>'第５９表b'!Q61+'第５９表c'!Q61</f>
        <v>21</v>
      </c>
      <c r="R61" s="235">
        <f>'第５９表b'!R61+'第５９表c'!R61</f>
        <v>0</v>
      </c>
      <c r="S61" s="241">
        <f t="shared" si="19"/>
        <v>2</v>
      </c>
      <c r="T61" s="235">
        <f>'第５９表b'!T61+'第５９表c'!T61</f>
        <v>0</v>
      </c>
      <c r="U61" s="235">
        <f>'第５９表b'!U61+'第５９表c'!U61</f>
        <v>2</v>
      </c>
      <c r="V61" s="235">
        <f>'第５９表b'!V61+'第５９表c'!V61</f>
        <v>0</v>
      </c>
      <c r="W61" s="235">
        <f>'第５９表b'!W61+'第５９表c'!W61</f>
        <v>0</v>
      </c>
      <c r="X61" s="235">
        <f>'第５９表b'!X61+'第５９表c'!X61</f>
        <v>8</v>
      </c>
      <c r="Y61" s="235">
        <f>'第５９表b'!Y61+'第５９表c'!Y61</f>
        <v>54</v>
      </c>
      <c r="Z61" s="235">
        <f>'第５９表b'!Z61+'第５９表c'!Z61</f>
        <v>8</v>
      </c>
      <c r="AA61" s="235">
        <f>'第５９表b'!AA61+'第５９表c'!AA61</f>
        <v>0</v>
      </c>
      <c r="AB61" s="235">
        <f>'第５９表b'!AB61+'第５９表c'!AB61</f>
        <v>0</v>
      </c>
      <c r="AC61" s="242">
        <f t="shared" si="5"/>
        <v>25.2</v>
      </c>
      <c r="AD61" s="242">
        <f t="shared" si="26"/>
        <v>36.6</v>
      </c>
      <c r="AE61" s="92" t="s">
        <v>199</v>
      </c>
      <c r="AF61" s="85"/>
    </row>
    <row r="62" spans="1:32" s="1" customFormat="1" ht="16.5" customHeight="1">
      <c r="A62" s="346" t="s">
        <v>264</v>
      </c>
      <c r="B62" s="346"/>
      <c r="C62" s="239">
        <f t="shared" si="18"/>
        <v>61</v>
      </c>
      <c r="D62" s="243">
        <f>SUM(E62:J62)</f>
        <v>2</v>
      </c>
      <c r="E62" s="233">
        <f aca="true" t="shared" si="27" ref="E62:R62">E63</f>
        <v>2</v>
      </c>
      <c r="F62" s="233">
        <f t="shared" si="27"/>
        <v>0</v>
      </c>
      <c r="G62" s="233">
        <f t="shared" si="27"/>
        <v>0</v>
      </c>
      <c r="H62" s="233">
        <f t="shared" si="27"/>
        <v>0</v>
      </c>
      <c r="I62" s="233">
        <f t="shared" si="27"/>
        <v>0</v>
      </c>
      <c r="J62" s="233">
        <f t="shared" si="27"/>
        <v>0</v>
      </c>
      <c r="K62" s="233">
        <f t="shared" si="27"/>
        <v>8</v>
      </c>
      <c r="L62" s="233">
        <f t="shared" si="27"/>
        <v>0</v>
      </c>
      <c r="M62" s="233">
        <f t="shared" si="27"/>
        <v>0</v>
      </c>
      <c r="N62" s="233">
        <f t="shared" si="27"/>
        <v>3</v>
      </c>
      <c r="O62" s="233">
        <f t="shared" si="27"/>
        <v>34</v>
      </c>
      <c r="P62" s="233">
        <f t="shared" si="27"/>
        <v>4</v>
      </c>
      <c r="Q62" s="233">
        <f t="shared" si="27"/>
        <v>10</v>
      </c>
      <c r="R62" s="233">
        <f t="shared" si="27"/>
        <v>0</v>
      </c>
      <c r="S62" s="243">
        <f t="shared" si="19"/>
        <v>0</v>
      </c>
      <c r="T62" s="233">
        <f aca="true" t="shared" si="28" ref="T62:AB62">T63</f>
        <v>0</v>
      </c>
      <c r="U62" s="233">
        <f t="shared" si="28"/>
        <v>0</v>
      </c>
      <c r="V62" s="233">
        <f t="shared" si="28"/>
        <v>0</v>
      </c>
      <c r="W62" s="233">
        <f t="shared" si="28"/>
        <v>0</v>
      </c>
      <c r="X62" s="233">
        <f t="shared" si="28"/>
        <v>2</v>
      </c>
      <c r="Y62" s="233">
        <f t="shared" si="28"/>
        <v>2</v>
      </c>
      <c r="Z62" s="233">
        <f t="shared" si="28"/>
        <v>0</v>
      </c>
      <c r="AA62" s="233">
        <f t="shared" si="28"/>
        <v>0</v>
      </c>
      <c r="AB62" s="233">
        <f t="shared" si="28"/>
        <v>0</v>
      </c>
      <c r="AC62" s="234">
        <f t="shared" si="5"/>
        <v>3.3</v>
      </c>
      <c r="AD62" s="234">
        <f t="shared" si="26"/>
        <v>55.7</v>
      </c>
      <c r="AE62" s="337" t="s">
        <v>264</v>
      </c>
      <c r="AF62" s="338"/>
    </row>
    <row r="63" spans="1:32" ht="16.5" customHeight="1">
      <c r="A63" s="94"/>
      <c r="B63" s="93" t="s">
        <v>58</v>
      </c>
      <c r="C63" s="240">
        <f t="shared" si="18"/>
        <v>61</v>
      </c>
      <c r="D63" s="241">
        <f t="shared" si="8"/>
        <v>2</v>
      </c>
      <c r="E63" s="235">
        <f>'第５９表b'!E63+'第５９表c'!E63</f>
        <v>2</v>
      </c>
      <c r="F63" s="235">
        <f>'第５９表b'!F63+'第５９表c'!F63</f>
        <v>0</v>
      </c>
      <c r="G63" s="235">
        <f>'第５９表b'!G63+'第５９表c'!G63</f>
        <v>0</v>
      </c>
      <c r="H63" s="235">
        <f>'第５９表b'!H63+'第５９表c'!H63</f>
        <v>0</v>
      </c>
      <c r="I63" s="235">
        <f>'第５９表b'!I63+'第５９表c'!I63</f>
        <v>0</v>
      </c>
      <c r="J63" s="235">
        <f>'第５９表b'!J63+'第５９表c'!J63</f>
        <v>0</v>
      </c>
      <c r="K63" s="235">
        <f>'第５９表b'!K63+'第５９表c'!K63</f>
        <v>8</v>
      </c>
      <c r="L63" s="235">
        <f>'第５９表b'!L63+'第５９表c'!L63</f>
        <v>0</v>
      </c>
      <c r="M63" s="235">
        <f>'第５９表b'!M63+'第５９表c'!M63</f>
        <v>0</v>
      </c>
      <c r="N63" s="235">
        <f>'第５９表b'!N63+'第５９表c'!N63</f>
        <v>3</v>
      </c>
      <c r="O63" s="235">
        <f>'第５９表b'!O63+'第５９表c'!O63</f>
        <v>34</v>
      </c>
      <c r="P63" s="235">
        <f>'第５９表b'!P63+'第５９表c'!P63</f>
        <v>4</v>
      </c>
      <c r="Q63" s="235">
        <f>'第５９表b'!Q63+'第５９表c'!Q63</f>
        <v>10</v>
      </c>
      <c r="R63" s="235">
        <f>'第５９表b'!R63+'第５９表c'!R63</f>
        <v>0</v>
      </c>
      <c r="S63" s="241">
        <f t="shared" si="19"/>
        <v>0</v>
      </c>
      <c r="T63" s="235">
        <f>'第５９表b'!T63+'第５９表c'!T63</f>
        <v>0</v>
      </c>
      <c r="U63" s="235">
        <f>'第５９表b'!U63+'第５９表c'!U63</f>
        <v>0</v>
      </c>
      <c r="V63" s="235">
        <f>'第５９表b'!V63+'第５９表c'!V63</f>
        <v>0</v>
      </c>
      <c r="W63" s="235">
        <f>'第５９表b'!W63+'第５９表c'!W63</f>
        <v>0</v>
      </c>
      <c r="X63" s="235">
        <f>'第５９表b'!X63+'第５９表c'!X63</f>
        <v>2</v>
      </c>
      <c r="Y63" s="235">
        <f>'第５９表b'!Y63+'第５９表c'!Y63</f>
        <v>2</v>
      </c>
      <c r="Z63" s="235">
        <f>'第５９表b'!Z63+'第５９表c'!Z63</f>
        <v>0</v>
      </c>
      <c r="AA63" s="235">
        <f>'第５９表b'!AA63+'第５９表c'!AA63</f>
        <v>0</v>
      </c>
      <c r="AB63" s="235">
        <f>'第５９表b'!AB63+'第５９表c'!AB63</f>
        <v>0</v>
      </c>
      <c r="AC63" s="242">
        <f t="shared" si="5"/>
        <v>3.3</v>
      </c>
      <c r="AD63" s="242">
        <f t="shared" si="26"/>
        <v>55.7</v>
      </c>
      <c r="AE63" s="92" t="s">
        <v>58</v>
      </c>
      <c r="AF63" s="85"/>
    </row>
    <row r="64" spans="1:35" s="5" customFormat="1" ht="16.5" customHeight="1">
      <c r="A64" s="346" t="s">
        <v>265</v>
      </c>
      <c r="B64" s="372"/>
      <c r="C64" s="233">
        <f t="shared" si="18"/>
        <v>125</v>
      </c>
      <c r="D64" s="243">
        <f>SUM(E64:J64)</f>
        <v>29</v>
      </c>
      <c r="E64" s="233">
        <f aca="true" t="shared" si="29" ref="E64:R64">SUM(E65:E65)</f>
        <v>24</v>
      </c>
      <c r="F64" s="233">
        <f t="shared" si="29"/>
        <v>5</v>
      </c>
      <c r="G64" s="233">
        <f t="shared" si="29"/>
        <v>0</v>
      </c>
      <c r="H64" s="233">
        <f t="shared" si="29"/>
        <v>0</v>
      </c>
      <c r="I64" s="233">
        <f t="shared" si="29"/>
        <v>0</v>
      </c>
      <c r="J64" s="233">
        <f t="shared" si="29"/>
        <v>0</v>
      </c>
      <c r="K64" s="233">
        <f t="shared" si="29"/>
        <v>30</v>
      </c>
      <c r="L64" s="233">
        <f t="shared" si="29"/>
        <v>0</v>
      </c>
      <c r="M64" s="233">
        <f t="shared" si="29"/>
        <v>4</v>
      </c>
      <c r="N64" s="233">
        <f t="shared" si="29"/>
        <v>3</v>
      </c>
      <c r="O64" s="233">
        <f t="shared" si="29"/>
        <v>55</v>
      </c>
      <c r="P64" s="233">
        <f t="shared" si="29"/>
        <v>1</v>
      </c>
      <c r="Q64" s="233">
        <f t="shared" si="29"/>
        <v>3</v>
      </c>
      <c r="R64" s="233">
        <f t="shared" si="29"/>
        <v>0</v>
      </c>
      <c r="S64" s="243">
        <f t="shared" si="19"/>
        <v>0</v>
      </c>
      <c r="T64" s="233">
        <f aca="true" t="shared" si="30" ref="T64:AB64">SUM(T65:T65)</f>
        <v>0</v>
      </c>
      <c r="U64" s="233">
        <f t="shared" si="30"/>
        <v>0</v>
      </c>
      <c r="V64" s="233">
        <f t="shared" si="30"/>
        <v>0</v>
      </c>
      <c r="W64" s="233">
        <f t="shared" si="30"/>
        <v>0</v>
      </c>
      <c r="X64" s="233">
        <f t="shared" si="30"/>
        <v>9</v>
      </c>
      <c r="Y64" s="233">
        <f t="shared" si="30"/>
        <v>25</v>
      </c>
      <c r="Z64" s="233">
        <f t="shared" si="30"/>
        <v>5</v>
      </c>
      <c r="AA64" s="233">
        <f t="shared" si="30"/>
        <v>0</v>
      </c>
      <c r="AB64" s="233">
        <f t="shared" si="30"/>
        <v>0</v>
      </c>
      <c r="AC64" s="234">
        <f t="shared" si="5"/>
        <v>23.2</v>
      </c>
      <c r="AD64" s="234">
        <f t="shared" si="26"/>
        <v>44</v>
      </c>
      <c r="AE64" s="337" t="s">
        <v>265</v>
      </c>
      <c r="AF64" s="348"/>
      <c r="AH64" s="1"/>
      <c r="AI64" s="1"/>
    </row>
    <row r="65" spans="1:35" s="63" customFormat="1" ht="16.5" customHeight="1">
      <c r="A65" s="94"/>
      <c r="B65" s="91" t="s">
        <v>200</v>
      </c>
      <c r="C65" s="245">
        <f t="shared" si="18"/>
        <v>125</v>
      </c>
      <c r="D65" s="241">
        <f t="shared" si="8"/>
        <v>29</v>
      </c>
      <c r="E65" s="235">
        <f>'第５９表b'!E65+'第５９表c'!E65</f>
        <v>24</v>
      </c>
      <c r="F65" s="235">
        <f>'第５９表b'!F65+'第５９表c'!F65</f>
        <v>5</v>
      </c>
      <c r="G65" s="235">
        <f>'第５９表b'!G65+'第５９表c'!G65</f>
        <v>0</v>
      </c>
      <c r="H65" s="235">
        <f>'第５９表b'!H65+'第５９表c'!H65</f>
        <v>0</v>
      </c>
      <c r="I65" s="235">
        <f>'第５９表b'!I65+'第５９表c'!I65</f>
        <v>0</v>
      </c>
      <c r="J65" s="235">
        <f>'第５９表b'!J65+'第５９表c'!J65</f>
        <v>0</v>
      </c>
      <c r="K65" s="235">
        <f>'第５９表b'!K65+'第５９表c'!K65</f>
        <v>30</v>
      </c>
      <c r="L65" s="235">
        <f>'第５９表b'!L65+'第５９表c'!L65</f>
        <v>0</v>
      </c>
      <c r="M65" s="235">
        <f>'第５９表b'!M65+'第５９表c'!M65</f>
        <v>4</v>
      </c>
      <c r="N65" s="235">
        <f>'第５９表b'!N65+'第５９表c'!N65</f>
        <v>3</v>
      </c>
      <c r="O65" s="235">
        <f>'第５９表b'!O65+'第５９表c'!O65</f>
        <v>55</v>
      </c>
      <c r="P65" s="235">
        <f>'第５９表b'!P65+'第５９表c'!P65</f>
        <v>1</v>
      </c>
      <c r="Q65" s="235">
        <f>'第５９表b'!Q65+'第５９表c'!Q65</f>
        <v>3</v>
      </c>
      <c r="R65" s="235">
        <f>'第５９表b'!R65+'第５９表c'!R65</f>
        <v>0</v>
      </c>
      <c r="S65" s="241">
        <f t="shared" si="19"/>
        <v>0</v>
      </c>
      <c r="T65" s="235">
        <f>'第５９表b'!T65+'第５９表c'!T65</f>
        <v>0</v>
      </c>
      <c r="U65" s="235">
        <f>'第５９表b'!U65+'第５９表c'!U65</f>
        <v>0</v>
      </c>
      <c r="V65" s="235">
        <f>'第５９表b'!V65+'第５９表c'!V65</f>
        <v>0</v>
      </c>
      <c r="W65" s="235">
        <f>'第５９表b'!W65+'第５９表c'!W65</f>
        <v>0</v>
      </c>
      <c r="X65" s="235">
        <f>'第５９表b'!X65+'第５９表c'!X65</f>
        <v>9</v>
      </c>
      <c r="Y65" s="235">
        <f>'第５９表b'!Y65+'第５９表c'!Y65</f>
        <v>25</v>
      </c>
      <c r="Z65" s="235">
        <f>'第５９表b'!Z65+'第５９表c'!Z65</f>
        <v>5</v>
      </c>
      <c r="AA65" s="235">
        <f>'第５９表b'!AA65+'第５９表c'!AA65</f>
        <v>0</v>
      </c>
      <c r="AB65" s="235">
        <f>'第５９表b'!AB65+'第５９表c'!AB65</f>
        <v>0</v>
      </c>
      <c r="AC65" s="242">
        <f t="shared" si="5"/>
        <v>23.2</v>
      </c>
      <c r="AD65" s="242">
        <f t="shared" si="26"/>
        <v>44</v>
      </c>
      <c r="AE65" s="92" t="s">
        <v>200</v>
      </c>
      <c r="AF65" s="85"/>
      <c r="AH65" s="62"/>
      <c r="AI65" s="62"/>
    </row>
    <row r="66" spans="1:32" s="63" customFormat="1" ht="16.5" customHeight="1">
      <c r="A66" s="82"/>
      <c r="B66" s="95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104"/>
      <c r="AD66" s="104"/>
      <c r="AE66" s="96"/>
      <c r="AF66" s="82"/>
    </row>
    <row r="67" spans="2:30" ht="11.25" customHeight="1">
      <c r="B67" s="270"/>
      <c r="C67" s="270"/>
      <c r="D67" s="270"/>
      <c r="E67" s="270"/>
      <c r="F67" s="270"/>
      <c r="G67" s="270"/>
      <c r="H67" s="270"/>
      <c r="I67" s="270"/>
      <c r="J67" s="270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6"/>
      <c r="AD67" s="276"/>
    </row>
    <row r="68" spans="2:10" ht="11.25" customHeight="1">
      <c r="B68" s="270"/>
      <c r="C68" s="270"/>
      <c r="D68" s="63"/>
      <c r="E68" s="63"/>
      <c r="F68" s="63"/>
      <c r="G68" s="63"/>
      <c r="H68" s="63"/>
      <c r="I68" s="63"/>
      <c r="J68" s="63"/>
    </row>
    <row r="69" spans="2:3" ht="11.25" customHeight="1">
      <c r="B69" s="275"/>
      <c r="C69" s="275"/>
    </row>
    <row r="70" spans="2:3" ht="11.25" customHeight="1">
      <c r="B70" s="275"/>
      <c r="C70" s="275"/>
    </row>
    <row r="71" spans="2:3" ht="11.25" customHeight="1">
      <c r="B71" s="275"/>
      <c r="C71" s="275"/>
    </row>
    <row r="72" spans="2:3" ht="11.25" customHeight="1">
      <c r="B72" s="275"/>
      <c r="C72" s="275"/>
    </row>
    <row r="73" spans="2:3" ht="11.25" customHeight="1">
      <c r="B73" s="275"/>
      <c r="C73" s="275"/>
    </row>
    <row r="74" spans="2:3" ht="11.25" customHeight="1">
      <c r="B74" s="275"/>
      <c r="C74" s="275"/>
    </row>
    <row r="75" spans="2:3" ht="11.25" customHeight="1">
      <c r="B75" s="275"/>
      <c r="C75" s="275"/>
    </row>
    <row r="76" spans="2:3" ht="11.25" customHeight="1">
      <c r="B76" s="275"/>
      <c r="C76" s="275"/>
    </row>
    <row r="77" spans="2:3" ht="11.25" customHeight="1">
      <c r="B77" s="275"/>
      <c r="C77" s="275"/>
    </row>
    <row r="78" spans="2:3" ht="11.25" customHeight="1">
      <c r="B78" s="275"/>
      <c r="C78" s="275"/>
    </row>
    <row r="79" spans="2:3" ht="11.25" customHeight="1">
      <c r="B79" s="275"/>
      <c r="C79" s="275"/>
    </row>
    <row r="80" spans="2:3" ht="11.25" customHeight="1">
      <c r="B80" s="275"/>
      <c r="C80" s="275"/>
    </row>
    <row r="81" spans="2:3" ht="11.25" customHeight="1">
      <c r="B81" s="275"/>
      <c r="C81" s="275"/>
    </row>
  </sheetData>
  <sheetProtection/>
  <mergeCells count="55">
    <mergeCell ref="R4:R7"/>
    <mergeCell ref="P4:P7"/>
    <mergeCell ref="L12:L13"/>
    <mergeCell ref="M12:M13"/>
    <mergeCell ref="J5:J7"/>
    <mergeCell ref="E5:E7"/>
    <mergeCell ref="F5:F7"/>
    <mergeCell ref="G5:G7"/>
    <mergeCell ref="M6:M7"/>
    <mergeCell ref="AD4:AD7"/>
    <mergeCell ref="Y4:AB5"/>
    <mergeCell ref="N4:N7"/>
    <mergeCell ref="O4:O7"/>
    <mergeCell ref="Q4:Q7"/>
    <mergeCell ref="AE15:AF15"/>
    <mergeCell ref="AE4:AF7"/>
    <mergeCell ref="AA12:AA13"/>
    <mergeCell ref="AB12:AB13"/>
    <mergeCell ref="AC4:AC7"/>
    <mergeCell ref="AE34:AF34"/>
    <mergeCell ref="AE37:AF37"/>
    <mergeCell ref="AE42:AF42"/>
    <mergeCell ref="AE44:AF44"/>
    <mergeCell ref="AE47:AF47"/>
    <mergeCell ref="A51:B51"/>
    <mergeCell ref="AE51:AF51"/>
    <mergeCell ref="A34:B34"/>
    <mergeCell ref="A37:B37"/>
    <mergeCell ref="A42:B42"/>
    <mergeCell ref="A64:B64"/>
    <mergeCell ref="AE64:AF64"/>
    <mergeCell ref="AE56:AF56"/>
    <mergeCell ref="AE59:AF59"/>
    <mergeCell ref="A62:B62"/>
    <mergeCell ref="A59:B59"/>
    <mergeCell ref="AE62:AF62"/>
    <mergeCell ref="A44:B44"/>
    <mergeCell ref="A47:B47"/>
    <mergeCell ref="A56:B56"/>
    <mergeCell ref="I5:I7"/>
    <mergeCell ref="D5:D7"/>
    <mergeCell ref="L4:M5"/>
    <mergeCell ref="L6:L7"/>
    <mergeCell ref="A4:B7"/>
    <mergeCell ref="A15:B15"/>
    <mergeCell ref="S4:W6"/>
    <mergeCell ref="Y6:Z6"/>
    <mergeCell ref="X4:X7"/>
    <mergeCell ref="X12:X13"/>
    <mergeCell ref="AA6:AB6"/>
    <mergeCell ref="A1:N1"/>
    <mergeCell ref="D4:J4"/>
    <mergeCell ref="C4:C7"/>
    <mergeCell ref="K4:K7"/>
    <mergeCell ref="H5:H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2"/>
  <colBreaks count="1" manualBreakCount="1">
    <brk id="14" max="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81"/>
  <sheetViews>
    <sheetView showGridLines="0" zoomScalePageLayoutView="0" workbookViewId="0" topLeftCell="A1">
      <selection activeCell="E10" sqref="E10"/>
    </sheetView>
  </sheetViews>
  <sheetFormatPr defaultColWidth="8.75" defaultRowHeight="11.25" customHeight="1"/>
  <cols>
    <col min="1" max="1" width="1.328125" style="163" customWidth="1"/>
    <col min="2" max="2" width="8.75" style="163" customWidth="1"/>
    <col min="3" max="14" width="7.58203125" style="163" customWidth="1"/>
    <col min="15" max="16" width="6.58203125" style="163" customWidth="1"/>
    <col min="17" max="18" width="5.58203125" style="163" customWidth="1"/>
    <col min="19" max="23" width="4.58203125" style="163" customWidth="1"/>
    <col min="24" max="24" width="7.58203125" style="163" customWidth="1"/>
    <col min="25" max="28" width="5.58203125" style="163" customWidth="1"/>
    <col min="29" max="30" width="7.58203125" style="183" customWidth="1"/>
    <col min="31" max="31" width="8.75" style="163" customWidth="1"/>
    <col min="32" max="32" width="1.328125" style="163" customWidth="1"/>
    <col min="33" max="16384" width="8.75" style="163" customWidth="1"/>
  </cols>
  <sheetData>
    <row r="1" spans="1:30" ht="16.5" customHeight="1">
      <c r="A1" s="425" t="s">
        <v>231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0"/>
      <c r="P1" s="160"/>
      <c r="Q1" s="160"/>
      <c r="R1" s="161" t="s">
        <v>15</v>
      </c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2"/>
      <c r="AD1" s="162"/>
    </row>
    <row r="2" spans="1:30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0"/>
      <c r="Q2" s="160"/>
      <c r="R2" s="161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2"/>
      <c r="AD2" s="162"/>
    </row>
    <row r="3" spans="1:32" ht="16.5" customHeight="1">
      <c r="A3" s="161" t="s">
        <v>102</v>
      </c>
      <c r="C3" s="303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5"/>
      <c r="O3" s="165" t="s">
        <v>184</v>
      </c>
      <c r="P3" s="164"/>
      <c r="Q3" s="164"/>
      <c r="R3" s="164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7"/>
      <c r="AD3" s="167"/>
      <c r="AE3" s="166"/>
      <c r="AF3" s="168" t="s">
        <v>2</v>
      </c>
    </row>
    <row r="4" spans="1:32" ht="16.5" customHeight="1">
      <c r="A4" s="388" t="s">
        <v>246</v>
      </c>
      <c r="B4" s="431"/>
      <c r="C4" s="428" t="s">
        <v>0</v>
      </c>
      <c r="D4" s="426" t="s">
        <v>171</v>
      </c>
      <c r="E4" s="426"/>
      <c r="F4" s="426"/>
      <c r="G4" s="426"/>
      <c r="H4" s="426"/>
      <c r="I4" s="426"/>
      <c r="J4" s="427"/>
      <c r="K4" s="394" t="s">
        <v>172</v>
      </c>
      <c r="L4" s="434" t="s">
        <v>173</v>
      </c>
      <c r="M4" s="435"/>
      <c r="N4" s="394" t="s">
        <v>169</v>
      </c>
      <c r="O4" s="394" t="s">
        <v>170</v>
      </c>
      <c r="P4" s="394" t="s">
        <v>207</v>
      </c>
      <c r="Q4" s="394" t="s">
        <v>174</v>
      </c>
      <c r="R4" s="352" t="s">
        <v>254</v>
      </c>
      <c r="S4" s="388" t="s">
        <v>175</v>
      </c>
      <c r="T4" s="388"/>
      <c r="U4" s="388"/>
      <c r="V4" s="388"/>
      <c r="W4" s="389"/>
      <c r="X4" s="404" t="s">
        <v>98</v>
      </c>
      <c r="Y4" s="407" t="s">
        <v>197</v>
      </c>
      <c r="Z4" s="388"/>
      <c r="AA4" s="388"/>
      <c r="AB4" s="389"/>
      <c r="AC4" s="397" t="s">
        <v>162</v>
      </c>
      <c r="AD4" s="385" t="s">
        <v>208</v>
      </c>
      <c r="AE4" s="407" t="s">
        <v>246</v>
      </c>
      <c r="AF4" s="411"/>
    </row>
    <row r="5" spans="1:32" ht="16.5" customHeight="1">
      <c r="A5" s="413"/>
      <c r="B5" s="432"/>
      <c r="C5" s="429"/>
      <c r="D5" s="394" t="s">
        <v>87</v>
      </c>
      <c r="E5" s="394" t="s">
        <v>93</v>
      </c>
      <c r="F5" s="394" t="s">
        <v>94</v>
      </c>
      <c r="G5" s="394" t="s">
        <v>95</v>
      </c>
      <c r="H5" s="394" t="s">
        <v>96</v>
      </c>
      <c r="I5" s="394" t="s">
        <v>97</v>
      </c>
      <c r="J5" s="394" t="s">
        <v>206</v>
      </c>
      <c r="K5" s="395"/>
      <c r="L5" s="436"/>
      <c r="M5" s="437"/>
      <c r="N5" s="395"/>
      <c r="O5" s="395"/>
      <c r="P5" s="395"/>
      <c r="Q5" s="395"/>
      <c r="R5" s="353"/>
      <c r="S5" s="390"/>
      <c r="T5" s="390"/>
      <c r="U5" s="390"/>
      <c r="V5" s="390"/>
      <c r="W5" s="391"/>
      <c r="X5" s="405"/>
      <c r="Y5" s="408"/>
      <c r="Z5" s="392"/>
      <c r="AA5" s="392"/>
      <c r="AB5" s="393"/>
      <c r="AC5" s="398"/>
      <c r="AD5" s="386"/>
      <c r="AE5" s="412"/>
      <c r="AF5" s="413"/>
    </row>
    <row r="6" spans="1:32" ht="16.5" customHeight="1">
      <c r="A6" s="413"/>
      <c r="B6" s="432"/>
      <c r="C6" s="429"/>
      <c r="D6" s="395"/>
      <c r="E6" s="395"/>
      <c r="F6" s="395"/>
      <c r="G6" s="395"/>
      <c r="H6" s="395"/>
      <c r="I6" s="395"/>
      <c r="J6" s="395"/>
      <c r="K6" s="395"/>
      <c r="L6" s="400" t="s">
        <v>161</v>
      </c>
      <c r="M6" s="395" t="s">
        <v>90</v>
      </c>
      <c r="N6" s="395"/>
      <c r="O6" s="395"/>
      <c r="P6" s="395"/>
      <c r="Q6" s="395"/>
      <c r="R6" s="353"/>
      <c r="S6" s="392"/>
      <c r="T6" s="392"/>
      <c r="U6" s="392"/>
      <c r="V6" s="392"/>
      <c r="W6" s="393"/>
      <c r="X6" s="405"/>
      <c r="Y6" s="402" t="s">
        <v>160</v>
      </c>
      <c r="Z6" s="403"/>
      <c r="AA6" s="409" t="s">
        <v>176</v>
      </c>
      <c r="AB6" s="410"/>
      <c r="AC6" s="398"/>
      <c r="AD6" s="386"/>
      <c r="AE6" s="412"/>
      <c r="AF6" s="413"/>
    </row>
    <row r="7" spans="1:32" ht="16.5" customHeight="1">
      <c r="A7" s="415"/>
      <c r="B7" s="433"/>
      <c r="C7" s="430"/>
      <c r="D7" s="396"/>
      <c r="E7" s="396"/>
      <c r="F7" s="396"/>
      <c r="G7" s="396"/>
      <c r="H7" s="396"/>
      <c r="I7" s="396"/>
      <c r="J7" s="396"/>
      <c r="K7" s="396"/>
      <c r="L7" s="401"/>
      <c r="M7" s="396"/>
      <c r="N7" s="396"/>
      <c r="O7" s="396"/>
      <c r="P7" s="396"/>
      <c r="Q7" s="396"/>
      <c r="R7" s="354"/>
      <c r="S7" s="169" t="s">
        <v>87</v>
      </c>
      <c r="T7" s="170" t="s">
        <v>185</v>
      </c>
      <c r="U7" s="170" t="s">
        <v>186</v>
      </c>
      <c r="V7" s="170" t="s">
        <v>187</v>
      </c>
      <c r="W7" s="170" t="s">
        <v>188</v>
      </c>
      <c r="X7" s="406"/>
      <c r="Y7" s="171" t="s">
        <v>100</v>
      </c>
      <c r="Z7" s="172" t="s">
        <v>101</v>
      </c>
      <c r="AA7" s="171" t="s">
        <v>100</v>
      </c>
      <c r="AB7" s="172" t="s">
        <v>101</v>
      </c>
      <c r="AC7" s="399"/>
      <c r="AD7" s="387"/>
      <c r="AE7" s="414"/>
      <c r="AF7" s="415"/>
    </row>
    <row r="8" spans="1:32" ht="16.5" customHeight="1">
      <c r="A8" s="166"/>
      <c r="B8" s="173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5"/>
      <c r="AD8" s="305"/>
      <c r="AE8" s="174"/>
      <c r="AF8" s="175"/>
    </row>
    <row r="9" spans="1:32" ht="16.5" customHeight="1">
      <c r="A9" s="304"/>
      <c r="B9" s="272" t="s">
        <v>250</v>
      </c>
      <c r="C9" s="312">
        <v>10627</v>
      </c>
      <c r="D9" s="254">
        <v>4827</v>
      </c>
      <c r="E9" s="254">
        <v>4730</v>
      </c>
      <c r="F9" s="254">
        <v>73</v>
      </c>
      <c r="G9" s="254">
        <v>0</v>
      </c>
      <c r="H9" s="254">
        <v>7</v>
      </c>
      <c r="I9" s="254">
        <v>17</v>
      </c>
      <c r="J9" s="254">
        <v>0</v>
      </c>
      <c r="K9" s="254">
        <v>1152</v>
      </c>
      <c r="L9" s="254">
        <v>840</v>
      </c>
      <c r="M9" s="254">
        <v>187</v>
      </c>
      <c r="N9" s="254">
        <v>238</v>
      </c>
      <c r="O9" s="254">
        <v>2854</v>
      </c>
      <c r="P9" s="254">
        <v>123</v>
      </c>
      <c r="Q9" s="254">
        <v>402</v>
      </c>
      <c r="R9" s="254">
        <v>4</v>
      </c>
      <c r="S9" s="254">
        <v>2</v>
      </c>
      <c r="T9" s="254">
        <v>0</v>
      </c>
      <c r="U9" s="254">
        <v>1</v>
      </c>
      <c r="V9" s="254">
        <v>1</v>
      </c>
      <c r="W9" s="254">
        <v>0</v>
      </c>
      <c r="X9" s="254">
        <v>658</v>
      </c>
      <c r="Y9" s="254">
        <v>5729</v>
      </c>
      <c r="Z9" s="254">
        <v>81</v>
      </c>
      <c r="AA9" s="254">
        <v>1135</v>
      </c>
      <c r="AB9" s="254">
        <v>4</v>
      </c>
      <c r="AC9" s="257">
        <v>45.4</v>
      </c>
      <c r="AD9" s="257">
        <v>26.9</v>
      </c>
      <c r="AE9" s="188" t="s">
        <v>253</v>
      </c>
      <c r="AF9" s="176"/>
    </row>
    <row r="10" spans="1:32" s="180" customFormat="1" ht="16.5" customHeight="1">
      <c r="A10" s="290"/>
      <c r="B10" s="158" t="s">
        <v>251</v>
      </c>
      <c r="C10" s="252">
        <f>C15+C34+C37+C42+C44+C47+C51+C56+C59+C62+C64</f>
        <v>10538</v>
      </c>
      <c r="D10" s="246">
        <f>D15+D34+D37+D42+D44+D47+D51+D56+D59+D62+D64</f>
        <v>4971</v>
      </c>
      <c r="E10" s="246">
        <f aca="true" t="shared" si="0" ref="E10:AB10">E15+E34+E37+E42+E44+E47+E51+E56+E59+E62+E64</f>
        <v>4875</v>
      </c>
      <c r="F10" s="246">
        <f t="shared" si="0"/>
        <v>57</v>
      </c>
      <c r="G10" s="246">
        <f t="shared" si="0"/>
        <v>0</v>
      </c>
      <c r="H10" s="246">
        <f t="shared" si="0"/>
        <v>26</v>
      </c>
      <c r="I10" s="246">
        <f t="shared" si="0"/>
        <v>13</v>
      </c>
      <c r="J10" s="246">
        <f t="shared" si="0"/>
        <v>0</v>
      </c>
      <c r="K10" s="246">
        <f t="shared" si="0"/>
        <v>1443</v>
      </c>
      <c r="L10" s="246">
        <f t="shared" si="0"/>
        <v>429</v>
      </c>
      <c r="M10" s="246">
        <f t="shared" si="0"/>
        <v>400</v>
      </c>
      <c r="N10" s="246">
        <f t="shared" si="0"/>
        <v>316</v>
      </c>
      <c r="O10" s="246">
        <f t="shared" si="0"/>
        <v>2359</v>
      </c>
      <c r="P10" s="246">
        <f t="shared" si="0"/>
        <v>182</v>
      </c>
      <c r="Q10" s="246">
        <f t="shared" si="0"/>
        <v>432</v>
      </c>
      <c r="R10" s="246">
        <f t="shared" si="0"/>
        <v>6</v>
      </c>
      <c r="S10" s="246">
        <f t="shared" si="0"/>
        <v>3</v>
      </c>
      <c r="T10" s="246">
        <f t="shared" si="0"/>
        <v>0</v>
      </c>
      <c r="U10" s="246">
        <f t="shared" si="0"/>
        <v>1</v>
      </c>
      <c r="V10" s="246">
        <f t="shared" si="0"/>
        <v>2</v>
      </c>
      <c r="W10" s="246">
        <f t="shared" si="0"/>
        <v>0</v>
      </c>
      <c r="X10" s="246">
        <f t="shared" si="0"/>
        <v>500</v>
      </c>
      <c r="Y10" s="246">
        <f t="shared" si="0"/>
        <v>5843</v>
      </c>
      <c r="Z10" s="246">
        <f t="shared" si="0"/>
        <v>58</v>
      </c>
      <c r="AA10" s="246">
        <f t="shared" si="0"/>
        <v>1197</v>
      </c>
      <c r="AB10" s="246">
        <f t="shared" si="0"/>
        <v>8</v>
      </c>
      <c r="AC10" s="247">
        <f>ROUND(D10/C10*100,1)</f>
        <v>47.2</v>
      </c>
      <c r="AD10" s="247">
        <f>ROUND((O10+S10)/C10*100,1)</f>
        <v>22.4</v>
      </c>
      <c r="AE10" s="178" t="s">
        <v>252</v>
      </c>
      <c r="AF10" s="179"/>
    </row>
    <row r="11" spans="1:32" ht="16.5" customHeight="1">
      <c r="A11" s="166"/>
      <c r="B11" s="173"/>
      <c r="C11" s="248">
        <f aca="true" t="shared" si="1" ref="C11:AB11">IF(C10=SUM(C12:C13),"","no")</f>
      </c>
      <c r="D11" s="248">
        <f t="shared" si="1"/>
      </c>
      <c r="E11" s="248">
        <f t="shared" si="1"/>
      </c>
      <c r="F11" s="248">
        <f t="shared" si="1"/>
      </c>
      <c r="G11" s="248">
        <f t="shared" si="1"/>
      </c>
      <c r="H11" s="248">
        <f t="shared" si="1"/>
      </c>
      <c r="I11" s="248">
        <f t="shared" si="1"/>
      </c>
      <c r="J11" s="248">
        <f t="shared" si="1"/>
      </c>
      <c r="K11" s="248">
        <f t="shared" si="1"/>
      </c>
      <c r="L11" s="248">
        <f t="shared" si="1"/>
      </c>
      <c r="M11" s="248">
        <f t="shared" si="1"/>
      </c>
      <c r="N11" s="248">
        <f t="shared" si="1"/>
      </c>
      <c r="O11" s="248">
        <f t="shared" si="1"/>
      </c>
      <c r="P11" s="248">
        <f t="shared" si="1"/>
      </c>
      <c r="Q11" s="248">
        <f t="shared" si="1"/>
      </c>
      <c r="R11" s="248">
        <f t="shared" si="1"/>
      </c>
      <c r="S11" s="248">
        <f t="shared" si="1"/>
      </c>
      <c r="T11" s="248">
        <f t="shared" si="1"/>
      </c>
      <c r="U11" s="248">
        <f t="shared" si="1"/>
      </c>
      <c r="V11" s="248">
        <f t="shared" si="1"/>
      </c>
      <c r="W11" s="248">
        <f t="shared" si="1"/>
      </c>
      <c r="X11" s="248">
        <f>IF(X10=SUM(X12:X13),"","no")</f>
      </c>
      <c r="Y11" s="248">
        <f t="shared" si="1"/>
      </c>
      <c r="Z11" s="248">
        <f t="shared" si="1"/>
      </c>
      <c r="AA11" s="248">
        <f t="shared" si="1"/>
      </c>
      <c r="AB11" s="248">
        <f t="shared" si="1"/>
      </c>
      <c r="AC11" s="249"/>
      <c r="AD11" s="249"/>
      <c r="AE11" s="181"/>
      <c r="AF11" s="176"/>
    </row>
    <row r="12" spans="1:32" ht="16.5" customHeight="1">
      <c r="A12" s="166"/>
      <c r="B12" s="182" t="s">
        <v>88</v>
      </c>
      <c r="C12" s="248">
        <v>7717</v>
      </c>
      <c r="D12" s="248">
        <f>SUM(E12:J12)</f>
        <v>3318</v>
      </c>
      <c r="E12" s="248">
        <v>3270</v>
      </c>
      <c r="F12" s="248">
        <v>35</v>
      </c>
      <c r="G12" s="248">
        <v>0</v>
      </c>
      <c r="H12" s="248">
        <v>0</v>
      </c>
      <c r="I12" s="248">
        <v>13</v>
      </c>
      <c r="J12" s="248">
        <v>0</v>
      </c>
      <c r="K12" s="248">
        <v>950</v>
      </c>
      <c r="L12" s="440">
        <v>429</v>
      </c>
      <c r="M12" s="440">
        <v>400</v>
      </c>
      <c r="N12" s="248">
        <v>279</v>
      </c>
      <c r="O12" s="248">
        <v>2062</v>
      </c>
      <c r="P12" s="248">
        <v>131</v>
      </c>
      <c r="Q12" s="248">
        <v>305</v>
      </c>
      <c r="R12" s="248">
        <v>1</v>
      </c>
      <c r="S12" s="248">
        <f>SUM(T12:W12)</f>
        <v>3</v>
      </c>
      <c r="T12" s="248">
        <v>0</v>
      </c>
      <c r="U12" s="248">
        <v>1</v>
      </c>
      <c r="V12" s="248">
        <v>2</v>
      </c>
      <c r="W12" s="248">
        <v>0</v>
      </c>
      <c r="X12" s="441">
        <v>500</v>
      </c>
      <c r="Y12" s="248">
        <v>4028</v>
      </c>
      <c r="Z12" s="248">
        <v>36</v>
      </c>
      <c r="AA12" s="441">
        <v>1197</v>
      </c>
      <c r="AB12" s="441">
        <v>8</v>
      </c>
      <c r="AC12" s="249">
        <f>ROUND(D12/C12*100,1)</f>
        <v>43</v>
      </c>
      <c r="AD12" s="232">
        <f>ROUND((O12+S12)/C12*100,1)</f>
        <v>26.8</v>
      </c>
      <c r="AE12" s="181" t="s">
        <v>91</v>
      </c>
      <c r="AF12" s="176"/>
    </row>
    <row r="13" spans="1:32" ht="16.5" customHeight="1">
      <c r="A13" s="166"/>
      <c r="B13" s="182" t="s">
        <v>89</v>
      </c>
      <c r="C13" s="248">
        <v>2821</v>
      </c>
      <c r="D13" s="248">
        <f>SUM(E13:J13)</f>
        <v>1653</v>
      </c>
      <c r="E13" s="248">
        <v>1605</v>
      </c>
      <c r="F13" s="248">
        <v>22</v>
      </c>
      <c r="G13" s="248">
        <v>0</v>
      </c>
      <c r="H13" s="248">
        <v>26</v>
      </c>
      <c r="I13" s="248">
        <v>0</v>
      </c>
      <c r="J13" s="248">
        <v>0</v>
      </c>
      <c r="K13" s="248">
        <v>493</v>
      </c>
      <c r="L13" s="440"/>
      <c r="M13" s="440"/>
      <c r="N13" s="248">
        <v>37</v>
      </c>
      <c r="O13" s="248">
        <v>297</v>
      </c>
      <c r="P13" s="248">
        <v>51</v>
      </c>
      <c r="Q13" s="248">
        <v>127</v>
      </c>
      <c r="R13" s="248">
        <v>5</v>
      </c>
      <c r="S13" s="248">
        <f>SUM(T13:W13)</f>
        <v>0</v>
      </c>
      <c r="T13" s="248">
        <v>0</v>
      </c>
      <c r="U13" s="248">
        <v>0</v>
      </c>
      <c r="V13" s="248">
        <v>0</v>
      </c>
      <c r="W13" s="248">
        <v>0</v>
      </c>
      <c r="X13" s="441"/>
      <c r="Y13" s="248">
        <v>1815</v>
      </c>
      <c r="Z13" s="248">
        <v>22</v>
      </c>
      <c r="AA13" s="441"/>
      <c r="AB13" s="441"/>
      <c r="AC13" s="249">
        <f>ROUND(D13/C13*100,1)</f>
        <v>58.6</v>
      </c>
      <c r="AD13" s="232">
        <f>ROUND((O13+S13)/C13*100,1)</f>
        <v>10.5</v>
      </c>
      <c r="AE13" s="181" t="s">
        <v>92</v>
      </c>
      <c r="AF13" s="176"/>
    </row>
    <row r="14" spans="1:32" ht="16.5" customHeight="1">
      <c r="A14" s="166"/>
      <c r="B14" s="173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1"/>
      <c r="AD14" s="251"/>
      <c r="AE14" s="181"/>
      <c r="AF14" s="176"/>
    </row>
    <row r="15" spans="1:32" s="180" customFormat="1" ht="16.5" customHeight="1">
      <c r="A15" s="421" t="s">
        <v>204</v>
      </c>
      <c r="B15" s="438"/>
      <c r="C15" s="252">
        <f>SUM(C17:C33)</f>
        <v>9215</v>
      </c>
      <c r="D15" s="246">
        <f>SUM(D17:D33)</f>
        <v>4594</v>
      </c>
      <c r="E15" s="246">
        <f aca="true" t="shared" si="2" ref="E15:AB15">SUM(E17:E33)</f>
        <v>4506</v>
      </c>
      <c r="F15" s="246">
        <f t="shared" si="2"/>
        <v>50</v>
      </c>
      <c r="G15" s="246">
        <f t="shared" si="2"/>
        <v>0</v>
      </c>
      <c r="H15" s="246">
        <f t="shared" si="2"/>
        <v>25</v>
      </c>
      <c r="I15" s="246">
        <f t="shared" si="2"/>
        <v>13</v>
      </c>
      <c r="J15" s="246">
        <f t="shared" si="2"/>
        <v>0</v>
      </c>
      <c r="K15" s="246">
        <f t="shared" si="2"/>
        <v>1200</v>
      </c>
      <c r="L15" s="246">
        <f t="shared" si="2"/>
        <v>415</v>
      </c>
      <c r="M15" s="246">
        <f t="shared" si="2"/>
        <v>389</v>
      </c>
      <c r="N15" s="246">
        <f t="shared" si="2"/>
        <v>248</v>
      </c>
      <c r="O15" s="246">
        <f t="shared" si="2"/>
        <v>1855</v>
      </c>
      <c r="P15" s="246">
        <f t="shared" si="2"/>
        <v>142</v>
      </c>
      <c r="Q15" s="246">
        <f t="shared" si="2"/>
        <v>366</v>
      </c>
      <c r="R15" s="246">
        <f t="shared" si="2"/>
        <v>6</v>
      </c>
      <c r="S15" s="246">
        <f t="shared" si="2"/>
        <v>3</v>
      </c>
      <c r="T15" s="246">
        <f t="shared" si="2"/>
        <v>0</v>
      </c>
      <c r="U15" s="246">
        <f t="shared" si="2"/>
        <v>1</v>
      </c>
      <c r="V15" s="246">
        <f t="shared" si="2"/>
        <v>2</v>
      </c>
      <c r="W15" s="246">
        <f t="shared" si="2"/>
        <v>0</v>
      </c>
      <c r="X15" s="246">
        <f t="shared" si="2"/>
        <v>440</v>
      </c>
      <c r="Y15" s="246">
        <f t="shared" si="2"/>
        <v>5460</v>
      </c>
      <c r="Z15" s="246">
        <f t="shared" si="2"/>
        <v>51</v>
      </c>
      <c r="AA15" s="246">
        <f t="shared" si="2"/>
        <v>1183</v>
      </c>
      <c r="AB15" s="246">
        <f t="shared" si="2"/>
        <v>8</v>
      </c>
      <c r="AC15" s="247">
        <f>ROUND(D15/C15*100,1)</f>
        <v>49.9</v>
      </c>
      <c r="AD15" s="247">
        <f aca="true" t="shared" si="3" ref="AD15:AD45">ROUND((O15+S15)/C15*100,1)</f>
        <v>20.2</v>
      </c>
      <c r="AE15" s="416" t="s">
        <v>204</v>
      </c>
      <c r="AF15" s="418"/>
    </row>
    <row r="16" spans="1:32" s="180" customFormat="1" ht="16.5" customHeight="1">
      <c r="A16" s="179"/>
      <c r="B16" s="184" t="s">
        <v>167</v>
      </c>
      <c r="C16" s="252">
        <f aca="true" t="shared" si="4" ref="C16:AB16">SUM(C17:C21)</f>
        <v>5239</v>
      </c>
      <c r="D16" s="246">
        <f t="shared" si="4"/>
        <v>3113</v>
      </c>
      <c r="E16" s="246">
        <f t="shared" si="4"/>
        <v>3059</v>
      </c>
      <c r="F16" s="246">
        <f t="shared" si="4"/>
        <v>29</v>
      </c>
      <c r="G16" s="246">
        <f t="shared" si="4"/>
        <v>0</v>
      </c>
      <c r="H16" s="246">
        <f t="shared" si="4"/>
        <v>25</v>
      </c>
      <c r="I16" s="246">
        <f t="shared" si="4"/>
        <v>0</v>
      </c>
      <c r="J16" s="246">
        <f t="shared" si="4"/>
        <v>0</v>
      </c>
      <c r="K16" s="246">
        <f t="shared" si="4"/>
        <v>623</v>
      </c>
      <c r="L16" s="246">
        <f t="shared" si="4"/>
        <v>329</v>
      </c>
      <c r="M16" s="246">
        <f t="shared" si="4"/>
        <v>265</v>
      </c>
      <c r="N16" s="246">
        <f t="shared" si="4"/>
        <v>47</v>
      </c>
      <c r="O16" s="246">
        <f t="shared" si="4"/>
        <v>571</v>
      </c>
      <c r="P16" s="246">
        <f t="shared" si="4"/>
        <v>64</v>
      </c>
      <c r="Q16" s="246">
        <f t="shared" si="4"/>
        <v>221</v>
      </c>
      <c r="R16" s="246">
        <f t="shared" si="4"/>
        <v>6</v>
      </c>
      <c r="S16" s="246">
        <f>SUM(S17:S21)</f>
        <v>0</v>
      </c>
      <c r="T16" s="246">
        <f t="shared" si="4"/>
        <v>0</v>
      </c>
      <c r="U16" s="246">
        <f t="shared" si="4"/>
        <v>0</v>
      </c>
      <c r="V16" s="246">
        <f t="shared" si="4"/>
        <v>0</v>
      </c>
      <c r="W16" s="246">
        <f t="shared" si="4"/>
        <v>0</v>
      </c>
      <c r="X16" s="246">
        <f>SUM(X17:X21)</f>
        <v>135</v>
      </c>
      <c r="Y16" s="246">
        <f t="shared" si="4"/>
        <v>3796</v>
      </c>
      <c r="Z16" s="246">
        <f t="shared" si="4"/>
        <v>30</v>
      </c>
      <c r="AA16" s="246">
        <f t="shared" si="4"/>
        <v>901</v>
      </c>
      <c r="AB16" s="246">
        <f t="shared" si="4"/>
        <v>0</v>
      </c>
      <c r="AC16" s="247">
        <f aca="true" t="shared" si="5" ref="AC16:AC65">ROUND(D16/C16*100,1)</f>
        <v>59.4</v>
      </c>
      <c r="AD16" s="247">
        <f t="shared" si="3"/>
        <v>10.9</v>
      </c>
      <c r="AE16" s="185" t="s">
        <v>167</v>
      </c>
      <c r="AF16" s="179"/>
    </row>
    <row r="17" spans="1:32" ht="16.5" customHeight="1">
      <c r="A17" s="186"/>
      <c r="B17" s="187" t="s">
        <v>29</v>
      </c>
      <c r="C17" s="253">
        <f aca="true" t="shared" si="6" ref="C17:C48">D17+K17+L17+M17+N17+O17+P17+Q17+R17</f>
        <v>1353</v>
      </c>
      <c r="D17" s="254">
        <f aca="true" t="shared" si="7" ref="D17:D48">SUM(E17:J17)</f>
        <v>650</v>
      </c>
      <c r="E17" s="254">
        <v>642</v>
      </c>
      <c r="F17" s="254">
        <v>8</v>
      </c>
      <c r="G17" s="254">
        <v>0</v>
      </c>
      <c r="H17" s="254">
        <v>0</v>
      </c>
      <c r="I17" s="254">
        <v>0</v>
      </c>
      <c r="J17" s="254">
        <v>0</v>
      </c>
      <c r="K17" s="254">
        <v>168</v>
      </c>
      <c r="L17" s="254">
        <v>130</v>
      </c>
      <c r="M17" s="254">
        <v>39</v>
      </c>
      <c r="N17" s="254">
        <v>18</v>
      </c>
      <c r="O17" s="254">
        <v>254</v>
      </c>
      <c r="P17" s="254">
        <v>34</v>
      </c>
      <c r="Q17" s="254">
        <v>54</v>
      </c>
      <c r="R17" s="254">
        <v>6</v>
      </c>
      <c r="S17" s="254">
        <f aca="true" t="shared" si="8" ref="S17:S48">SUM(T17:W17)</f>
        <v>0</v>
      </c>
      <c r="T17" s="254">
        <v>0</v>
      </c>
      <c r="U17" s="254">
        <v>0</v>
      </c>
      <c r="V17" s="254">
        <v>0</v>
      </c>
      <c r="W17" s="254">
        <v>0</v>
      </c>
      <c r="X17" s="254">
        <v>67</v>
      </c>
      <c r="Y17" s="254">
        <v>807</v>
      </c>
      <c r="Z17" s="254">
        <v>9</v>
      </c>
      <c r="AA17" s="254">
        <v>256</v>
      </c>
      <c r="AB17" s="254">
        <v>0</v>
      </c>
      <c r="AC17" s="255">
        <f t="shared" si="5"/>
        <v>48</v>
      </c>
      <c r="AD17" s="255">
        <f t="shared" si="3"/>
        <v>18.8</v>
      </c>
      <c r="AE17" s="188" t="s">
        <v>29</v>
      </c>
      <c r="AF17" s="176"/>
    </row>
    <row r="18" spans="1:32" ht="16.5" customHeight="1">
      <c r="A18" s="186"/>
      <c r="B18" s="187" t="s">
        <v>30</v>
      </c>
      <c r="C18" s="253">
        <f t="shared" si="6"/>
        <v>1529</v>
      </c>
      <c r="D18" s="254">
        <f t="shared" si="7"/>
        <v>979</v>
      </c>
      <c r="E18" s="254">
        <v>947</v>
      </c>
      <c r="F18" s="254">
        <v>7</v>
      </c>
      <c r="G18" s="254">
        <v>0</v>
      </c>
      <c r="H18" s="254">
        <v>25</v>
      </c>
      <c r="I18" s="254">
        <v>0</v>
      </c>
      <c r="J18" s="254">
        <v>0</v>
      </c>
      <c r="K18" s="254">
        <v>120</v>
      </c>
      <c r="L18" s="254">
        <v>53</v>
      </c>
      <c r="M18" s="254">
        <v>160</v>
      </c>
      <c r="N18" s="254">
        <v>7</v>
      </c>
      <c r="O18" s="254">
        <v>177</v>
      </c>
      <c r="P18" s="254">
        <v>11</v>
      </c>
      <c r="Q18" s="254">
        <v>22</v>
      </c>
      <c r="R18" s="254">
        <v>0</v>
      </c>
      <c r="S18" s="254">
        <f>SUM(T18:W18)</f>
        <v>0</v>
      </c>
      <c r="T18" s="254">
        <v>0</v>
      </c>
      <c r="U18" s="254">
        <v>0</v>
      </c>
      <c r="V18" s="254">
        <v>0</v>
      </c>
      <c r="W18" s="254">
        <v>0</v>
      </c>
      <c r="X18" s="254">
        <v>46</v>
      </c>
      <c r="Y18" s="254">
        <v>1195</v>
      </c>
      <c r="Z18" s="254">
        <v>7</v>
      </c>
      <c r="AA18" s="254">
        <v>324</v>
      </c>
      <c r="AB18" s="254">
        <v>0</v>
      </c>
      <c r="AC18" s="255">
        <f t="shared" si="5"/>
        <v>64</v>
      </c>
      <c r="AD18" s="255">
        <f t="shared" si="3"/>
        <v>11.6</v>
      </c>
      <c r="AE18" s="188" t="s">
        <v>30</v>
      </c>
      <c r="AF18" s="176"/>
    </row>
    <row r="19" spans="1:32" ht="16.5" customHeight="1">
      <c r="A19" s="186"/>
      <c r="B19" s="187" t="s">
        <v>31</v>
      </c>
      <c r="C19" s="253">
        <f t="shared" si="6"/>
        <v>746</v>
      </c>
      <c r="D19" s="254">
        <f t="shared" si="7"/>
        <v>421</v>
      </c>
      <c r="E19" s="254">
        <v>416</v>
      </c>
      <c r="F19" s="254">
        <v>5</v>
      </c>
      <c r="G19" s="254">
        <v>0</v>
      </c>
      <c r="H19" s="254">
        <v>0</v>
      </c>
      <c r="I19" s="254">
        <v>0</v>
      </c>
      <c r="J19" s="254">
        <v>0</v>
      </c>
      <c r="K19" s="254">
        <v>98</v>
      </c>
      <c r="L19" s="254">
        <v>110</v>
      </c>
      <c r="M19" s="254">
        <v>34</v>
      </c>
      <c r="N19" s="254">
        <v>1</v>
      </c>
      <c r="O19" s="254">
        <v>38</v>
      </c>
      <c r="P19" s="254">
        <v>3</v>
      </c>
      <c r="Q19" s="254">
        <v>41</v>
      </c>
      <c r="R19" s="254">
        <v>0</v>
      </c>
      <c r="S19" s="254">
        <f t="shared" si="8"/>
        <v>0</v>
      </c>
      <c r="T19" s="254">
        <v>0</v>
      </c>
      <c r="U19" s="254">
        <v>0</v>
      </c>
      <c r="V19" s="254">
        <v>0</v>
      </c>
      <c r="W19" s="254">
        <v>0</v>
      </c>
      <c r="X19" s="254">
        <v>4</v>
      </c>
      <c r="Y19" s="254">
        <v>565</v>
      </c>
      <c r="Z19" s="254">
        <v>5</v>
      </c>
      <c r="AA19" s="254">
        <v>210</v>
      </c>
      <c r="AB19" s="254">
        <v>0</v>
      </c>
      <c r="AC19" s="255">
        <f t="shared" si="5"/>
        <v>56.4</v>
      </c>
      <c r="AD19" s="255">
        <f t="shared" si="3"/>
        <v>5.1</v>
      </c>
      <c r="AE19" s="188" t="s">
        <v>31</v>
      </c>
      <c r="AF19" s="176"/>
    </row>
    <row r="20" spans="1:32" ht="16.5" customHeight="1">
      <c r="A20" s="186"/>
      <c r="B20" s="187" t="s">
        <v>32</v>
      </c>
      <c r="C20" s="253">
        <f t="shared" si="6"/>
        <v>655</v>
      </c>
      <c r="D20" s="254">
        <f t="shared" si="7"/>
        <v>467</v>
      </c>
      <c r="E20" s="254">
        <v>460</v>
      </c>
      <c r="F20" s="254">
        <v>7</v>
      </c>
      <c r="G20" s="254">
        <v>0</v>
      </c>
      <c r="H20" s="254">
        <v>0</v>
      </c>
      <c r="I20" s="254">
        <v>0</v>
      </c>
      <c r="J20" s="254">
        <v>0</v>
      </c>
      <c r="K20" s="254">
        <v>72</v>
      </c>
      <c r="L20" s="254">
        <v>12</v>
      </c>
      <c r="M20" s="254">
        <v>18</v>
      </c>
      <c r="N20" s="254">
        <v>6</v>
      </c>
      <c r="O20" s="254">
        <v>27</v>
      </c>
      <c r="P20" s="254">
        <v>13</v>
      </c>
      <c r="Q20" s="254">
        <v>40</v>
      </c>
      <c r="R20" s="254">
        <v>0</v>
      </c>
      <c r="S20" s="254">
        <f t="shared" si="8"/>
        <v>0</v>
      </c>
      <c r="T20" s="254">
        <v>0</v>
      </c>
      <c r="U20" s="254">
        <v>0</v>
      </c>
      <c r="V20" s="254">
        <v>0</v>
      </c>
      <c r="W20" s="254">
        <v>0</v>
      </c>
      <c r="X20" s="254">
        <v>2</v>
      </c>
      <c r="Y20" s="254">
        <v>520</v>
      </c>
      <c r="Z20" s="254">
        <v>7</v>
      </c>
      <c r="AA20" s="254">
        <v>53</v>
      </c>
      <c r="AB20" s="254">
        <v>0</v>
      </c>
      <c r="AC20" s="255">
        <f t="shared" si="5"/>
        <v>71.3</v>
      </c>
      <c r="AD20" s="255">
        <f t="shared" si="3"/>
        <v>4.1</v>
      </c>
      <c r="AE20" s="188" t="s">
        <v>32</v>
      </c>
      <c r="AF20" s="176"/>
    </row>
    <row r="21" spans="1:32" ht="16.5" customHeight="1">
      <c r="A21" s="186"/>
      <c r="B21" s="187" t="s">
        <v>33</v>
      </c>
      <c r="C21" s="253">
        <f t="shared" si="6"/>
        <v>956</v>
      </c>
      <c r="D21" s="254">
        <f t="shared" si="7"/>
        <v>596</v>
      </c>
      <c r="E21" s="254">
        <v>594</v>
      </c>
      <c r="F21" s="254">
        <v>2</v>
      </c>
      <c r="G21" s="254">
        <v>0</v>
      </c>
      <c r="H21" s="254">
        <v>0</v>
      </c>
      <c r="I21" s="254">
        <v>0</v>
      </c>
      <c r="J21" s="254">
        <v>0</v>
      </c>
      <c r="K21" s="254">
        <v>165</v>
      </c>
      <c r="L21" s="254">
        <v>24</v>
      </c>
      <c r="M21" s="254">
        <v>14</v>
      </c>
      <c r="N21" s="254">
        <v>15</v>
      </c>
      <c r="O21" s="254">
        <v>75</v>
      </c>
      <c r="P21" s="254">
        <v>3</v>
      </c>
      <c r="Q21" s="254">
        <v>64</v>
      </c>
      <c r="R21" s="254">
        <v>0</v>
      </c>
      <c r="S21" s="254">
        <f t="shared" si="8"/>
        <v>0</v>
      </c>
      <c r="T21" s="254">
        <v>0</v>
      </c>
      <c r="U21" s="254">
        <v>0</v>
      </c>
      <c r="V21" s="254">
        <v>0</v>
      </c>
      <c r="W21" s="254">
        <v>0</v>
      </c>
      <c r="X21" s="254">
        <v>16</v>
      </c>
      <c r="Y21" s="254">
        <v>709</v>
      </c>
      <c r="Z21" s="254">
        <v>2</v>
      </c>
      <c r="AA21" s="254">
        <v>58</v>
      </c>
      <c r="AB21" s="254">
        <v>0</v>
      </c>
      <c r="AC21" s="255">
        <f t="shared" si="5"/>
        <v>62.3</v>
      </c>
      <c r="AD21" s="255">
        <f t="shared" si="3"/>
        <v>7.8</v>
      </c>
      <c r="AE21" s="188" t="s">
        <v>33</v>
      </c>
      <c r="AF21" s="176"/>
    </row>
    <row r="22" spans="1:32" ht="16.5" customHeight="1">
      <c r="A22" s="186"/>
      <c r="B22" s="189" t="s">
        <v>34</v>
      </c>
      <c r="C22" s="253">
        <f t="shared" si="6"/>
        <v>797</v>
      </c>
      <c r="D22" s="254">
        <f t="shared" si="7"/>
        <v>267</v>
      </c>
      <c r="E22" s="254">
        <v>258</v>
      </c>
      <c r="F22" s="254">
        <v>1</v>
      </c>
      <c r="G22" s="254">
        <v>0</v>
      </c>
      <c r="H22" s="254">
        <v>0</v>
      </c>
      <c r="I22" s="254">
        <v>8</v>
      </c>
      <c r="J22" s="254">
        <v>0</v>
      </c>
      <c r="K22" s="254">
        <v>63</v>
      </c>
      <c r="L22" s="254">
        <v>42</v>
      </c>
      <c r="M22" s="254">
        <v>32</v>
      </c>
      <c r="N22" s="254">
        <v>22</v>
      </c>
      <c r="O22" s="254">
        <v>325</v>
      </c>
      <c r="P22" s="254">
        <v>10</v>
      </c>
      <c r="Q22" s="254">
        <v>36</v>
      </c>
      <c r="R22" s="254">
        <v>0</v>
      </c>
      <c r="S22" s="254">
        <f t="shared" si="8"/>
        <v>2</v>
      </c>
      <c r="T22" s="254">
        <v>0</v>
      </c>
      <c r="U22" s="254">
        <v>0</v>
      </c>
      <c r="V22" s="254">
        <v>2</v>
      </c>
      <c r="W22" s="254">
        <v>0</v>
      </c>
      <c r="X22" s="254">
        <v>76</v>
      </c>
      <c r="Y22" s="254">
        <v>336</v>
      </c>
      <c r="Z22" s="254">
        <v>1</v>
      </c>
      <c r="AA22" s="254">
        <v>101</v>
      </c>
      <c r="AB22" s="254">
        <v>3</v>
      </c>
      <c r="AC22" s="255">
        <f t="shared" si="5"/>
        <v>33.5</v>
      </c>
      <c r="AD22" s="255">
        <f t="shared" si="3"/>
        <v>41</v>
      </c>
      <c r="AE22" s="190" t="s">
        <v>34</v>
      </c>
      <c r="AF22" s="176"/>
    </row>
    <row r="23" spans="1:32" ht="16.5" customHeight="1">
      <c r="A23" s="186"/>
      <c r="B23" s="189" t="s">
        <v>168</v>
      </c>
      <c r="C23" s="253">
        <f t="shared" si="6"/>
        <v>231</v>
      </c>
      <c r="D23" s="254">
        <f t="shared" si="7"/>
        <v>89</v>
      </c>
      <c r="E23" s="254">
        <v>87</v>
      </c>
      <c r="F23" s="254">
        <v>2</v>
      </c>
      <c r="G23" s="254">
        <v>0</v>
      </c>
      <c r="H23" s="254">
        <v>0</v>
      </c>
      <c r="I23" s="254">
        <v>0</v>
      </c>
      <c r="J23" s="254">
        <v>0</v>
      </c>
      <c r="K23" s="254">
        <v>49</v>
      </c>
      <c r="L23" s="254">
        <v>0</v>
      </c>
      <c r="M23" s="254">
        <v>5</v>
      </c>
      <c r="N23" s="254">
        <v>22</v>
      </c>
      <c r="O23" s="254">
        <v>61</v>
      </c>
      <c r="P23" s="254">
        <v>1</v>
      </c>
      <c r="Q23" s="254">
        <v>4</v>
      </c>
      <c r="R23" s="254">
        <v>0</v>
      </c>
      <c r="S23" s="254">
        <f t="shared" si="8"/>
        <v>0</v>
      </c>
      <c r="T23" s="254">
        <v>0</v>
      </c>
      <c r="U23" s="254">
        <v>0</v>
      </c>
      <c r="V23" s="254">
        <v>0</v>
      </c>
      <c r="W23" s="254">
        <v>0</v>
      </c>
      <c r="X23" s="254">
        <v>8</v>
      </c>
      <c r="Y23" s="254">
        <v>92</v>
      </c>
      <c r="Z23" s="254">
        <v>2</v>
      </c>
      <c r="AA23" s="254">
        <v>11</v>
      </c>
      <c r="AB23" s="254">
        <v>0</v>
      </c>
      <c r="AC23" s="255">
        <f t="shared" si="5"/>
        <v>38.5</v>
      </c>
      <c r="AD23" s="255">
        <f t="shared" si="3"/>
        <v>26.4</v>
      </c>
      <c r="AE23" s="190" t="s">
        <v>168</v>
      </c>
      <c r="AF23" s="176"/>
    </row>
    <row r="24" spans="1:32" ht="16.5" customHeight="1">
      <c r="A24" s="186"/>
      <c r="B24" s="189" t="s">
        <v>35</v>
      </c>
      <c r="C24" s="253">
        <f t="shared" si="6"/>
        <v>420</v>
      </c>
      <c r="D24" s="254">
        <f t="shared" si="7"/>
        <v>113</v>
      </c>
      <c r="E24" s="254">
        <v>104</v>
      </c>
      <c r="F24" s="254">
        <v>4</v>
      </c>
      <c r="G24" s="254">
        <v>0</v>
      </c>
      <c r="H24" s="254">
        <v>0</v>
      </c>
      <c r="I24" s="254">
        <v>5</v>
      </c>
      <c r="J24" s="254">
        <v>0</v>
      </c>
      <c r="K24" s="254">
        <v>104</v>
      </c>
      <c r="L24" s="254">
        <v>0</v>
      </c>
      <c r="M24" s="254">
        <v>9</v>
      </c>
      <c r="N24" s="254">
        <v>35</v>
      </c>
      <c r="O24" s="254">
        <v>136</v>
      </c>
      <c r="P24" s="254">
        <v>7</v>
      </c>
      <c r="Q24" s="254">
        <v>16</v>
      </c>
      <c r="R24" s="254">
        <v>0</v>
      </c>
      <c r="S24" s="254">
        <f t="shared" si="8"/>
        <v>0</v>
      </c>
      <c r="T24" s="254">
        <v>0</v>
      </c>
      <c r="U24" s="254">
        <v>0</v>
      </c>
      <c r="V24" s="254">
        <v>0</v>
      </c>
      <c r="W24" s="254">
        <v>0</v>
      </c>
      <c r="X24" s="254">
        <v>45</v>
      </c>
      <c r="Y24" s="254">
        <v>128</v>
      </c>
      <c r="Z24" s="254">
        <v>4</v>
      </c>
      <c r="AA24" s="254">
        <v>0</v>
      </c>
      <c r="AB24" s="254">
        <v>1</v>
      </c>
      <c r="AC24" s="255">
        <f t="shared" si="5"/>
        <v>26.9</v>
      </c>
      <c r="AD24" s="255">
        <f t="shared" si="3"/>
        <v>32.4</v>
      </c>
      <c r="AE24" s="190" t="s">
        <v>35</v>
      </c>
      <c r="AF24" s="176"/>
    </row>
    <row r="25" spans="1:32" ht="16.5" customHeight="1">
      <c r="A25" s="186"/>
      <c r="B25" s="189" t="s">
        <v>36</v>
      </c>
      <c r="C25" s="253">
        <f t="shared" si="6"/>
        <v>337</v>
      </c>
      <c r="D25" s="254">
        <f t="shared" si="7"/>
        <v>144</v>
      </c>
      <c r="E25" s="254">
        <v>143</v>
      </c>
      <c r="F25" s="254">
        <v>1</v>
      </c>
      <c r="G25" s="254">
        <v>0</v>
      </c>
      <c r="H25" s="254">
        <v>0</v>
      </c>
      <c r="I25" s="254">
        <v>0</v>
      </c>
      <c r="J25" s="254">
        <v>0</v>
      </c>
      <c r="K25" s="254">
        <v>23</v>
      </c>
      <c r="L25" s="254">
        <v>0</v>
      </c>
      <c r="M25" s="254">
        <v>25</v>
      </c>
      <c r="N25" s="254">
        <v>12</v>
      </c>
      <c r="O25" s="254">
        <v>130</v>
      </c>
      <c r="P25" s="254">
        <v>2</v>
      </c>
      <c r="Q25" s="254">
        <v>1</v>
      </c>
      <c r="R25" s="254">
        <v>0</v>
      </c>
      <c r="S25" s="254">
        <f t="shared" si="8"/>
        <v>0</v>
      </c>
      <c r="T25" s="254">
        <v>0</v>
      </c>
      <c r="U25" s="254">
        <v>0</v>
      </c>
      <c r="V25" s="254">
        <v>0</v>
      </c>
      <c r="W25" s="254">
        <v>0</v>
      </c>
      <c r="X25" s="254">
        <v>43</v>
      </c>
      <c r="Y25" s="254">
        <v>170</v>
      </c>
      <c r="Z25" s="254">
        <v>1</v>
      </c>
      <c r="AA25" s="254">
        <v>29</v>
      </c>
      <c r="AB25" s="254">
        <v>0</v>
      </c>
      <c r="AC25" s="255">
        <f t="shared" si="5"/>
        <v>42.7</v>
      </c>
      <c r="AD25" s="255">
        <f t="shared" si="3"/>
        <v>38.6</v>
      </c>
      <c r="AE25" s="190" t="s">
        <v>36</v>
      </c>
      <c r="AF25" s="176"/>
    </row>
    <row r="26" spans="1:32" ht="16.5" customHeight="1">
      <c r="A26" s="186"/>
      <c r="B26" s="189" t="s">
        <v>37</v>
      </c>
      <c r="C26" s="253">
        <f t="shared" si="6"/>
        <v>247</v>
      </c>
      <c r="D26" s="254">
        <f t="shared" si="7"/>
        <v>76</v>
      </c>
      <c r="E26" s="254">
        <v>73</v>
      </c>
      <c r="F26" s="254">
        <v>3</v>
      </c>
      <c r="G26" s="254">
        <v>0</v>
      </c>
      <c r="H26" s="254">
        <v>0</v>
      </c>
      <c r="I26" s="254">
        <v>0</v>
      </c>
      <c r="J26" s="254">
        <v>0</v>
      </c>
      <c r="K26" s="254">
        <v>60</v>
      </c>
      <c r="L26" s="254">
        <v>2</v>
      </c>
      <c r="M26" s="254">
        <v>4</v>
      </c>
      <c r="N26" s="254">
        <v>14</v>
      </c>
      <c r="O26" s="254">
        <v>74</v>
      </c>
      <c r="P26" s="254">
        <v>11</v>
      </c>
      <c r="Q26" s="254">
        <v>6</v>
      </c>
      <c r="R26" s="254">
        <v>0</v>
      </c>
      <c r="S26" s="254">
        <f t="shared" si="8"/>
        <v>0</v>
      </c>
      <c r="T26" s="254">
        <v>0</v>
      </c>
      <c r="U26" s="254">
        <v>0</v>
      </c>
      <c r="V26" s="254">
        <v>0</v>
      </c>
      <c r="W26" s="254">
        <v>0</v>
      </c>
      <c r="X26" s="254">
        <v>10</v>
      </c>
      <c r="Y26" s="254">
        <v>76</v>
      </c>
      <c r="Z26" s="254">
        <v>3</v>
      </c>
      <c r="AA26" s="254">
        <v>1</v>
      </c>
      <c r="AB26" s="254">
        <v>0</v>
      </c>
      <c r="AC26" s="255">
        <f t="shared" si="5"/>
        <v>30.8</v>
      </c>
      <c r="AD26" s="255">
        <f t="shared" si="3"/>
        <v>30</v>
      </c>
      <c r="AE26" s="190" t="s">
        <v>37</v>
      </c>
      <c r="AF26" s="176"/>
    </row>
    <row r="27" spans="1:32" ht="16.5" customHeight="1">
      <c r="A27" s="186"/>
      <c r="B27" s="189" t="s">
        <v>38</v>
      </c>
      <c r="C27" s="253">
        <f t="shared" si="6"/>
        <v>104</v>
      </c>
      <c r="D27" s="254">
        <f t="shared" si="7"/>
        <v>74</v>
      </c>
      <c r="E27" s="254">
        <v>74</v>
      </c>
      <c r="F27" s="254">
        <v>0</v>
      </c>
      <c r="G27" s="254">
        <v>0</v>
      </c>
      <c r="H27" s="254">
        <v>0</v>
      </c>
      <c r="I27" s="254">
        <v>0</v>
      </c>
      <c r="J27" s="254">
        <v>0</v>
      </c>
      <c r="K27" s="254">
        <v>10</v>
      </c>
      <c r="L27" s="254">
        <v>0</v>
      </c>
      <c r="M27" s="254">
        <v>8</v>
      </c>
      <c r="N27" s="254">
        <v>3</v>
      </c>
      <c r="O27" s="254">
        <v>7</v>
      </c>
      <c r="P27" s="254">
        <v>0</v>
      </c>
      <c r="Q27" s="254">
        <v>2</v>
      </c>
      <c r="R27" s="254">
        <v>0</v>
      </c>
      <c r="S27" s="254">
        <f t="shared" si="8"/>
        <v>0</v>
      </c>
      <c r="T27" s="254">
        <v>0</v>
      </c>
      <c r="U27" s="254">
        <v>0</v>
      </c>
      <c r="V27" s="254">
        <v>0</v>
      </c>
      <c r="W27" s="254">
        <v>0</v>
      </c>
      <c r="X27" s="254">
        <v>1</v>
      </c>
      <c r="Y27" s="254">
        <v>82</v>
      </c>
      <c r="Z27" s="254">
        <v>0</v>
      </c>
      <c r="AA27" s="254">
        <v>9</v>
      </c>
      <c r="AB27" s="254">
        <v>0</v>
      </c>
      <c r="AC27" s="255">
        <f t="shared" si="5"/>
        <v>71.2</v>
      </c>
      <c r="AD27" s="255">
        <f t="shared" si="3"/>
        <v>6.7</v>
      </c>
      <c r="AE27" s="190" t="s">
        <v>38</v>
      </c>
      <c r="AF27" s="176"/>
    </row>
    <row r="28" spans="1:32" ht="16.5" customHeight="1">
      <c r="A28" s="186"/>
      <c r="B28" s="189" t="s">
        <v>39</v>
      </c>
      <c r="C28" s="253">
        <f t="shared" si="6"/>
        <v>172</v>
      </c>
      <c r="D28" s="254">
        <f t="shared" si="7"/>
        <v>89</v>
      </c>
      <c r="E28" s="254">
        <v>87</v>
      </c>
      <c r="F28" s="254">
        <v>2</v>
      </c>
      <c r="G28" s="254">
        <v>0</v>
      </c>
      <c r="H28" s="254">
        <v>0</v>
      </c>
      <c r="I28" s="254">
        <v>0</v>
      </c>
      <c r="J28" s="254">
        <v>0</v>
      </c>
      <c r="K28" s="254">
        <v>14</v>
      </c>
      <c r="L28" s="254">
        <v>0</v>
      </c>
      <c r="M28" s="254">
        <v>24</v>
      </c>
      <c r="N28" s="254">
        <v>3</v>
      </c>
      <c r="O28" s="254">
        <v>11</v>
      </c>
      <c r="P28" s="254">
        <v>17</v>
      </c>
      <c r="Q28" s="254">
        <v>14</v>
      </c>
      <c r="R28" s="254">
        <v>0</v>
      </c>
      <c r="S28" s="254">
        <f t="shared" si="8"/>
        <v>0</v>
      </c>
      <c r="T28" s="254">
        <v>0</v>
      </c>
      <c r="U28" s="254">
        <v>0</v>
      </c>
      <c r="V28" s="254">
        <v>0</v>
      </c>
      <c r="W28" s="254">
        <v>0</v>
      </c>
      <c r="X28" s="254">
        <v>2</v>
      </c>
      <c r="Y28" s="254">
        <v>88</v>
      </c>
      <c r="Z28" s="254">
        <v>2</v>
      </c>
      <c r="AA28" s="254">
        <v>9</v>
      </c>
      <c r="AB28" s="254">
        <v>0</v>
      </c>
      <c r="AC28" s="255">
        <f t="shared" si="5"/>
        <v>51.7</v>
      </c>
      <c r="AD28" s="255">
        <f t="shared" si="3"/>
        <v>6.4</v>
      </c>
      <c r="AE28" s="190" t="s">
        <v>39</v>
      </c>
      <c r="AF28" s="176"/>
    </row>
    <row r="29" spans="1:32" ht="16.5" customHeight="1">
      <c r="A29" s="186"/>
      <c r="B29" s="189" t="s">
        <v>40</v>
      </c>
      <c r="C29" s="253">
        <f t="shared" si="6"/>
        <v>80</v>
      </c>
      <c r="D29" s="254">
        <f t="shared" si="7"/>
        <v>32</v>
      </c>
      <c r="E29" s="254">
        <v>32</v>
      </c>
      <c r="F29" s="254">
        <v>0</v>
      </c>
      <c r="G29" s="254">
        <v>0</v>
      </c>
      <c r="H29" s="254">
        <v>0</v>
      </c>
      <c r="I29" s="254">
        <v>0</v>
      </c>
      <c r="J29" s="254">
        <v>0</v>
      </c>
      <c r="K29" s="254">
        <v>15</v>
      </c>
      <c r="L29" s="254">
        <v>3</v>
      </c>
      <c r="M29" s="254">
        <v>0</v>
      </c>
      <c r="N29" s="254">
        <v>9</v>
      </c>
      <c r="O29" s="254">
        <v>15</v>
      </c>
      <c r="P29" s="254">
        <v>5</v>
      </c>
      <c r="Q29" s="254">
        <v>1</v>
      </c>
      <c r="R29" s="254">
        <v>0</v>
      </c>
      <c r="S29" s="254">
        <f t="shared" si="8"/>
        <v>0</v>
      </c>
      <c r="T29" s="254">
        <v>0</v>
      </c>
      <c r="U29" s="254">
        <v>0</v>
      </c>
      <c r="V29" s="254">
        <v>0</v>
      </c>
      <c r="W29" s="254">
        <v>0</v>
      </c>
      <c r="X29" s="254">
        <v>1</v>
      </c>
      <c r="Y29" s="254">
        <v>35</v>
      </c>
      <c r="Z29" s="254">
        <v>0</v>
      </c>
      <c r="AA29" s="254">
        <v>7</v>
      </c>
      <c r="AB29" s="254">
        <v>0</v>
      </c>
      <c r="AC29" s="255">
        <f t="shared" si="5"/>
        <v>40</v>
      </c>
      <c r="AD29" s="255">
        <f t="shared" si="3"/>
        <v>18.8</v>
      </c>
      <c r="AE29" s="190" t="s">
        <v>40</v>
      </c>
      <c r="AF29" s="176"/>
    </row>
    <row r="30" spans="1:32" ht="16.5" customHeight="1">
      <c r="A30" s="186"/>
      <c r="B30" s="189" t="s">
        <v>80</v>
      </c>
      <c r="C30" s="253">
        <f t="shared" si="6"/>
        <v>339</v>
      </c>
      <c r="D30" s="254">
        <f t="shared" si="7"/>
        <v>84</v>
      </c>
      <c r="E30" s="254">
        <v>81</v>
      </c>
      <c r="F30" s="254">
        <v>3</v>
      </c>
      <c r="G30" s="254">
        <v>0</v>
      </c>
      <c r="H30" s="254">
        <v>0</v>
      </c>
      <c r="I30" s="254">
        <v>0</v>
      </c>
      <c r="J30" s="254">
        <v>0</v>
      </c>
      <c r="K30" s="254">
        <v>53</v>
      </c>
      <c r="L30" s="254">
        <v>1</v>
      </c>
      <c r="M30" s="254">
        <v>3</v>
      </c>
      <c r="N30" s="254">
        <v>13</v>
      </c>
      <c r="O30" s="254">
        <v>143</v>
      </c>
      <c r="P30" s="254">
        <v>6</v>
      </c>
      <c r="Q30" s="254">
        <v>36</v>
      </c>
      <c r="R30" s="254">
        <v>0</v>
      </c>
      <c r="S30" s="254">
        <f t="shared" si="8"/>
        <v>0</v>
      </c>
      <c r="T30" s="254">
        <v>0</v>
      </c>
      <c r="U30" s="254">
        <v>0</v>
      </c>
      <c r="V30" s="254">
        <v>0</v>
      </c>
      <c r="W30" s="254">
        <v>0</v>
      </c>
      <c r="X30" s="254">
        <v>35</v>
      </c>
      <c r="Y30" s="254">
        <v>98</v>
      </c>
      <c r="Z30" s="254">
        <v>3</v>
      </c>
      <c r="AA30" s="254">
        <v>0</v>
      </c>
      <c r="AB30" s="254">
        <v>0</v>
      </c>
      <c r="AC30" s="255">
        <f t="shared" si="5"/>
        <v>24.8</v>
      </c>
      <c r="AD30" s="255">
        <f t="shared" si="3"/>
        <v>42.2</v>
      </c>
      <c r="AE30" s="190" t="s">
        <v>81</v>
      </c>
      <c r="AF30" s="176"/>
    </row>
    <row r="31" spans="1:32" ht="16.5" customHeight="1">
      <c r="A31" s="186"/>
      <c r="B31" s="189" t="s">
        <v>82</v>
      </c>
      <c r="C31" s="253">
        <f t="shared" si="6"/>
        <v>352</v>
      </c>
      <c r="D31" s="254">
        <f t="shared" si="7"/>
        <v>137</v>
      </c>
      <c r="E31" s="254">
        <v>134</v>
      </c>
      <c r="F31" s="254">
        <v>3</v>
      </c>
      <c r="G31" s="254">
        <v>0</v>
      </c>
      <c r="H31" s="254">
        <v>0</v>
      </c>
      <c r="I31" s="254">
        <v>0</v>
      </c>
      <c r="J31" s="254">
        <v>0</v>
      </c>
      <c r="K31" s="254">
        <v>79</v>
      </c>
      <c r="L31" s="254">
        <v>7</v>
      </c>
      <c r="M31" s="254">
        <v>1</v>
      </c>
      <c r="N31" s="254">
        <v>29</v>
      </c>
      <c r="O31" s="254">
        <v>91</v>
      </c>
      <c r="P31" s="254">
        <v>5</v>
      </c>
      <c r="Q31" s="254">
        <v>3</v>
      </c>
      <c r="R31" s="254">
        <v>0</v>
      </c>
      <c r="S31" s="254">
        <f t="shared" si="8"/>
        <v>0</v>
      </c>
      <c r="T31" s="254">
        <v>0</v>
      </c>
      <c r="U31" s="254">
        <v>0</v>
      </c>
      <c r="V31" s="254">
        <v>0</v>
      </c>
      <c r="W31" s="254">
        <v>0</v>
      </c>
      <c r="X31" s="254">
        <v>18</v>
      </c>
      <c r="Y31" s="254">
        <v>141</v>
      </c>
      <c r="Z31" s="254">
        <v>3</v>
      </c>
      <c r="AA31" s="254">
        <v>107</v>
      </c>
      <c r="AB31" s="254">
        <v>4</v>
      </c>
      <c r="AC31" s="255">
        <f t="shared" si="5"/>
        <v>38.9</v>
      </c>
      <c r="AD31" s="255">
        <f t="shared" si="3"/>
        <v>25.9</v>
      </c>
      <c r="AE31" s="190" t="s">
        <v>83</v>
      </c>
      <c r="AF31" s="176"/>
    </row>
    <row r="32" spans="1:32" ht="16.5" customHeight="1">
      <c r="A32" s="186"/>
      <c r="B32" s="189" t="s">
        <v>84</v>
      </c>
      <c r="C32" s="253">
        <f t="shared" si="6"/>
        <v>115</v>
      </c>
      <c r="D32" s="254">
        <f t="shared" si="7"/>
        <v>60</v>
      </c>
      <c r="E32" s="254">
        <v>60</v>
      </c>
      <c r="F32" s="254">
        <v>0</v>
      </c>
      <c r="G32" s="254">
        <v>0</v>
      </c>
      <c r="H32" s="254">
        <v>0</v>
      </c>
      <c r="I32" s="254">
        <v>0</v>
      </c>
      <c r="J32" s="254">
        <v>0</v>
      </c>
      <c r="K32" s="254">
        <v>15</v>
      </c>
      <c r="L32" s="254">
        <v>0</v>
      </c>
      <c r="M32" s="254">
        <v>8</v>
      </c>
      <c r="N32" s="254">
        <v>2</v>
      </c>
      <c r="O32" s="254">
        <v>28</v>
      </c>
      <c r="P32" s="254">
        <v>1</v>
      </c>
      <c r="Q32" s="254">
        <v>1</v>
      </c>
      <c r="R32" s="254">
        <v>0</v>
      </c>
      <c r="S32" s="254">
        <f t="shared" si="8"/>
        <v>0</v>
      </c>
      <c r="T32" s="254">
        <v>0</v>
      </c>
      <c r="U32" s="254">
        <v>0</v>
      </c>
      <c r="V32" s="254">
        <v>0</v>
      </c>
      <c r="W32" s="254">
        <v>0</v>
      </c>
      <c r="X32" s="254">
        <v>8</v>
      </c>
      <c r="Y32" s="254">
        <v>68</v>
      </c>
      <c r="Z32" s="254">
        <v>0</v>
      </c>
      <c r="AA32" s="254">
        <v>3</v>
      </c>
      <c r="AB32" s="254">
        <v>0</v>
      </c>
      <c r="AC32" s="255">
        <f t="shared" si="5"/>
        <v>52.2</v>
      </c>
      <c r="AD32" s="255">
        <f t="shared" si="3"/>
        <v>24.3</v>
      </c>
      <c r="AE32" s="190" t="s">
        <v>85</v>
      </c>
      <c r="AF32" s="176"/>
    </row>
    <row r="33" spans="1:32" ht="16.5" customHeight="1">
      <c r="A33" s="186"/>
      <c r="B33" s="189" t="s">
        <v>198</v>
      </c>
      <c r="C33" s="253">
        <f>D33+K33+L33+M33+N33+O33+P33+Q33+R33</f>
        <v>782</v>
      </c>
      <c r="D33" s="254">
        <f>SUM(E33:J33)</f>
        <v>316</v>
      </c>
      <c r="E33" s="254">
        <v>314</v>
      </c>
      <c r="F33" s="254">
        <v>2</v>
      </c>
      <c r="G33" s="254">
        <v>0</v>
      </c>
      <c r="H33" s="254">
        <v>0</v>
      </c>
      <c r="I33" s="254">
        <v>0</v>
      </c>
      <c r="J33" s="254">
        <v>0</v>
      </c>
      <c r="K33" s="254">
        <v>92</v>
      </c>
      <c r="L33" s="254">
        <v>31</v>
      </c>
      <c r="M33" s="254">
        <v>5</v>
      </c>
      <c r="N33" s="254">
        <v>37</v>
      </c>
      <c r="O33" s="254">
        <v>263</v>
      </c>
      <c r="P33" s="254">
        <v>13</v>
      </c>
      <c r="Q33" s="254">
        <v>25</v>
      </c>
      <c r="R33" s="254">
        <v>0</v>
      </c>
      <c r="S33" s="254">
        <f t="shared" si="8"/>
        <v>1</v>
      </c>
      <c r="T33" s="254">
        <v>0</v>
      </c>
      <c r="U33" s="254">
        <v>1</v>
      </c>
      <c r="V33" s="254">
        <v>0</v>
      </c>
      <c r="W33" s="254">
        <v>0</v>
      </c>
      <c r="X33" s="254">
        <v>58</v>
      </c>
      <c r="Y33" s="254">
        <v>350</v>
      </c>
      <c r="Z33" s="254">
        <v>2</v>
      </c>
      <c r="AA33" s="254">
        <v>5</v>
      </c>
      <c r="AB33" s="254">
        <v>0</v>
      </c>
      <c r="AC33" s="255">
        <f t="shared" si="5"/>
        <v>40.4</v>
      </c>
      <c r="AD33" s="255">
        <f t="shared" si="3"/>
        <v>33.8</v>
      </c>
      <c r="AE33" s="190" t="s">
        <v>198</v>
      </c>
      <c r="AF33" s="176"/>
    </row>
    <row r="34" spans="1:32" s="180" customFormat="1" ht="16.5" customHeight="1">
      <c r="A34" s="439" t="s">
        <v>256</v>
      </c>
      <c r="B34" s="439"/>
      <c r="C34" s="252">
        <f t="shared" si="6"/>
        <v>46</v>
      </c>
      <c r="D34" s="256">
        <f t="shared" si="7"/>
        <v>9</v>
      </c>
      <c r="E34" s="246">
        <f aca="true" t="shared" si="9" ref="E34:R34">E35+E36</f>
        <v>8</v>
      </c>
      <c r="F34" s="246">
        <f t="shared" si="9"/>
        <v>0</v>
      </c>
      <c r="G34" s="246">
        <f t="shared" si="9"/>
        <v>0</v>
      </c>
      <c r="H34" s="246">
        <f t="shared" si="9"/>
        <v>1</v>
      </c>
      <c r="I34" s="246">
        <f t="shared" si="9"/>
        <v>0</v>
      </c>
      <c r="J34" s="246">
        <f t="shared" si="9"/>
        <v>0</v>
      </c>
      <c r="K34" s="246">
        <f t="shared" si="9"/>
        <v>10</v>
      </c>
      <c r="L34" s="246">
        <f t="shared" si="9"/>
        <v>0</v>
      </c>
      <c r="M34" s="246">
        <f t="shared" si="9"/>
        <v>0</v>
      </c>
      <c r="N34" s="246">
        <f t="shared" si="9"/>
        <v>3</v>
      </c>
      <c r="O34" s="246">
        <f t="shared" si="9"/>
        <v>18</v>
      </c>
      <c r="P34" s="246">
        <f t="shared" si="9"/>
        <v>2</v>
      </c>
      <c r="Q34" s="246">
        <f t="shared" si="9"/>
        <v>4</v>
      </c>
      <c r="R34" s="246">
        <f t="shared" si="9"/>
        <v>0</v>
      </c>
      <c r="S34" s="256">
        <f t="shared" si="8"/>
        <v>0</v>
      </c>
      <c r="T34" s="246">
        <f aca="true" t="shared" si="10" ref="T34:AB34">T35+T36</f>
        <v>0</v>
      </c>
      <c r="U34" s="246">
        <f t="shared" si="10"/>
        <v>0</v>
      </c>
      <c r="V34" s="246">
        <f t="shared" si="10"/>
        <v>0</v>
      </c>
      <c r="W34" s="246">
        <f t="shared" si="10"/>
        <v>0</v>
      </c>
      <c r="X34" s="246">
        <f t="shared" si="10"/>
        <v>4</v>
      </c>
      <c r="Y34" s="246">
        <f t="shared" si="10"/>
        <v>8</v>
      </c>
      <c r="Z34" s="246">
        <f t="shared" si="10"/>
        <v>0</v>
      </c>
      <c r="AA34" s="246">
        <f t="shared" si="10"/>
        <v>2</v>
      </c>
      <c r="AB34" s="246">
        <f t="shared" si="10"/>
        <v>0</v>
      </c>
      <c r="AC34" s="247">
        <f t="shared" si="5"/>
        <v>19.6</v>
      </c>
      <c r="AD34" s="247">
        <f t="shared" si="3"/>
        <v>39.1</v>
      </c>
      <c r="AE34" s="416" t="s">
        <v>256</v>
      </c>
      <c r="AF34" s="417"/>
    </row>
    <row r="35" spans="1:32" ht="16.5" customHeight="1">
      <c r="A35" s="186"/>
      <c r="B35" s="189" t="s">
        <v>41</v>
      </c>
      <c r="C35" s="253">
        <f t="shared" si="6"/>
        <v>30</v>
      </c>
      <c r="D35" s="254">
        <f t="shared" si="7"/>
        <v>5</v>
      </c>
      <c r="E35" s="254">
        <v>5</v>
      </c>
      <c r="F35" s="254">
        <v>0</v>
      </c>
      <c r="G35" s="254">
        <v>0</v>
      </c>
      <c r="H35" s="254">
        <v>0</v>
      </c>
      <c r="I35" s="254">
        <v>0</v>
      </c>
      <c r="J35" s="254">
        <v>0</v>
      </c>
      <c r="K35" s="254">
        <v>6</v>
      </c>
      <c r="L35" s="254">
        <v>0</v>
      </c>
      <c r="M35" s="254">
        <v>0</v>
      </c>
      <c r="N35" s="254">
        <v>2</v>
      </c>
      <c r="O35" s="254">
        <v>13</v>
      </c>
      <c r="P35" s="254">
        <v>2</v>
      </c>
      <c r="Q35" s="254">
        <v>2</v>
      </c>
      <c r="R35" s="254">
        <v>0</v>
      </c>
      <c r="S35" s="254">
        <f t="shared" si="8"/>
        <v>0</v>
      </c>
      <c r="T35" s="254">
        <v>0</v>
      </c>
      <c r="U35" s="254">
        <v>0</v>
      </c>
      <c r="V35" s="254">
        <v>0</v>
      </c>
      <c r="W35" s="254">
        <v>0</v>
      </c>
      <c r="X35" s="254">
        <v>2</v>
      </c>
      <c r="Y35" s="254">
        <v>5</v>
      </c>
      <c r="Z35" s="254">
        <v>0</v>
      </c>
      <c r="AA35" s="254">
        <v>1</v>
      </c>
      <c r="AB35" s="254">
        <v>0</v>
      </c>
      <c r="AC35" s="255">
        <f t="shared" si="5"/>
        <v>16.7</v>
      </c>
      <c r="AD35" s="255">
        <f t="shared" si="3"/>
        <v>43.3</v>
      </c>
      <c r="AE35" s="190" t="s">
        <v>41</v>
      </c>
      <c r="AF35" s="176"/>
    </row>
    <row r="36" spans="1:32" ht="16.5" customHeight="1">
      <c r="A36" s="186"/>
      <c r="B36" s="189" t="s">
        <v>42</v>
      </c>
      <c r="C36" s="253">
        <f t="shared" si="6"/>
        <v>16</v>
      </c>
      <c r="D36" s="254">
        <f t="shared" si="7"/>
        <v>4</v>
      </c>
      <c r="E36" s="254">
        <v>3</v>
      </c>
      <c r="F36" s="254">
        <v>0</v>
      </c>
      <c r="G36" s="254">
        <v>0</v>
      </c>
      <c r="H36" s="254">
        <v>1</v>
      </c>
      <c r="I36" s="254">
        <v>0</v>
      </c>
      <c r="J36" s="254">
        <v>0</v>
      </c>
      <c r="K36" s="254">
        <v>4</v>
      </c>
      <c r="L36" s="254">
        <v>0</v>
      </c>
      <c r="M36" s="254">
        <v>0</v>
      </c>
      <c r="N36" s="254">
        <v>1</v>
      </c>
      <c r="O36" s="254">
        <v>5</v>
      </c>
      <c r="P36" s="254">
        <v>0</v>
      </c>
      <c r="Q36" s="254">
        <v>2</v>
      </c>
      <c r="R36" s="254">
        <v>0</v>
      </c>
      <c r="S36" s="254">
        <f t="shared" si="8"/>
        <v>0</v>
      </c>
      <c r="T36" s="254">
        <v>0</v>
      </c>
      <c r="U36" s="254">
        <v>0</v>
      </c>
      <c r="V36" s="254">
        <v>0</v>
      </c>
      <c r="W36" s="254">
        <v>0</v>
      </c>
      <c r="X36" s="254">
        <v>2</v>
      </c>
      <c r="Y36" s="254">
        <v>3</v>
      </c>
      <c r="Z36" s="254">
        <v>0</v>
      </c>
      <c r="AA36" s="254">
        <v>1</v>
      </c>
      <c r="AB36" s="254">
        <v>0</v>
      </c>
      <c r="AC36" s="255">
        <f t="shared" si="5"/>
        <v>25</v>
      </c>
      <c r="AD36" s="255">
        <f t="shared" si="3"/>
        <v>31.3</v>
      </c>
      <c r="AE36" s="190" t="s">
        <v>42</v>
      </c>
      <c r="AF36" s="176"/>
    </row>
    <row r="37" spans="1:32" s="180" customFormat="1" ht="16.5" customHeight="1">
      <c r="A37" s="421" t="s">
        <v>257</v>
      </c>
      <c r="B37" s="421"/>
      <c r="C37" s="252">
        <f t="shared" si="6"/>
        <v>340</v>
      </c>
      <c r="D37" s="256">
        <f t="shared" si="7"/>
        <v>74</v>
      </c>
      <c r="E37" s="246">
        <f aca="true" t="shared" si="11" ref="E37:R37">SUM(E38:E41)</f>
        <v>71</v>
      </c>
      <c r="F37" s="246">
        <f t="shared" si="11"/>
        <v>3</v>
      </c>
      <c r="G37" s="246">
        <f t="shared" si="11"/>
        <v>0</v>
      </c>
      <c r="H37" s="246">
        <f t="shared" si="11"/>
        <v>0</v>
      </c>
      <c r="I37" s="246">
        <f t="shared" si="11"/>
        <v>0</v>
      </c>
      <c r="J37" s="246">
        <f t="shared" si="11"/>
        <v>0</v>
      </c>
      <c r="K37" s="246">
        <f t="shared" si="11"/>
        <v>71</v>
      </c>
      <c r="L37" s="246">
        <f t="shared" si="11"/>
        <v>4</v>
      </c>
      <c r="M37" s="246">
        <f t="shared" si="11"/>
        <v>5</v>
      </c>
      <c r="N37" s="246">
        <f t="shared" si="11"/>
        <v>15</v>
      </c>
      <c r="O37" s="246">
        <f t="shared" si="11"/>
        <v>141</v>
      </c>
      <c r="P37" s="246">
        <f t="shared" si="11"/>
        <v>17</v>
      </c>
      <c r="Q37" s="246">
        <f t="shared" si="11"/>
        <v>13</v>
      </c>
      <c r="R37" s="246">
        <f t="shared" si="11"/>
        <v>0</v>
      </c>
      <c r="S37" s="256">
        <f t="shared" si="8"/>
        <v>0</v>
      </c>
      <c r="T37" s="246">
        <f aca="true" t="shared" si="12" ref="T37:AB37">SUM(T38:T41)</f>
        <v>0</v>
      </c>
      <c r="U37" s="246">
        <f t="shared" si="12"/>
        <v>0</v>
      </c>
      <c r="V37" s="246">
        <f t="shared" si="12"/>
        <v>0</v>
      </c>
      <c r="W37" s="246">
        <f t="shared" si="12"/>
        <v>0</v>
      </c>
      <c r="X37" s="246">
        <f t="shared" si="12"/>
        <v>22</v>
      </c>
      <c r="Y37" s="246">
        <f t="shared" si="12"/>
        <v>74</v>
      </c>
      <c r="Z37" s="246">
        <f t="shared" si="12"/>
        <v>3</v>
      </c>
      <c r="AA37" s="246">
        <f t="shared" si="12"/>
        <v>1</v>
      </c>
      <c r="AB37" s="246">
        <f t="shared" si="12"/>
        <v>0</v>
      </c>
      <c r="AC37" s="247">
        <f t="shared" si="5"/>
        <v>21.8</v>
      </c>
      <c r="AD37" s="247">
        <f t="shared" si="3"/>
        <v>41.5</v>
      </c>
      <c r="AE37" s="416" t="s">
        <v>257</v>
      </c>
      <c r="AF37" s="417"/>
    </row>
    <row r="38" spans="1:32" ht="16.5" customHeight="1">
      <c r="A38" s="186"/>
      <c r="B38" s="189" t="s">
        <v>86</v>
      </c>
      <c r="C38" s="253">
        <f t="shared" si="6"/>
        <v>159</v>
      </c>
      <c r="D38" s="254">
        <f t="shared" si="7"/>
        <v>27</v>
      </c>
      <c r="E38" s="254">
        <v>25</v>
      </c>
      <c r="F38" s="254">
        <v>2</v>
      </c>
      <c r="G38" s="254">
        <v>0</v>
      </c>
      <c r="H38" s="254">
        <v>0</v>
      </c>
      <c r="I38" s="254">
        <v>0</v>
      </c>
      <c r="J38" s="254">
        <v>0</v>
      </c>
      <c r="K38" s="254">
        <v>29</v>
      </c>
      <c r="L38" s="254">
        <v>0</v>
      </c>
      <c r="M38" s="254">
        <v>1</v>
      </c>
      <c r="N38" s="254">
        <v>9</v>
      </c>
      <c r="O38" s="254">
        <v>71</v>
      </c>
      <c r="P38" s="254">
        <v>15</v>
      </c>
      <c r="Q38" s="254">
        <v>7</v>
      </c>
      <c r="R38" s="254">
        <v>0</v>
      </c>
      <c r="S38" s="254">
        <f t="shared" si="8"/>
        <v>0</v>
      </c>
      <c r="T38" s="254">
        <v>0</v>
      </c>
      <c r="U38" s="254">
        <v>0</v>
      </c>
      <c r="V38" s="254">
        <v>0</v>
      </c>
      <c r="W38" s="254">
        <v>0</v>
      </c>
      <c r="X38" s="254">
        <v>11</v>
      </c>
      <c r="Y38" s="254">
        <v>26</v>
      </c>
      <c r="Z38" s="254">
        <v>2</v>
      </c>
      <c r="AA38" s="254">
        <v>0</v>
      </c>
      <c r="AB38" s="254">
        <v>0</v>
      </c>
      <c r="AC38" s="255">
        <f t="shared" si="5"/>
        <v>17</v>
      </c>
      <c r="AD38" s="255">
        <f t="shared" si="3"/>
        <v>44.7</v>
      </c>
      <c r="AE38" s="190" t="s">
        <v>59</v>
      </c>
      <c r="AF38" s="176"/>
    </row>
    <row r="39" spans="1:32" ht="16.5" customHeight="1">
      <c r="A39" s="186"/>
      <c r="B39" s="189" t="s">
        <v>43</v>
      </c>
      <c r="C39" s="253">
        <f t="shared" si="6"/>
        <v>54</v>
      </c>
      <c r="D39" s="254">
        <f t="shared" si="7"/>
        <v>2</v>
      </c>
      <c r="E39" s="254">
        <v>2</v>
      </c>
      <c r="F39" s="254">
        <v>0</v>
      </c>
      <c r="G39" s="254">
        <v>0</v>
      </c>
      <c r="H39" s="254">
        <v>0</v>
      </c>
      <c r="I39" s="254">
        <v>0</v>
      </c>
      <c r="J39" s="254">
        <v>0</v>
      </c>
      <c r="K39" s="254">
        <v>17</v>
      </c>
      <c r="L39" s="254">
        <v>0</v>
      </c>
      <c r="M39" s="254">
        <v>2</v>
      </c>
      <c r="N39" s="254">
        <v>1</v>
      </c>
      <c r="O39" s="254">
        <v>32</v>
      </c>
      <c r="P39" s="254">
        <v>0</v>
      </c>
      <c r="Q39" s="254">
        <v>0</v>
      </c>
      <c r="R39" s="254">
        <v>0</v>
      </c>
      <c r="S39" s="254">
        <f t="shared" si="8"/>
        <v>0</v>
      </c>
      <c r="T39" s="254">
        <v>0</v>
      </c>
      <c r="U39" s="254">
        <v>0</v>
      </c>
      <c r="V39" s="254">
        <v>0</v>
      </c>
      <c r="W39" s="254">
        <v>0</v>
      </c>
      <c r="X39" s="254">
        <v>1</v>
      </c>
      <c r="Y39" s="254">
        <v>2</v>
      </c>
      <c r="Z39" s="254">
        <v>0</v>
      </c>
      <c r="AA39" s="254">
        <v>1</v>
      </c>
      <c r="AB39" s="254">
        <v>0</v>
      </c>
      <c r="AC39" s="255">
        <f t="shared" si="5"/>
        <v>3.7</v>
      </c>
      <c r="AD39" s="255">
        <f t="shared" si="3"/>
        <v>59.3</v>
      </c>
      <c r="AE39" s="190" t="s">
        <v>60</v>
      </c>
      <c r="AF39" s="176"/>
    </row>
    <row r="40" spans="1:32" ht="16.5" customHeight="1">
      <c r="A40" s="186"/>
      <c r="B40" s="189" t="s">
        <v>44</v>
      </c>
      <c r="C40" s="253">
        <f t="shared" si="6"/>
        <v>96</v>
      </c>
      <c r="D40" s="254">
        <f t="shared" si="7"/>
        <v>42</v>
      </c>
      <c r="E40" s="254">
        <v>42</v>
      </c>
      <c r="F40" s="254">
        <v>0</v>
      </c>
      <c r="G40" s="254">
        <v>0</v>
      </c>
      <c r="H40" s="254">
        <v>0</v>
      </c>
      <c r="I40" s="254">
        <v>0</v>
      </c>
      <c r="J40" s="254">
        <v>0</v>
      </c>
      <c r="K40" s="254">
        <v>19</v>
      </c>
      <c r="L40" s="254">
        <v>0</v>
      </c>
      <c r="M40" s="254">
        <v>2</v>
      </c>
      <c r="N40" s="254">
        <v>3</v>
      </c>
      <c r="O40" s="254">
        <v>24</v>
      </c>
      <c r="P40" s="254">
        <v>1</v>
      </c>
      <c r="Q40" s="254">
        <v>5</v>
      </c>
      <c r="R40" s="254">
        <v>0</v>
      </c>
      <c r="S40" s="254">
        <f t="shared" si="8"/>
        <v>0</v>
      </c>
      <c r="T40" s="254">
        <v>0</v>
      </c>
      <c r="U40" s="254">
        <v>0</v>
      </c>
      <c r="V40" s="254">
        <v>0</v>
      </c>
      <c r="W40" s="254">
        <v>0</v>
      </c>
      <c r="X40" s="254">
        <v>3</v>
      </c>
      <c r="Y40" s="254">
        <v>43</v>
      </c>
      <c r="Z40" s="254">
        <v>0</v>
      </c>
      <c r="AA40" s="254">
        <v>0</v>
      </c>
      <c r="AB40" s="254">
        <v>0</v>
      </c>
      <c r="AC40" s="255">
        <f t="shared" si="5"/>
        <v>43.8</v>
      </c>
      <c r="AD40" s="255">
        <f t="shared" si="3"/>
        <v>25</v>
      </c>
      <c r="AE40" s="190" t="s">
        <v>61</v>
      </c>
      <c r="AF40" s="176"/>
    </row>
    <row r="41" spans="1:32" ht="16.5" customHeight="1">
      <c r="A41" s="186"/>
      <c r="B41" s="189" t="s">
        <v>45</v>
      </c>
      <c r="C41" s="253">
        <f t="shared" si="6"/>
        <v>31</v>
      </c>
      <c r="D41" s="254">
        <f t="shared" si="7"/>
        <v>3</v>
      </c>
      <c r="E41" s="254">
        <v>2</v>
      </c>
      <c r="F41" s="254">
        <v>1</v>
      </c>
      <c r="G41" s="254">
        <v>0</v>
      </c>
      <c r="H41" s="254">
        <v>0</v>
      </c>
      <c r="I41" s="254">
        <v>0</v>
      </c>
      <c r="J41" s="254">
        <v>0</v>
      </c>
      <c r="K41" s="254">
        <v>6</v>
      </c>
      <c r="L41" s="254">
        <v>4</v>
      </c>
      <c r="M41" s="254">
        <v>0</v>
      </c>
      <c r="N41" s="254">
        <v>2</v>
      </c>
      <c r="O41" s="254">
        <v>14</v>
      </c>
      <c r="P41" s="254">
        <v>1</v>
      </c>
      <c r="Q41" s="254">
        <v>1</v>
      </c>
      <c r="R41" s="254">
        <v>0</v>
      </c>
      <c r="S41" s="254">
        <f t="shared" si="8"/>
        <v>0</v>
      </c>
      <c r="T41" s="254">
        <v>0</v>
      </c>
      <c r="U41" s="254">
        <v>0</v>
      </c>
      <c r="V41" s="254">
        <v>0</v>
      </c>
      <c r="W41" s="254">
        <v>0</v>
      </c>
      <c r="X41" s="254">
        <v>7</v>
      </c>
      <c r="Y41" s="254">
        <v>3</v>
      </c>
      <c r="Z41" s="254">
        <v>1</v>
      </c>
      <c r="AA41" s="254">
        <v>0</v>
      </c>
      <c r="AB41" s="254">
        <v>0</v>
      </c>
      <c r="AC41" s="255">
        <f t="shared" si="5"/>
        <v>9.7</v>
      </c>
      <c r="AD41" s="255">
        <f t="shared" si="3"/>
        <v>45.2</v>
      </c>
      <c r="AE41" s="190" t="s">
        <v>62</v>
      </c>
      <c r="AF41" s="176"/>
    </row>
    <row r="42" spans="1:32" s="180" customFormat="1" ht="16.5" customHeight="1">
      <c r="A42" s="421" t="s">
        <v>258</v>
      </c>
      <c r="B42" s="421"/>
      <c r="C42" s="252">
        <f t="shared" si="6"/>
        <v>65</v>
      </c>
      <c r="D42" s="256">
        <f t="shared" si="7"/>
        <v>1</v>
      </c>
      <c r="E42" s="246">
        <f aca="true" t="shared" si="13" ref="E42:R42">E43</f>
        <v>1</v>
      </c>
      <c r="F42" s="246">
        <f t="shared" si="13"/>
        <v>0</v>
      </c>
      <c r="G42" s="246">
        <f t="shared" si="13"/>
        <v>0</v>
      </c>
      <c r="H42" s="246">
        <f t="shared" si="13"/>
        <v>0</v>
      </c>
      <c r="I42" s="246">
        <f t="shared" si="13"/>
        <v>0</v>
      </c>
      <c r="J42" s="246">
        <f t="shared" si="13"/>
        <v>0</v>
      </c>
      <c r="K42" s="246">
        <f t="shared" si="13"/>
        <v>10</v>
      </c>
      <c r="L42" s="246">
        <f t="shared" si="13"/>
        <v>0</v>
      </c>
      <c r="M42" s="246">
        <f t="shared" si="13"/>
        <v>1</v>
      </c>
      <c r="N42" s="246">
        <f t="shared" si="13"/>
        <v>3</v>
      </c>
      <c r="O42" s="246">
        <f t="shared" si="13"/>
        <v>44</v>
      </c>
      <c r="P42" s="246">
        <f t="shared" si="13"/>
        <v>5</v>
      </c>
      <c r="Q42" s="246">
        <f t="shared" si="13"/>
        <v>1</v>
      </c>
      <c r="R42" s="246">
        <f t="shared" si="13"/>
        <v>0</v>
      </c>
      <c r="S42" s="256">
        <f t="shared" si="8"/>
        <v>0</v>
      </c>
      <c r="T42" s="246">
        <f aca="true" t="shared" si="14" ref="T42:AB42">T43</f>
        <v>0</v>
      </c>
      <c r="U42" s="246">
        <f t="shared" si="14"/>
        <v>0</v>
      </c>
      <c r="V42" s="246">
        <f t="shared" si="14"/>
        <v>0</v>
      </c>
      <c r="W42" s="246">
        <f t="shared" si="14"/>
        <v>0</v>
      </c>
      <c r="X42" s="246">
        <f t="shared" si="14"/>
        <v>10</v>
      </c>
      <c r="Y42" s="246">
        <f t="shared" si="14"/>
        <v>1</v>
      </c>
      <c r="Z42" s="246">
        <f t="shared" si="14"/>
        <v>0</v>
      </c>
      <c r="AA42" s="246">
        <f t="shared" si="14"/>
        <v>0</v>
      </c>
      <c r="AB42" s="246">
        <f t="shared" si="14"/>
        <v>0</v>
      </c>
      <c r="AC42" s="247">
        <f t="shared" si="5"/>
        <v>1.5</v>
      </c>
      <c r="AD42" s="247">
        <f t="shared" si="3"/>
        <v>67.7</v>
      </c>
      <c r="AE42" s="419" t="s">
        <v>63</v>
      </c>
      <c r="AF42" s="420"/>
    </row>
    <row r="43" spans="1:32" ht="16.5" customHeight="1">
      <c r="A43" s="186"/>
      <c r="B43" s="189" t="s">
        <v>46</v>
      </c>
      <c r="C43" s="253">
        <f t="shared" si="6"/>
        <v>65</v>
      </c>
      <c r="D43" s="254">
        <f t="shared" si="7"/>
        <v>1</v>
      </c>
      <c r="E43" s="254">
        <v>1</v>
      </c>
      <c r="F43" s="254">
        <v>0</v>
      </c>
      <c r="G43" s="254">
        <v>0</v>
      </c>
      <c r="H43" s="254">
        <v>0</v>
      </c>
      <c r="I43" s="254">
        <v>0</v>
      </c>
      <c r="J43" s="254">
        <v>0</v>
      </c>
      <c r="K43" s="254">
        <v>10</v>
      </c>
      <c r="L43" s="254">
        <v>0</v>
      </c>
      <c r="M43" s="254">
        <v>1</v>
      </c>
      <c r="N43" s="254">
        <v>3</v>
      </c>
      <c r="O43" s="254">
        <v>44</v>
      </c>
      <c r="P43" s="254">
        <v>5</v>
      </c>
      <c r="Q43" s="254">
        <v>1</v>
      </c>
      <c r="R43" s="254">
        <v>0</v>
      </c>
      <c r="S43" s="254">
        <f t="shared" si="8"/>
        <v>0</v>
      </c>
      <c r="T43" s="254">
        <v>0</v>
      </c>
      <c r="U43" s="254">
        <v>0</v>
      </c>
      <c r="V43" s="254">
        <v>0</v>
      </c>
      <c r="W43" s="254">
        <v>0</v>
      </c>
      <c r="X43" s="254">
        <v>10</v>
      </c>
      <c r="Y43" s="254">
        <v>1</v>
      </c>
      <c r="Z43" s="254">
        <v>0</v>
      </c>
      <c r="AA43" s="254">
        <v>0</v>
      </c>
      <c r="AB43" s="254">
        <v>0</v>
      </c>
      <c r="AC43" s="255">
        <f t="shared" si="5"/>
        <v>1.5</v>
      </c>
      <c r="AD43" s="255">
        <f t="shared" si="3"/>
        <v>67.7</v>
      </c>
      <c r="AE43" s="190" t="s">
        <v>46</v>
      </c>
      <c r="AF43" s="176"/>
    </row>
    <row r="44" spans="1:32" s="180" customFormat="1" ht="16.5" customHeight="1">
      <c r="A44" s="421" t="s">
        <v>259</v>
      </c>
      <c r="B44" s="421"/>
      <c r="C44" s="252">
        <f t="shared" si="6"/>
        <v>80</v>
      </c>
      <c r="D44" s="256">
        <f t="shared" si="7"/>
        <v>13</v>
      </c>
      <c r="E44" s="246">
        <v>12</v>
      </c>
      <c r="F44" s="246">
        <f aca="true" t="shared" si="15" ref="F44:R44">F45+F46</f>
        <v>1</v>
      </c>
      <c r="G44" s="246">
        <f t="shared" si="15"/>
        <v>0</v>
      </c>
      <c r="H44" s="246">
        <f t="shared" si="15"/>
        <v>0</v>
      </c>
      <c r="I44" s="246">
        <f t="shared" si="15"/>
        <v>0</v>
      </c>
      <c r="J44" s="246">
        <f t="shared" si="15"/>
        <v>0</v>
      </c>
      <c r="K44" s="246">
        <f t="shared" si="15"/>
        <v>24</v>
      </c>
      <c r="L44" s="246">
        <f t="shared" si="15"/>
        <v>0</v>
      </c>
      <c r="M44" s="246">
        <f t="shared" si="15"/>
        <v>0</v>
      </c>
      <c r="N44" s="246">
        <f t="shared" si="15"/>
        <v>13</v>
      </c>
      <c r="O44" s="246">
        <f t="shared" si="15"/>
        <v>25</v>
      </c>
      <c r="P44" s="246">
        <f t="shared" si="15"/>
        <v>0</v>
      </c>
      <c r="Q44" s="246">
        <f t="shared" si="15"/>
        <v>5</v>
      </c>
      <c r="R44" s="246">
        <f t="shared" si="15"/>
        <v>0</v>
      </c>
      <c r="S44" s="256">
        <f t="shared" si="8"/>
        <v>0</v>
      </c>
      <c r="T44" s="246">
        <f aca="true" t="shared" si="16" ref="T44:AB44">T45+T46</f>
        <v>0</v>
      </c>
      <c r="U44" s="246">
        <f t="shared" si="16"/>
        <v>0</v>
      </c>
      <c r="V44" s="246">
        <f t="shared" si="16"/>
        <v>0</v>
      </c>
      <c r="W44" s="246">
        <f t="shared" si="16"/>
        <v>0</v>
      </c>
      <c r="X44" s="246">
        <f t="shared" si="16"/>
        <v>4</v>
      </c>
      <c r="Y44" s="246">
        <f t="shared" si="16"/>
        <v>12</v>
      </c>
      <c r="Z44" s="246">
        <f t="shared" si="16"/>
        <v>1</v>
      </c>
      <c r="AA44" s="246">
        <f t="shared" si="16"/>
        <v>0</v>
      </c>
      <c r="AB44" s="246">
        <f t="shared" si="16"/>
        <v>0</v>
      </c>
      <c r="AC44" s="247">
        <f t="shared" si="5"/>
        <v>16.3</v>
      </c>
      <c r="AD44" s="247">
        <f t="shared" si="3"/>
        <v>31.3</v>
      </c>
      <c r="AE44" s="416" t="s">
        <v>259</v>
      </c>
      <c r="AF44" s="417"/>
    </row>
    <row r="45" spans="1:32" ht="16.5" customHeight="1">
      <c r="A45" s="186"/>
      <c r="B45" s="189" t="s">
        <v>47</v>
      </c>
      <c r="C45" s="253">
        <f t="shared" si="6"/>
        <v>80</v>
      </c>
      <c r="D45" s="254">
        <f t="shared" si="7"/>
        <v>13</v>
      </c>
      <c r="E45" s="254">
        <v>12</v>
      </c>
      <c r="F45" s="254">
        <v>1</v>
      </c>
      <c r="G45" s="254">
        <v>0</v>
      </c>
      <c r="H45" s="254">
        <v>0</v>
      </c>
      <c r="I45" s="254">
        <v>0</v>
      </c>
      <c r="J45" s="254">
        <v>0</v>
      </c>
      <c r="K45" s="254">
        <v>24</v>
      </c>
      <c r="L45" s="254">
        <v>0</v>
      </c>
      <c r="M45" s="254">
        <v>0</v>
      </c>
      <c r="N45" s="254">
        <v>13</v>
      </c>
      <c r="O45" s="254">
        <v>25</v>
      </c>
      <c r="P45" s="254">
        <v>0</v>
      </c>
      <c r="Q45" s="254">
        <v>5</v>
      </c>
      <c r="R45" s="254">
        <v>0</v>
      </c>
      <c r="S45" s="254">
        <f t="shared" si="8"/>
        <v>0</v>
      </c>
      <c r="T45" s="254">
        <v>0</v>
      </c>
      <c r="U45" s="254">
        <v>0</v>
      </c>
      <c r="V45" s="254">
        <v>0</v>
      </c>
      <c r="W45" s="254">
        <v>0</v>
      </c>
      <c r="X45" s="254">
        <v>4</v>
      </c>
      <c r="Y45" s="254">
        <v>12</v>
      </c>
      <c r="Z45" s="254">
        <v>1</v>
      </c>
      <c r="AA45" s="254">
        <v>0</v>
      </c>
      <c r="AB45" s="254">
        <v>0</v>
      </c>
      <c r="AC45" s="255">
        <f t="shared" si="5"/>
        <v>16.3</v>
      </c>
      <c r="AD45" s="255">
        <f t="shared" si="3"/>
        <v>31.3</v>
      </c>
      <c r="AE45" s="190" t="s">
        <v>47</v>
      </c>
      <c r="AF45" s="176"/>
    </row>
    <row r="46" spans="1:32" ht="16.5" customHeight="1">
      <c r="A46" s="186"/>
      <c r="B46" s="189" t="s">
        <v>48</v>
      </c>
      <c r="C46" s="253">
        <f t="shared" si="6"/>
        <v>0</v>
      </c>
      <c r="D46" s="254">
        <f t="shared" si="7"/>
        <v>0</v>
      </c>
      <c r="E46" s="254">
        <v>0</v>
      </c>
      <c r="F46" s="254">
        <v>0</v>
      </c>
      <c r="G46" s="254">
        <v>0</v>
      </c>
      <c r="H46" s="254">
        <v>0</v>
      </c>
      <c r="I46" s="254">
        <v>0</v>
      </c>
      <c r="J46" s="254">
        <v>0</v>
      </c>
      <c r="K46" s="254">
        <v>0</v>
      </c>
      <c r="L46" s="254">
        <v>0</v>
      </c>
      <c r="M46" s="254">
        <v>0</v>
      </c>
      <c r="N46" s="254">
        <v>0</v>
      </c>
      <c r="O46" s="254">
        <v>0</v>
      </c>
      <c r="P46" s="254">
        <v>0</v>
      </c>
      <c r="Q46" s="254">
        <v>0</v>
      </c>
      <c r="R46" s="254">
        <v>0</v>
      </c>
      <c r="S46" s="254">
        <f t="shared" si="8"/>
        <v>0</v>
      </c>
      <c r="T46" s="254">
        <v>0</v>
      </c>
      <c r="U46" s="254">
        <v>0</v>
      </c>
      <c r="V46" s="254">
        <v>0</v>
      </c>
      <c r="W46" s="254">
        <v>0</v>
      </c>
      <c r="X46" s="254">
        <v>0</v>
      </c>
      <c r="Y46" s="254">
        <v>0</v>
      </c>
      <c r="Z46" s="254">
        <v>0</v>
      </c>
      <c r="AA46" s="254">
        <v>0</v>
      </c>
      <c r="AB46" s="254">
        <v>0</v>
      </c>
      <c r="AC46" s="257">
        <v>0</v>
      </c>
      <c r="AD46" s="257">
        <v>0</v>
      </c>
      <c r="AE46" s="190" t="s">
        <v>48</v>
      </c>
      <c r="AF46" s="176"/>
    </row>
    <row r="47" spans="1:32" s="180" customFormat="1" ht="16.5" customHeight="1">
      <c r="A47" s="421" t="s">
        <v>260</v>
      </c>
      <c r="B47" s="421"/>
      <c r="C47" s="252">
        <f t="shared" si="6"/>
        <v>178</v>
      </c>
      <c r="D47" s="256">
        <f t="shared" si="7"/>
        <v>101</v>
      </c>
      <c r="E47" s="246">
        <f aca="true" t="shared" si="17" ref="E47:R47">SUM(E48:E50)</f>
        <v>100</v>
      </c>
      <c r="F47" s="246">
        <f t="shared" si="17"/>
        <v>1</v>
      </c>
      <c r="G47" s="246">
        <f t="shared" si="17"/>
        <v>0</v>
      </c>
      <c r="H47" s="246">
        <f t="shared" si="17"/>
        <v>0</v>
      </c>
      <c r="I47" s="246">
        <f t="shared" si="17"/>
        <v>0</v>
      </c>
      <c r="J47" s="246">
        <f t="shared" si="17"/>
        <v>0</v>
      </c>
      <c r="K47" s="246">
        <f t="shared" si="17"/>
        <v>32</v>
      </c>
      <c r="L47" s="246">
        <f t="shared" si="17"/>
        <v>0</v>
      </c>
      <c r="M47" s="246">
        <f t="shared" si="17"/>
        <v>1</v>
      </c>
      <c r="N47" s="246">
        <f t="shared" si="17"/>
        <v>4</v>
      </c>
      <c r="O47" s="246">
        <f t="shared" si="17"/>
        <v>36</v>
      </c>
      <c r="P47" s="246">
        <f t="shared" si="17"/>
        <v>4</v>
      </c>
      <c r="Q47" s="246">
        <f t="shared" si="17"/>
        <v>0</v>
      </c>
      <c r="R47" s="246">
        <f t="shared" si="17"/>
        <v>0</v>
      </c>
      <c r="S47" s="256">
        <f t="shared" si="8"/>
        <v>0</v>
      </c>
      <c r="T47" s="246">
        <f aca="true" t="shared" si="18" ref="T47:AB47">SUM(T48:T50)</f>
        <v>0</v>
      </c>
      <c r="U47" s="246">
        <f t="shared" si="18"/>
        <v>0</v>
      </c>
      <c r="V47" s="246">
        <f t="shared" si="18"/>
        <v>0</v>
      </c>
      <c r="W47" s="246">
        <f t="shared" si="18"/>
        <v>0</v>
      </c>
      <c r="X47" s="246">
        <f t="shared" si="18"/>
        <v>3</v>
      </c>
      <c r="Y47" s="246">
        <f t="shared" si="18"/>
        <v>100</v>
      </c>
      <c r="Z47" s="246">
        <f t="shared" si="18"/>
        <v>1</v>
      </c>
      <c r="AA47" s="246">
        <f t="shared" si="18"/>
        <v>0</v>
      </c>
      <c r="AB47" s="246">
        <f t="shared" si="18"/>
        <v>0</v>
      </c>
      <c r="AC47" s="247">
        <f t="shared" si="5"/>
        <v>56.7</v>
      </c>
      <c r="AD47" s="247">
        <f>ROUND((O47+S47)/C47*100,1)</f>
        <v>20.2</v>
      </c>
      <c r="AE47" s="416" t="s">
        <v>260</v>
      </c>
      <c r="AF47" s="417"/>
    </row>
    <row r="48" spans="1:32" ht="16.5" customHeight="1">
      <c r="A48" s="186"/>
      <c r="B48" s="189" t="s">
        <v>49</v>
      </c>
      <c r="C48" s="253">
        <f t="shared" si="6"/>
        <v>60</v>
      </c>
      <c r="D48" s="254">
        <f t="shared" si="7"/>
        <v>16</v>
      </c>
      <c r="E48" s="254">
        <v>15</v>
      </c>
      <c r="F48" s="254">
        <v>1</v>
      </c>
      <c r="G48" s="254">
        <v>0</v>
      </c>
      <c r="H48" s="254">
        <v>0</v>
      </c>
      <c r="I48" s="254">
        <v>0</v>
      </c>
      <c r="J48" s="254">
        <v>0</v>
      </c>
      <c r="K48" s="254">
        <v>12</v>
      </c>
      <c r="L48" s="254">
        <v>0</v>
      </c>
      <c r="M48" s="254">
        <v>1</v>
      </c>
      <c r="N48" s="254">
        <v>4</v>
      </c>
      <c r="O48" s="254">
        <v>23</v>
      </c>
      <c r="P48" s="254">
        <v>4</v>
      </c>
      <c r="Q48" s="254">
        <v>0</v>
      </c>
      <c r="R48" s="254">
        <v>0</v>
      </c>
      <c r="S48" s="254">
        <f t="shared" si="8"/>
        <v>0</v>
      </c>
      <c r="T48" s="254">
        <v>0</v>
      </c>
      <c r="U48" s="254">
        <v>0</v>
      </c>
      <c r="V48" s="254">
        <v>0</v>
      </c>
      <c r="W48" s="254">
        <v>0</v>
      </c>
      <c r="X48" s="254">
        <v>3</v>
      </c>
      <c r="Y48" s="254">
        <v>15</v>
      </c>
      <c r="Z48" s="254">
        <v>1</v>
      </c>
      <c r="AA48" s="254">
        <v>0</v>
      </c>
      <c r="AB48" s="254">
        <v>0</v>
      </c>
      <c r="AC48" s="255">
        <f t="shared" si="5"/>
        <v>26.7</v>
      </c>
      <c r="AD48" s="255">
        <f>ROUND((O48+S48)/C48*100,1)</f>
        <v>38.3</v>
      </c>
      <c r="AE48" s="190" t="s">
        <v>49</v>
      </c>
      <c r="AF48" s="176"/>
    </row>
    <row r="49" spans="1:32" ht="16.5" customHeight="1">
      <c r="A49" s="186"/>
      <c r="B49" s="189" t="s">
        <v>50</v>
      </c>
      <c r="C49" s="253">
        <f aca="true" t="shared" si="19" ref="C49:C65">D49+K49+L49+M49+N49+O49+P49+Q49+R49</f>
        <v>0</v>
      </c>
      <c r="D49" s="254">
        <f aca="true" t="shared" si="20" ref="D49:D65">SUM(E49:J49)</f>
        <v>0</v>
      </c>
      <c r="E49" s="254">
        <v>0</v>
      </c>
      <c r="F49" s="254">
        <v>0</v>
      </c>
      <c r="G49" s="254">
        <v>0</v>
      </c>
      <c r="H49" s="254">
        <v>0</v>
      </c>
      <c r="I49" s="254">
        <v>0</v>
      </c>
      <c r="J49" s="254">
        <v>0</v>
      </c>
      <c r="K49" s="254">
        <v>0</v>
      </c>
      <c r="L49" s="254">
        <v>0</v>
      </c>
      <c r="M49" s="254">
        <v>0</v>
      </c>
      <c r="N49" s="254">
        <v>0</v>
      </c>
      <c r="O49" s="254">
        <v>0</v>
      </c>
      <c r="P49" s="254">
        <v>0</v>
      </c>
      <c r="Q49" s="254">
        <v>0</v>
      </c>
      <c r="R49" s="254">
        <v>0</v>
      </c>
      <c r="S49" s="254">
        <f aca="true" t="shared" si="21" ref="S49:S65">SUM(T49:W49)</f>
        <v>0</v>
      </c>
      <c r="T49" s="254">
        <v>0</v>
      </c>
      <c r="U49" s="254">
        <v>0</v>
      </c>
      <c r="V49" s="254">
        <v>0</v>
      </c>
      <c r="W49" s="254">
        <v>0</v>
      </c>
      <c r="X49" s="254">
        <v>0</v>
      </c>
      <c r="Y49" s="254">
        <v>0</v>
      </c>
      <c r="Z49" s="254">
        <v>0</v>
      </c>
      <c r="AA49" s="254">
        <v>0</v>
      </c>
      <c r="AB49" s="254">
        <v>0</v>
      </c>
      <c r="AC49" s="257">
        <v>0</v>
      </c>
      <c r="AD49" s="257">
        <v>0</v>
      </c>
      <c r="AE49" s="190" t="s">
        <v>50</v>
      </c>
      <c r="AF49" s="176"/>
    </row>
    <row r="50" spans="1:32" ht="16.5" customHeight="1">
      <c r="A50" s="186"/>
      <c r="B50" s="189" t="s">
        <v>51</v>
      </c>
      <c r="C50" s="253">
        <f t="shared" si="19"/>
        <v>118</v>
      </c>
      <c r="D50" s="254">
        <f t="shared" si="20"/>
        <v>85</v>
      </c>
      <c r="E50" s="254">
        <v>85</v>
      </c>
      <c r="F50" s="254">
        <v>0</v>
      </c>
      <c r="G50" s="254">
        <v>0</v>
      </c>
      <c r="H50" s="254">
        <v>0</v>
      </c>
      <c r="I50" s="254">
        <v>0</v>
      </c>
      <c r="J50" s="254">
        <v>0</v>
      </c>
      <c r="K50" s="254">
        <v>20</v>
      </c>
      <c r="L50" s="254">
        <v>0</v>
      </c>
      <c r="M50" s="254">
        <v>0</v>
      </c>
      <c r="N50" s="254">
        <v>0</v>
      </c>
      <c r="O50" s="254">
        <v>13</v>
      </c>
      <c r="P50" s="254">
        <v>0</v>
      </c>
      <c r="Q50" s="254">
        <v>0</v>
      </c>
      <c r="R50" s="254">
        <v>0</v>
      </c>
      <c r="S50" s="254">
        <f t="shared" si="21"/>
        <v>0</v>
      </c>
      <c r="T50" s="254">
        <v>0</v>
      </c>
      <c r="U50" s="254">
        <v>0</v>
      </c>
      <c r="V50" s="254">
        <v>0</v>
      </c>
      <c r="W50" s="254">
        <v>0</v>
      </c>
      <c r="X50" s="254">
        <v>0</v>
      </c>
      <c r="Y50" s="254">
        <v>85</v>
      </c>
      <c r="Z50" s="254">
        <v>0</v>
      </c>
      <c r="AA50" s="254">
        <v>0</v>
      </c>
      <c r="AB50" s="254">
        <v>0</v>
      </c>
      <c r="AC50" s="255">
        <f t="shared" si="5"/>
        <v>72</v>
      </c>
      <c r="AD50" s="255">
        <f>ROUND((O50+S50)/C50*100,1)</f>
        <v>11</v>
      </c>
      <c r="AE50" s="190" t="s">
        <v>51</v>
      </c>
      <c r="AF50" s="176"/>
    </row>
    <row r="51" spans="1:32" s="180" customFormat="1" ht="16.5" customHeight="1">
      <c r="A51" s="421" t="s">
        <v>261</v>
      </c>
      <c r="B51" s="421"/>
      <c r="C51" s="252">
        <f t="shared" si="19"/>
        <v>208</v>
      </c>
      <c r="D51" s="256">
        <f t="shared" si="20"/>
        <v>103</v>
      </c>
      <c r="E51" s="246">
        <f aca="true" t="shared" si="22" ref="E51:R51">SUM(E52:E55)</f>
        <v>102</v>
      </c>
      <c r="F51" s="246">
        <f t="shared" si="22"/>
        <v>1</v>
      </c>
      <c r="G51" s="246">
        <f t="shared" si="22"/>
        <v>0</v>
      </c>
      <c r="H51" s="246">
        <f t="shared" si="22"/>
        <v>0</v>
      </c>
      <c r="I51" s="246">
        <f t="shared" si="22"/>
        <v>0</v>
      </c>
      <c r="J51" s="246">
        <f t="shared" si="22"/>
        <v>0</v>
      </c>
      <c r="K51" s="246">
        <f t="shared" si="22"/>
        <v>23</v>
      </c>
      <c r="L51" s="246">
        <f t="shared" si="22"/>
        <v>8</v>
      </c>
      <c r="M51" s="246">
        <f t="shared" si="22"/>
        <v>1</v>
      </c>
      <c r="N51" s="246">
        <f t="shared" si="22"/>
        <v>6</v>
      </c>
      <c r="O51" s="246">
        <f t="shared" si="22"/>
        <v>55</v>
      </c>
      <c r="P51" s="246">
        <f t="shared" si="22"/>
        <v>3</v>
      </c>
      <c r="Q51" s="246">
        <f t="shared" si="22"/>
        <v>9</v>
      </c>
      <c r="R51" s="246">
        <f t="shared" si="22"/>
        <v>0</v>
      </c>
      <c r="S51" s="256">
        <f t="shared" si="21"/>
        <v>0</v>
      </c>
      <c r="T51" s="246">
        <f aca="true" t="shared" si="23" ref="T51:AB51">SUM(T52:T55)</f>
        <v>0</v>
      </c>
      <c r="U51" s="246">
        <f t="shared" si="23"/>
        <v>0</v>
      </c>
      <c r="V51" s="246">
        <f t="shared" si="23"/>
        <v>0</v>
      </c>
      <c r="W51" s="246">
        <f t="shared" si="23"/>
        <v>0</v>
      </c>
      <c r="X51" s="246">
        <f t="shared" si="23"/>
        <v>1</v>
      </c>
      <c r="Y51" s="246">
        <f t="shared" si="23"/>
        <v>110</v>
      </c>
      <c r="Z51" s="246">
        <f t="shared" si="23"/>
        <v>1</v>
      </c>
      <c r="AA51" s="246">
        <f t="shared" si="23"/>
        <v>11</v>
      </c>
      <c r="AB51" s="246">
        <f t="shared" si="23"/>
        <v>0</v>
      </c>
      <c r="AC51" s="247">
        <f t="shared" si="5"/>
        <v>49.5</v>
      </c>
      <c r="AD51" s="247">
        <f>ROUND((O51+S51)/C51*100,1)</f>
        <v>26.4</v>
      </c>
      <c r="AE51" s="416" t="s">
        <v>261</v>
      </c>
      <c r="AF51" s="417"/>
    </row>
    <row r="52" spans="1:32" ht="16.5" customHeight="1">
      <c r="A52" s="186"/>
      <c r="B52" s="189" t="s">
        <v>52</v>
      </c>
      <c r="C52" s="253">
        <f t="shared" si="19"/>
        <v>99</v>
      </c>
      <c r="D52" s="254">
        <f t="shared" si="20"/>
        <v>15</v>
      </c>
      <c r="E52" s="254">
        <v>15</v>
      </c>
      <c r="F52" s="254">
        <v>0</v>
      </c>
      <c r="G52" s="254">
        <v>0</v>
      </c>
      <c r="H52" s="254">
        <v>0</v>
      </c>
      <c r="I52" s="254">
        <v>0</v>
      </c>
      <c r="J52" s="254">
        <v>0</v>
      </c>
      <c r="K52" s="254">
        <v>14</v>
      </c>
      <c r="L52" s="254">
        <v>0</v>
      </c>
      <c r="M52" s="254">
        <v>1</v>
      </c>
      <c r="N52" s="254">
        <v>4</v>
      </c>
      <c r="O52" s="254">
        <v>53</v>
      </c>
      <c r="P52" s="254">
        <v>3</v>
      </c>
      <c r="Q52" s="254">
        <v>9</v>
      </c>
      <c r="R52" s="254">
        <v>0</v>
      </c>
      <c r="S52" s="254">
        <f t="shared" si="21"/>
        <v>0</v>
      </c>
      <c r="T52" s="254">
        <v>0</v>
      </c>
      <c r="U52" s="254">
        <v>0</v>
      </c>
      <c r="V52" s="254">
        <v>0</v>
      </c>
      <c r="W52" s="254">
        <v>0</v>
      </c>
      <c r="X52" s="254">
        <v>1</v>
      </c>
      <c r="Y52" s="254">
        <v>15</v>
      </c>
      <c r="Z52" s="254">
        <v>0</v>
      </c>
      <c r="AA52" s="254">
        <v>0</v>
      </c>
      <c r="AB52" s="254">
        <v>0</v>
      </c>
      <c r="AC52" s="255">
        <f t="shared" si="5"/>
        <v>15.2</v>
      </c>
      <c r="AD52" s="255">
        <f>ROUND((O52+S52)/C52*100,1)</f>
        <v>53.5</v>
      </c>
      <c r="AE52" s="190" t="s">
        <v>52</v>
      </c>
      <c r="AF52" s="176"/>
    </row>
    <row r="53" spans="1:32" ht="16.5" customHeight="1">
      <c r="A53" s="186"/>
      <c r="B53" s="189" t="s">
        <v>53</v>
      </c>
      <c r="C53" s="253">
        <f t="shared" si="19"/>
        <v>0</v>
      </c>
      <c r="D53" s="254">
        <f t="shared" si="20"/>
        <v>0</v>
      </c>
      <c r="E53" s="254">
        <v>0</v>
      </c>
      <c r="F53" s="254">
        <v>0</v>
      </c>
      <c r="G53" s="254">
        <v>0</v>
      </c>
      <c r="H53" s="254">
        <v>0</v>
      </c>
      <c r="I53" s="254">
        <v>0</v>
      </c>
      <c r="J53" s="254">
        <v>0</v>
      </c>
      <c r="K53" s="254">
        <v>0</v>
      </c>
      <c r="L53" s="254">
        <v>0</v>
      </c>
      <c r="M53" s="254">
        <v>0</v>
      </c>
      <c r="N53" s="254">
        <v>0</v>
      </c>
      <c r="O53" s="254">
        <v>0</v>
      </c>
      <c r="P53" s="254">
        <v>0</v>
      </c>
      <c r="Q53" s="254">
        <v>0</v>
      </c>
      <c r="R53" s="254">
        <v>0</v>
      </c>
      <c r="S53" s="254">
        <f t="shared" si="21"/>
        <v>0</v>
      </c>
      <c r="T53" s="254">
        <v>0</v>
      </c>
      <c r="U53" s="254">
        <v>0</v>
      </c>
      <c r="V53" s="254">
        <v>0</v>
      </c>
      <c r="W53" s="254">
        <v>0</v>
      </c>
      <c r="X53" s="254">
        <v>0</v>
      </c>
      <c r="Y53" s="254">
        <v>0</v>
      </c>
      <c r="Z53" s="254">
        <v>0</v>
      </c>
      <c r="AA53" s="254">
        <v>0</v>
      </c>
      <c r="AB53" s="254">
        <v>0</v>
      </c>
      <c r="AC53" s="257">
        <v>0</v>
      </c>
      <c r="AD53" s="255" t="e">
        <f>ROUND((O53+S53)/C53*100,1)</f>
        <v>#DIV/0!</v>
      </c>
      <c r="AE53" s="190" t="s">
        <v>53</v>
      </c>
      <c r="AF53" s="176"/>
    </row>
    <row r="54" spans="1:32" ht="16.5" customHeight="1">
      <c r="A54" s="186"/>
      <c r="B54" s="189" t="s">
        <v>54</v>
      </c>
      <c r="C54" s="253">
        <f t="shared" si="19"/>
        <v>109</v>
      </c>
      <c r="D54" s="254">
        <f t="shared" si="20"/>
        <v>88</v>
      </c>
      <c r="E54" s="254">
        <v>87</v>
      </c>
      <c r="F54" s="254">
        <v>1</v>
      </c>
      <c r="G54" s="254">
        <v>0</v>
      </c>
      <c r="H54" s="254">
        <v>0</v>
      </c>
      <c r="I54" s="254">
        <v>0</v>
      </c>
      <c r="J54" s="254">
        <v>0</v>
      </c>
      <c r="K54" s="254">
        <v>9</v>
      </c>
      <c r="L54" s="254">
        <v>8</v>
      </c>
      <c r="M54" s="254">
        <v>0</v>
      </c>
      <c r="N54" s="254">
        <v>2</v>
      </c>
      <c r="O54" s="254">
        <v>2</v>
      </c>
      <c r="P54" s="254">
        <v>0</v>
      </c>
      <c r="Q54" s="254">
        <v>0</v>
      </c>
      <c r="R54" s="254">
        <v>0</v>
      </c>
      <c r="S54" s="254">
        <f t="shared" si="21"/>
        <v>0</v>
      </c>
      <c r="T54" s="254">
        <v>0</v>
      </c>
      <c r="U54" s="254">
        <v>0</v>
      </c>
      <c r="V54" s="254">
        <v>0</v>
      </c>
      <c r="W54" s="254">
        <v>0</v>
      </c>
      <c r="X54" s="254">
        <v>0</v>
      </c>
      <c r="Y54" s="254">
        <v>95</v>
      </c>
      <c r="Z54" s="254">
        <v>1</v>
      </c>
      <c r="AA54" s="254">
        <v>11</v>
      </c>
      <c r="AB54" s="254">
        <v>0</v>
      </c>
      <c r="AC54" s="255">
        <f t="shared" si="5"/>
        <v>80.7</v>
      </c>
      <c r="AD54" s="255">
        <f>ROUND((O54+S54)/C54*100,1)</f>
        <v>1.8</v>
      </c>
      <c r="AE54" s="190" t="s">
        <v>54</v>
      </c>
      <c r="AF54" s="176"/>
    </row>
    <row r="55" spans="1:32" ht="16.5" customHeight="1">
      <c r="A55" s="186"/>
      <c r="B55" s="189" t="s">
        <v>55</v>
      </c>
      <c r="C55" s="253">
        <f t="shared" si="19"/>
        <v>0</v>
      </c>
      <c r="D55" s="254">
        <f t="shared" si="20"/>
        <v>0</v>
      </c>
      <c r="E55" s="254">
        <v>0</v>
      </c>
      <c r="F55" s="254">
        <v>0</v>
      </c>
      <c r="G55" s="254">
        <v>0</v>
      </c>
      <c r="H55" s="254">
        <v>0</v>
      </c>
      <c r="I55" s="254">
        <v>0</v>
      </c>
      <c r="J55" s="254">
        <v>0</v>
      </c>
      <c r="K55" s="254">
        <v>0</v>
      </c>
      <c r="L55" s="254">
        <v>0</v>
      </c>
      <c r="M55" s="254">
        <v>0</v>
      </c>
      <c r="N55" s="254">
        <v>0</v>
      </c>
      <c r="O55" s="254">
        <v>0</v>
      </c>
      <c r="P55" s="254">
        <v>0</v>
      </c>
      <c r="Q55" s="254">
        <v>0</v>
      </c>
      <c r="R55" s="254">
        <v>0</v>
      </c>
      <c r="S55" s="254">
        <f t="shared" si="21"/>
        <v>0</v>
      </c>
      <c r="T55" s="254">
        <v>0</v>
      </c>
      <c r="U55" s="254">
        <v>0</v>
      </c>
      <c r="V55" s="254">
        <v>0</v>
      </c>
      <c r="W55" s="254">
        <v>0</v>
      </c>
      <c r="X55" s="254">
        <v>0</v>
      </c>
      <c r="Y55" s="254">
        <v>0</v>
      </c>
      <c r="Z55" s="254">
        <v>0</v>
      </c>
      <c r="AA55" s="254">
        <v>0</v>
      </c>
      <c r="AB55" s="254">
        <v>0</v>
      </c>
      <c r="AC55" s="257">
        <v>0</v>
      </c>
      <c r="AD55" s="257">
        <v>0</v>
      </c>
      <c r="AE55" s="190" t="s">
        <v>55</v>
      </c>
      <c r="AF55" s="176"/>
    </row>
    <row r="56" spans="1:35" s="191" customFormat="1" ht="16.5" customHeight="1">
      <c r="A56" s="421" t="s">
        <v>262</v>
      </c>
      <c r="B56" s="421"/>
      <c r="C56" s="252">
        <f t="shared" si="19"/>
        <v>116</v>
      </c>
      <c r="D56" s="256">
        <f t="shared" si="20"/>
        <v>17</v>
      </c>
      <c r="E56" s="246">
        <f aca="true" t="shared" si="24" ref="E56:R56">SUM(E57:E58)</f>
        <v>16</v>
      </c>
      <c r="F56" s="246">
        <f t="shared" si="24"/>
        <v>1</v>
      </c>
      <c r="G56" s="246">
        <f t="shared" si="24"/>
        <v>0</v>
      </c>
      <c r="H56" s="246">
        <f t="shared" si="24"/>
        <v>0</v>
      </c>
      <c r="I56" s="246">
        <f t="shared" si="24"/>
        <v>0</v>
      </c>
      <c r="J56" s="246">
        <f t="shared" si="24"/>
        <v>0</v>
      </c>
      <c r="K56" s="246">
        <f t="shared" si="24"/>
        <v>15</v>
      </c>
      <c r="L56" s="246">
        <f t="shared" si="24"/>
        <v>2</v>
      </c>
      <c r="M56" s="246">
        <f t="shared" si="24"/>
        <v>1</v>
      </c>
      <c r="N56" s="246">
        <f t="shared" si="24"/>
        <v>4</v>
      </c>
      <c r="O56" s="246">
        <f t="shared" si="24"/>
        <v>63</v>
      </c>
      <c r="P56" s="246">
        <f t="shared" si="24"/>
        <v>4</v>
      </c>
      <c r="Q56" s="246">
        <f t="shared" si="24"/>
        <v>10</v>
      </c>
      <c r="R56" s="246">
        <f t="shared" si="24"/>
        <v>0</v>
      </c>
      <c r="S56" s="256">
        <f t="shared" si="21"/>
        <v>0</v>
      </c>
      <c r="T56" s="246">
        <f aca="true" t="shared" si="25" ref="T56:AB56">SUM(T57:T58)</f>
        <v>0</v>
      </c>
      <c r="U56" s="246">
        <f t="shared" si="25"/>
        <v>0</v>
      </c>
      <c r="V56" s="246">
        <f t="shared" si="25"/>
        <v>0</v>
      </c>
      <c r="W56" s="246">
        <f t="shared" si="25"/>
        <v>0</v>
      </c>
      <c r="X56" s="246">
        <f t="shared" si="25"/>
        <v>5</v>
      </c>
      <c r="Y56" s="246">
        <f t="shared" si="25"/>
        <v>16</v>
      </c>
      <c r="Z56" s="246">
        <f t="shared" si="25"/>
        <v>1</v>
      </c>
      <c r="AA56" s="246">
        <f t="shared" si="25"/>
        <v>0</v>
      </c>
      <c r="AB56" s="246">
        <f t="shared" si="25"/>
        <v>0</v>
      </c>
      <c r="AC56" s="247">
        <f t="shared" si="5"/>
        <v>14.7</v>
      </c>
      <c r="AD56" s="247">
        <f>ROUND((O56+S56)/C56*100,1)</f>
        <v>54.3</v>
      </c>
      <c r="AE56" s="416" t="s">
        <v>262</v>
      </c>
      <c r="AF56" s="417"/>
      <c r="AH56" s="180"/>
      <c r="AI56" s="180"/>
    </row>
    <row r="57" spans="1:32" ht="16.5" customHeight="1">
      <c r="A57" s="186"/>
      <c r="B57" s="189" t="s">
        <v>56</v>
      </c>
      <c r="C57" s="253">
        <f t="shared" si="19"/>
        <v>47</v>
      </c>
      <c r="D57" s="254">
        <f t="shared" si="20"/>
        <v>2</v>
      </c>
      <c r="E57" s="254">
        <v>2</v>
      </c>
      <c r="F57" s="254">
        <v>0</v>
      </c>
      <c r="G57" s="254">
        <v>0</v>
      </c>
      <c r="H57" s="254">
        <v>0</v>
      </c>
      <c r="I57" s="254">
        <v>0</v>
      </c>
      <c r="J57" s="254">
        <v>0</v>
      </c>
      <c r="K57" s="254">
        <v>2</v>
      </c>
      <c r="L57" s="254">
        <v>0</v>
      </c>
      <c r="M57" s="254">
        <v>0</v>
      </c>
      <c r="N57" s="254">
        <v>4</v>
      </c>
      <c r="O57" s="254">
        <v>30</v>
      </c>
      <c r="P57" s="254">
        <v>2</v>
      </c>
      <c r="Q57" s="254">
        <v>7</v>
      </c>
      <c r="R57" s="254">
        <v>0</v>
      </c>
      <c r="S57" s="254">
        <f t="shared" si="21"/>
        <v>0</v>
      </c>
      <c r="T57" s="254">
        <v>0</v>
      </c>
      <c r="U57" s="254">
        <v>0</v>
      </c>
      <c r="V57" s="254">
        <v>0</v>
      </c>
      <c r="W57" s="254">
        <v>0</v>
      </c>
      <c r="X57" s="254">
        <v>3</v>
      </c>
      <c r="Y57" s="254">
        <v>2</v>
      </c>
      <c r="Z57" s="254">
        <v>0</v>
      </c>
      <c r="AA57" s="254">
        <v>0</v>
      </c>
      <c r="AB57" s="254">
        <v>0</v>
      </c>
      <c r="AC57" s="255">
        <f t="shared" si="5"/>
        <v>4.3</v>
      </c>
      <c r="AD57" s="255">
        <f>ROUND((O57+S57)/C57*100,1)</f>
        <v>63.8</v>
      </c>
      <c r="AE57" s="190" t="s">
        <v>56</v>
      </c>
      <c r="AF57" s="176"/>
    </row>
    <row r="58" spans="1:35" s="166" customFormat="1" ht="16.5" customHeight="1">
      <c r="A58" s="186"/>
      <c r="B58" s="189" t="s">
        <v>76</v>
      </c>
      <c r="C58" s="253">
        <f t="shared" si="19"/>
        <v>69</v>
      </c>
      <c r="D58" s="254">
        <f t="shared" si="20"/>
        <v>15</v>
      </c>
      <c r="E58" s="254">
        <v>14</v>
      </c>
      <c r="F58" s="254">
        <v>1</v>
      </c>
      <c r="G58" s="254">
        <v>0</v>
      </c>
      <c r="H58" s="254">
        <v>0</v>
      </c>
      <c r="I58" s="254">
        <v>0</v>
      </c>
      <c r="J58" s="254">
        <v>0</v>
      </c>
      <c r="K58" s="254">
        <v>13</v>
      </c>
      <c r="L58" s="254">
        <v>2</v>
      </c>
      <c r="M58" s="254">
        <v>1</v>
      </c>
      <c r="N58" s="254">
        <v>0</v>
      </c>
      <c r="O58" s="254">
        <v>33</v>
      </c>
      <c r="P58" s="254">
        <v>2</v>
      </c>
      <c r="Q58" s="254">
        <v>3</v>
      </c>
      <c r="R58" s="254">
        <v>0</v>
      </c>
      <c r="S58" s="254">
        <f t="shared" si="21"/>
        <v>0</v>
      </c>
      <c r="T58" s="254">
        <v>0</v>
      </c>
      <c r="U58" s="254">
        <v>0</v>
      </c>
      <c r="V58" s="254">
        <v>0</v>
      </c>
      <c r="W58" s="254">
        <v>0</v>
      </c>
      <c r="X58" s="254">
        <v>2</v>
      </c>
      <c r="Y58" s="254">
        <v>14</v>
      </c>
      <c r="Z58" s="254">
        <v>1</v>
      </c>
      <c r="AA58" s="254">
        <v>0</v>
      </c>
      <c r="AB58" s="254">
        <v>0</v>
      </c>
      <c r="AC58" s="255">
        <f t="shared" si="5"/>
        <v>21.7</v>
      </c>
      <c r="AD58" s="255">
        <f>ROUND((O58+S58)/C58*100,1)</f>
        <v>47.8</v>
      </c>
      <c r="AE58" s="190" t="s">
        <v>76</v>
      </c>
      <c r="AF58" s="176"/>
      <c r="AH58" s="163"/>
      <c r="AI58" s="163"/>
    </row>
    <row r="59" spans="1:32" s="180" customFormat="1" ht="16.5" customHeight="1">
      <c r="A59" s="421" t="s">
        <v>263</v>
      </c>
      <c r="B59" s="424"/>
      <c r="C59" s="252">
        <f t="shared" si="19"/>
        <v>201</v>
      </c>
      <c r="D59" s="256">
        <f t="shared" si="20"/>
        <v>47</v>
      </c>
      <c r="E59" s="246">
        <f aca="true" t="shared" si="26" ref="E59:R59">SUM(E60:E61)</f>
        <v>47</v>
      </c>
      <c r="F59" s="246">
        <f t="shared" si="26"/>
        <v>0</v>
      </c>
      <c r="G59" s="246">
        <f t="shared" si="26"/>
        <v>0</v>
      </c>
      <c r="H59" s="246">
        <f t="shared" si="26"/>
        <v>0</v>
      </c>
      <c r="I59" s="246">
        <f t="shared" si="26"/>
        <v>0</v>
      </c>
      <c r="J59" s="246">
        <f t="shared" si="26"/>
        <v>0</v>
      </c>
      <c r="K59" s="246">
        <f t="shared" si="26"/>
        <v>40</v>
      </c>
      <c r="L59" s="246">
        <f t="shared" si="26"/>
        <v>0</v>
      </c>
      <c r="M59" s="246">
        <f t="shared" si="26"/>
        <v>1</v>
      </c>
      <c r="N59" s="246">
        <f t="shared" si="26"/>
        <v>14</v>
      </c>
      <c r="O59" s="246">
        <f t="shared" si="26"/>
        <v>80</v>
      </c>
      <c r="P59" s="246">
        <f t="shared" si="26"/>
        <v>4</v>
      </c>
      <c r="Q59" s="246">
        <f t="shared" si="26"/>
        <v>15</v>
      </c>
      <c r="R59" s="246">
        <f t="shared" si="26"/>
        <v>0</v>
      </c>
      <c r="S59" s="256">
        <f t="shared" si="21"/>
        <v>0</v>
      </c>
      <c r="T59" s="246">
        <f aca="true" t="shared" si="27" ref="T59:AB59">SUM(T60:T61)</f>
        <v>0</v>
      </c>
      <c r="U59" s="246">
        <f t="shared" si="27"/>
        <v>0</v>
      </c>
      <c r="V59" s="246">
        <f t="shared" si="27"/>
        <v>0</v>
      </c>
      <c r="W59" s="246">
        <f t="shared" si="27"/>
        <v>0</v>
      </c>
      <c r="X59" s="246">
        <f t="shared" si="27"/>
        <v>9</v>
      </c>
      <c r="Y59" s="246">
        <f t="shared" si="27"/>
        <v>49</v>
      </c>
      <c r="Z59" s="246">
        <f t="shared" si="27"/>
        <v>0</v>
      </c>
      <c r="AA59" s="246">
        <f t="shared" si="27"/>
        <v>0</v>
      </c>
      <c r="AB59" s="246">
        <f t="shared" si="27"/>
        <v>0</v>
      </c>
      <c r="AC59" s="247">
        <f t="shared" si="5"/>
        <v>23.4</v>
      </c>
      <c r="AD59" s="247">
        <f aca="true" t="shared" si="28" ref="AD59:AD65">ROUND((O59+S59)/C59*100,1)</f>
        <v>39.8</v>
      </c>
      <c r="AE59" s="416" t="s">
        <v>263</v>
      </c>
      <c r="AF59" s="423"/>
    </row>
    <row r="60" spans="1:32" ht="16.5" customHeight="1">
      <c r="A60" s="192"/>
      <c r="B60" s="189" t="s">
        <v>57</v>
      </c>
      <c r="C60" s="253">
        <f t="shared" si="19"/>
        <v>64</v>
      </c>
      <c r="D60" s="254">
        <f t="shared" si="20"/>
        <v>15</v>
      </c>
      <c r="E60" s="254">
        <v>15</v>
      </c>
      <c r="F60" s="254">
        <v>0</v>
      </c>
      <c r="G60" s="254">
        <v>0</v>
      </c>
      <c r="H60" s="254">
        <v>0</v>
      </c>
      <c r="I60" s="254">
        <v>0</v>
      </c>
      <c r="J60" s="254">
        <v>0</v>
      </c>
      <c r="K60" s="254">
        <v>14</v>
      </c>
      <c r="L60" s="254">
        <v>0</v>
      </c>
      <c r="M60" s="254">
        <v>0</v>
      </c>
      <c r="N60" s="254">
        <v>12</v>
      </c>
      <c r="O60" s="254">
        <v>22</v>
      </c>
      <c r="P60" s="254">
        <v>0</v>
      </c>
      <c r="Q60" s="254">
        <v>1</v>
      </c>
      <c r="R60" s="254">
        <v>0</v>
      </c>
      <c r="S60" s="254">
        <f t="shared" si="21"/>
        <v>0</v>
      </c>
      <c r="T60" s="254">
        <v>0</v>
      </c>
      <c r="U60" s="254">
        <v>0</v>
      </c>
      <c r="V60" s="254">
        <v>0</v>
      </c>
      <c r="W60" s="254">
        <v>0</v>
      </c>
      <c r="X60" s="254">
        <v>2</v>
      </c>
      <c r="Y60" s="254">
        <v>15</v>
      </c>
      <c r="Z60" s="254">
        <v>0</v>
      </c>
      <c r="AA60" s="254">
        <v>0</v>
      </c>
      <c r="AB60" s="254">
        <v>0</v>
      </c>
      <c r="AC60" s="255">
        <f t="shared" si="5"/>
        <v>23.4</v>
      </c>
      <c r="AD60" s="255">
        <f t="shared" si="28"/>
        <v>34.4</v>
      </c>
      <c r="AE60" s="190" t="s">
        <v>57</v>
      </c>
      <c r="AF60" s="176"/>
    </row>
    <row r="61" spans="1:32" ht="16.5" customHeight="1">
      <c r="A61" s="192"/>
      <c r="B61" s="189" t="s">
        <v>199</v>
      </c>
      <c r="C61" s="253">
        <f t="shared" si="19"/>
        <v>137</v>
      </c>
      <c r="D61" s="254">
        <f t="shared" si="20"/>
        <v>32</v>
      </c>
      <c r="E61" s="254">
        <v>32</v>
      </c>
      <c r="F61" s="254">
        <v>0</v>
      </c>
      <c r="G61" s="254">
        <v>0</v>
      </c>
      <c r="H61" s="254">
        <v>0</v>
      </c>
      <c r="I61" s="254">
        <v>0</v>
      </c>
      <c r="J61" s="254">
        <v>0</v>
      </c>
      <c r="K61" s="254">
        <v>26</v>
      </c>
      <c r="L61" s="254">
        <v>0</v>
      </c>
      <c r="M61" s="254">
        <v>1</v>
      </c>
      <c r="N61" s="254">
        <v>2</v>
      </c>
      <c r="O61" s="254">
        <v>58</v>
      </c>
      <c r="P61" s="254">
        <v>4</v>
      </c>
      <c r="Q61" s="254">
        <v>14</v>
      </c>
      <c r="R61" s="254">
        <v>0</v>
      </c>
      <c r="S61" s="254">
        <f t="shared" si="21"/>
        <v>0</v>
      </c>
      <c r="T61" s="254">
        <v>0</v>
      </c>
      <c r="U61" s="254">
        <v>0</v>
      </c>
      <c r="V61" s="254">
        <v>0</v>
      </c>
      <c r="W61" s="254">
        <v>0</v>
      </c>
      <c r="X61" s="254">
        <v>7</v>
      </c>
      <c r="Y61" s="254">
        <v>34</v>
      </c>
      <c r="Z61" s="254">
        <v>0</v>
      </c>
      <c r="AA61" s="254">
        <v>0</v>
      </c>
      <c r="AB61" s="254">
        <v>0</v>
      </c>
      <c r="AC61" s="255">
        <f t="shared" si="5"/>
        <v>23.4</v>
      </c>
      <c r="AD61" s="255">
        <f t="shared" si="28"/>
        <v>42.3</v>
      </c>
      <c r="AE61" s="190" t="s">
        <v>199</v>
      </c>
      <c r="AF61" s="176"/>
    </row>
    <row r="62" spans="1:32" s="180" customFormat="1" ht="16.5" customHeight="1">
      <c r="A62" s="421" t="s">
        <v>264</v>
      </c>
      <c r="B62" s="421"/>
      <c r="C62" s="252">
        <f t="shared" si="19"/>
        <v>41</v>
      </c>
      <c r="D62" s="256">
        <f t="shared" si="20"/>
        <v>2</v>
      </c>
      <c r="E62" s="246">
        <f aca="true" t="shared" si="29" ref="E62:R62">E63</f>
        <v>2</v>
      </c>
      <c r="F62" s="246">
        <f t="shared" si="29"/>
        <v>0</v>
      </c>
      <c r="G62" s="246">
        <f t="shared" si="29"/>
        <v>0</v>
      </c>
      <c r="H62" s="246">
        <f t="shared" si="29"/>
        <v>0</v>
      </c>
      <c r="I62" s="246">
        <f t="shared" si="29"/>
        <v>0</v>
      </c>
      <c r="J62" s="246">
        <f t="shared" si="29"/>
        <v>0</v>
      </c>
      <c r="K62" s="246">
        <f t="shared" si="29"/>
        <v>5</v>
      </c>
      <c r="L62" s="246">
        <f t="shared" si="29"/>
        <v>0</v>
      </c>
      <c r="M62" s="246">
        <f t="shared" si="29"/>
        <v>0</v>
      </c>
      <c r="N62" s="246">
        <f t="shared" si="29"/>
        <v>3</v>
      </c>
      <c r="O62" s="246">
        <f t="shared" si="29"/>
        <v>22</v>
      </c>
      <c r="P62" s="246">
        <f t="shared" si="29"/>
        <v>1</v>
      </c>
      <c r="Q62" s="246">
        <f t="shared" si="29"/>
        <v>8</v>
      </c>
      <c r="R62" s="246">
        <f t="shared" si="29"/>
        <v>0</v>
      </c>
      <c r="S62" s="256">
        <f t="shared" si="21"/>
        <v>0</v>
      </c>
      <c r="T62" s="246">
        <f aca="true" t="shared" si="30" ref="T62:AB62">T63</f>
        <v>0</v>
      </c>
      <c r="U62" s="246">
        <f t="shared" si="30"/>
        <v>0</v>
      </c>
      <c r="V62" s="246">
        <f t="shared" si="30"/>
        <v>0</v>
      </c>
      <c r="W62" s="246">
        <f t="shared" si="30"/>
        <v>0</v>
      </c>
      <c r="X62" s="246">
        <f t="shared" si="30"/>
        <v>1</v>
      </c>
      <c r="Y62" s="246">
        <f t="shared" si="30"/>
        <v>2</v>
      </c>
      <c r="Z62" s="246">
        <f t="shared" si="30"/>
        <v>0</v>
      </c>
      <c r="AA62" s="246">
        <f t="shared" si="30"/>
        <v>0</v>
      </c>
      <c r="AB62" s="246">
        <f t="shared" si="30"/>
        <v>0</v>
      </c>
      <c r="AC62" s="247">
        <f t="shared" si="5"/>
        <v>4.9</v>
      </c>
      <c r="AD62" s="247">
        <f t="shared" si="28"/>
        <v>53.7</v>
      </c>
      <c r="AE62" s="416" t="s">
        <v>264</v>
      </c>
      <c r="AF62" s="417"/>
    </row>
    <row r="63" spans="1:32" ht="16.5" customHeight="1">
      <c r="A63" s="192"/>
      <c r="B63" s="189" t="s">
        <v>58</v>
      </c>
      <c r="C63" s="253">
        <f t="shared" si="19"/>
        <v>41</v>
      </c>
      <c r="D63" s="254">
        <f t="shared" si="20"/>
        <v>2</v>
      </c>
      <c r="E63" s="254">
        <v>2</v>
      </c>
      <c r="F63" s="254">
        <v>0</v>
      </c>
      <c r="G63" s="254">
        <v>0</v>
      </c>
      <c r="H63" s="254">
        <v>0</v>
      </c>
      <c r="I63" s="254">
        <v>0</v>
      </c>
      <c r="J63" s="254">
        <v>0</v>
      </c>
      <c r="K63" s="254">
        <v>5</v>
      </c>
      <c r="L63" s="254">
        <v>0</v>
      </c>
      <c r="M63" s="254">
        <v>0</v>
      </c>
      <c r="N63" s="254">
        <v>3</v>
      </c>
      <c r="O63" s="254">
        <v>22</v>
      </c>
      <c r="P63" s="254">
        <v>1</v>
      </c>
      <c r="Q63" s="254">
        <v>8</v>
      </c>
      <c r="R63" s="254">
        <v>0</v>
      </c>
      <c r="S63" s="254">
        <f t="shared" si="21"/>
        <v>0</v>
      </c>
      <c r="T63" s="254">
        <v>0</v>
      </c>
      <c r="U63" s="254">
        <v>0</v>
      </c>
      <c r="V63" s="254">
        <v>0</v>
      </c>
      <c r="W63" s="254">
        <v>0</v>
      </c>
      <c r="X63" s="254">
        <v>1</v>
      </c>
      <c r="Y63" s="254">
        <v>2</v>
      </c>
      <c r="Z63" s="254">
        <v>0</v>
      </c>
      <c r="AA63" s="254">
        <v>0</v>
      </c>
      <c r="AB63" s="254">
        <v>0</v>
      </c>
      <c r="AC63" s="255">
        <f t="shared" si="5"/>
        <v>4.9</v>
      </c>
      <c r="AD63" s="255">
        <f t="shared" si="28"/>
        <v>53.7</v>
      </c>
      <c r="AE63" s="190" t="s">
        <v>58</v>
      </c>
      <c r="AF63" s="176"/>
    </row>
    <row r="64" spans="1:35" s="191" customFormat="1" ht="16.5" customHeight="1">
      <c r="A64" s="421" t="s">
        <v>265</v>
      </c>
      <c r="B64" s="422"/>
      <c r="C64" s="246">
        <f t="shared" si="19"/>
        <v>48</v>
      </c>
      <c r="D64" s="256">
        <f t="shared" si="20"/>
        <v>10</v>
      </c>
      <c r="E64" s="246">
        <f aca="true" t="shared" si="31" ref="E64:R64">SUM(E65:E65)</f>
        <v>10</v>
      </c>
      <c r="F64" s="246">
        <f t="shared" si="31"/>
        <v>0</v>
      </c>
      <c r="G64" s="246">
        <f t="shared" si="31"/>
        <v>0</v>
      </c>
      <c r="H64" s="246">
        <f t="shared" si="31"/>
        <v>0</v>
      </c>
      <c r="I64" s="246">
        <f t="shared" si="31"/>
        <v>0</v>
      </c>
      <c r="J64" s="246">
        <f t="shared" si="31"/>
        <v>0</v>
      </c>
      <c r="K64" s="246">
        <f t="shared" si="31"/>
        <v>13</v>
      </c>
      <c r="L64" s="246">
        <f t="shared" si="31"/>
        <v>0</v>
      </c>
      <c r="M64" s="246">
        <f t="shared" si="31"/>
        <v>1</v>
      </c>
      <c r="N64" s="246">
        <f t="shared" si="31"/>
        <v>3</v>
      </c>
      <c r="O64" s="246">
        <f t="shared" si="31"/>
        <v>20</v>
      </c>
      <c r="P64" s="246">
        <f t="shared" si="31"/>
        <v>0</v>
      </c>
      <c r="Q64" s="246">
        <f t="shared" si="31"/>
        <v>1</v>
      </c>
      <c r="R64" s="246">
        <f t="shared" si="31"/>
        <v>0</v>
      </c>
      <c r="S64" s="256">
        <f t="shared" si="21"/>
        <v>0</v>
      </c>
      <c r="T64" s="246">
        <f aca="true" t="shared" si="32" ref="T64:AB64">SUM(T65:T65)</f>
        <v>0</v>
      </c>
      <c r="U64" s="246">
        <f t="shared" si="32"/>
        <v>0</v>
      </c>
      <c r="V64" s="246">
        <f t="shared" si="32"/>
        <v>0</v>
      </c>
      <c r="W64" s="246">
        <f t="shared" si="32"/>
        <v>0</v>
      </c>
      <c r="X64" s="246">
        <f t="shared" si="32"/>
        <v>1</v>
      </c>
      <c r="Y64" s="246">
        <f t="shared" si="32"/>
        <v>11</v>
      </c>
      <c r="Z64" s="246">
        <f t="shared" si="32"/>
        <v>0</v>
      </c>
      <c r="AA64" s="246">
        <f t="shared" si="32"/>
        <v>0</v>
      </c>
      <c r="AB64" s="246">
        <f t="shared" si="32"/>
        <v>0</v>
      </c>
      <c r="AC64" s="247">
        <f t="shared" si="5"/>
        <v>20.8</v>
      </c>
      <c r="AD64" s="247">
        <f t="shared" si="28"/>
        <v>41.7</v>
      </c>
      <c r="AE64" s="416" t="s">
        <v>265</v>
      </c>
      <c r="AF64" s="423"/>
      <c r="AH64" s="180"/>
      <c r="AI64" s="180"/>
    </row>
    <row r="65" spans="1:35" s="166" customFormat="1" ht="16.5" customHeight="1">
      <c r="A65" s="192"/>
      <c r="B65" s="193" t="s">
        <v>200</v>
      </c>
      <c r="C65" s="258">
        <f t="shared" si="19"/>
        <v>48</v>
      </c>
      <c r="D65" s="254">
        <f t="shared" si="20"/>
        <v>10</v>
      </c>
      <c r="E65" s="254">
        <v>10</v>
      </c>
      <c r="F65" s="254">
        <v>0</v>
      </c>
      <c r="G65" s="254">
        <v>0</v>
      </c>
      <c r="H65" s="254">
        <v>0</v>
      </c>
      <c r="I65" s="254">
        <v>0</v>
      </c>
      <c r="J65" s="254">
        <v>0</v>
      </c>
      <c r="K65" s="254">
        <v>13</v>
      </c>
      <c r="L65" s="254">
        <v>0</v>
      </c>
      <c r="M65" s="254">
        <v>1</v>
      </c>
      <c r="N65" s="254">
        <v>3</v>
      </c>
      <c r="O65" s="254">
        <v>20</v>
      </c>
      <c r="P65" s="254">
        <v>0</v>
      </c>
      <c r="Q65" s="254">
        <v>1</v>
      </c>
      <c r="R65" s="254">
        <v>0</v>
      </c>
      <c r="S65" s="254">
        <f t="shared" si="21"/>
        <v>0</v>
      </c>
      <c r="T65" s="254">
        <v>0</v>
      </c>
      <c r="U65" s="254">
        <v>0</v>
      </c>
      <c r="V65" s="254">
        <v>0</v>
      </c>
      <c r="W65" s="254">
        <v>0</v>
      </c>
      <c r="X65" s="254">
        <v>1</v>
      </c>
      <c r="Y65" s="254">
        <v>11</v>
      </c>
      <c r="Z65" s="254">
        <v>0</v>
      </c>
      <c r="AA65" s="254">
        <v>0</v>
      </c>
      <c r="AB65" s="254">
        <v>0</v>
      </c>
      <c r="AC65" s="255">
        <f t="shared" si="5"/>
        <v>20.8</v>
      </c>
      <c r="AD65" s="255">
        <f t="shared" si="28"/>
        <v>41.7</v>
      </c>
      <c r="AE65" s="190" t="s">
        <v>200</v>
      </c>
      <c r="AF65" s="176"/>
      <c r="AH65" s="163"/>
      <c r="AI65" s="163"/>
    </row>
    <row r="66" spans="1:32" s="166" customFormat="1" ht="16.5" customHeight="1">
      <c r="A66" s="164"/>
      <c r="B66" s="19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95"/>
      <c r="AD66" s="195"/>
      <c r="AE66" s="196"/>
      <c r="AF66" s="164"/>
    </row>
    <row r="67" spans="2:30" ht="11.25" customHeight="1">
      <c r="B67" s="304"/>
      <c r="C67" s="304"/>
      <c r="D67" s="304"/>
      <c r="E67" s="304"/>
      <c r="F67" s="304"/>
      <c r="G67" s="304"/>
      <c r="H67" s="304"/>
      <c r="I67" s="304"/>
      <c r="J67" s="304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7"/>
      <c r="AD67" s="307"/>
    </row>
    <row r="68" spans="2:10" ht="11.25" customHeight="1">
      <c r="B68" s="304"/>
      <c r="C68" s="304"/>
      <c r="D68" s="166"/>
      <c r="E68" s="166"/>
      <c r="F68" s="166"/>
      <c r="G68" s="166"/>
      <c r="H68" s="166"/>
      <c r="I68" s="166"/>
      <c r="J68" s="166"/>
    </row>
    <row r="69" spans="2:3" ht="11.25" customHeight="1">
      <c r="B69" s="306"/>
      <c r="C69" s="306"/>
    </row>
    <row r="70" spans="2:3" ht="11.25" customHeight="1">
      <c r="B70" s="306"/>
      <c r="C70" s="306"/>
    </row>
    <row r="71" spans="2:3" ht="11.25" customHeight="1">
      <c r="B71" s="306"/>
      <c r="C71" s="306"/>
    </row>
    <row r="72" spans="2:3" ht="11.25" customHeight="1">
      <c r="B72" s="306"/>
      <c r="C72" s="306"/>
    </row>
    <row r="73" spans="2:3" ht="11.25" customHeight="1">
      <c r="B73" s="306"/>
      <c r="C73" s="306"/>
    </row>
    <row r="74" spans="2:3" ht="11.25" customHeight="1">
      <c r="B74" s="306"/>
      <c r="C74" s="306"/>
    </row>
    <row r="75" spans="2:3" ht="11.25" customHeight="1">
      <c r="B75" s="306"/>
      <c r="C75" s="306"/>
    </row>
    <row r="76" spans="2:3" ht="11.25" customHeight="1">
      <c r="B76" s="306"/>
      <c r="C76" s="306"/>
    </row>
    <row r="77" spans="2:3" ht="11.25" customHeight="1">
      <c r="B77" s="306"/>
      <c r="C77" s="306"/>
    </row>
    <row r="78" spans="2:3" ht="11.25" customHeight="1">
      <c r="B78" s="306"/>
      <c r="C78" s="306"/>
    </row>
    <row r="79" spans="2:3" ht="11.25" customHeight="1">
      <c r="B79" s="306"/>
      <c r="C79" s="306"/>
    </row>
    <row r="80" spans="2:3" ht="11.25" customHeight="1">
      <c r="B80" s="306"/>
      <c r="C80" s="306"/>
    </row>
    <row r="81" spans="2:3" ht="11.25" customHeight="1">
      <c r="B81" s="306"/>
      <c r="C81" s="306"/>
    </row>
  </sheetData>
  <sheetProtection/>
  <mergeCells count="55">
    <mergeCell ref="X12:X13"/>
    <mergeCell ref="AA12:AA13"/>
    <mergeCell ref="L12:L13"/>
    <mergeCell ref="A42:B42"/>
    <mergeCell ref="AB12:AB13"/>
    <mergeCell ref="A47:B47"/>
    <mergeCell ref="N4:N7"/>
    <mergeCell ref="O4:O7"/>
    <mergeCell ref="L4:M5"/>
    <mergeCell ref="A15:B15"/>
    <mergeCell ref="A34:B34"/>
    <mergeCell ref="A44:B44"/>
    <mergeCell ref="A37:B37"/>
    <mergeCell ref="F5:F7"/>
    <mergeCell ref="M12:M13"/>
    <mergeCell ref="A1:N1"/>
    <mergeCell ref="D4:J4"/>
    <mergeCell ref="C4:C7"/>
    <mergeCell ref="K4:K7"/>
    <mergeCell ref="H5:H7"/>
    <mergeCell ref="I5:I7"/>
    <mergeCell ref="D5:D7"/>
    <mergeCell ref="A4:B7"/>
    <mergeCell ref="J5:J7"/>
    <mergeCell ref="E5:E7"/>
    <mergeCell ref="AE44:AF44"/>
    <mergeCell ref="A64:B64"/>
    <mergeCell ref="AE64:AF64"/>
    <mergeCell ref="AE56:AF56"/>
    <mergeCell ref="AE59:AF59"/>
    <mergeCell ref="A62:B62"/>
    <mergeCell ref="A59:B59"/>
    <mergeCell ref="AE62:AF62"/>
    <mergeCell ref="A56:B56"/>
    <mergeCell ref="A51:B51"/>
    <mergeCell ref="AE4:AF7"/>
    <mergeCell ref="Q4:Q7"/>
    <mergeCell ref="R4:R7"/>
    <mergeCell ref="P4:P7"/>
    <mergeCell ref="AE51:AF51"/>
    <mergeCell ref="AE15:AF15"/>
    <mergeCell ref="AE34:AF34"/>
    <mergeCell ref="AE37:AF37"/>
    <mergeCell ref="AE42:AF42"/>
    <mergeCell ref="AE47:AF47"/>
    <mergeCell ref="AD4:AD7"/>
    <mergeCell ref="S4:W6"/>
    <mergeCell ref="G5:G7"/>
    <mergeCell ref="AC4:AC7"/>
    <mergeCell ref="L6:L7"/>
    <mergeCell ref="M6:M7"/>
    <mergeCell ref="Y6:Z6"/>
    <mergeCell ref="X4:X7"/>
    <mergeCell ref="Y4:AB5"/>
    <mergeCell ref="AA6:AB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81"/>
  <sheetViews>
    <sheetView showGridLines="0" zoomScalePageLayoutView="0" workbookViewId="0" topLeftCell="A1">
      <selection activeCell="K19" sqref="K19"/>
    </sheetView>
  </sheetViews>
  <sheetFormatPr defaultColWidth="8.75" defaultRowHeight="11.25" customHeight="1"/>
  <cols>
    <col min="1" max="1" width="1.328125" style="62" customWidth="1"/>
    <col min="2" max="2" width="8.75" style="62" customWidth="1"/>
    <col min="3" max="14" width="7.58203125" style="62" customWidth="1"/>
    <col min="15" max="16" width="6.58203125" style="62" customWidth="1"/>
    <col min="17" max="18" width="5.58203125" style="62" customWidth="1"/>
    <col min="19" max="23" width="4.58203125" style="62" customWidth="1"/>
    <col min="24" max="24" width="7.58203125" style="62" customWidth="1"/>
    <col min="25" max="28" width="5.58203125" style="62" customWidth="1"/>
    <col min="29" max="30" width="7.58203125" style="105" customWidth="1"/>
    <col min="31" max="31" width="8.75" style="62" customWidth="1"/>
    <col min="32" max="32" width="1.328125" style="62" customWidth="1"/>
    <col min="33" max="16384" width="8.75" style="62" customWidth="1"/>
  </cols>
  <sheetData>
    <row r="1" spans="1:30" ht="16.5" customHeight="1">
      <c r="A1" s="317" t="s">
        <v>232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98"/>
      <c r="P1" s="98"/>
      <c r="Q1" s="98"/>
      <c r="R1" s="81" t="s">
        <v>15</v>
      </c>
      <c r="S1" s="98"/>
      <c r="T1" s="98"/>
      <c r="U1" s="98"/>
      <c r="V1" s="98"/>
      <c r="W1" s="98"/>
      <c r="X1" s="98"/>
      <c r="Y1" s="98"/>
      <c r="Z1" s="98"/>
      <c r="AA1" s="98"/>
      <c r="AB1" s="98"/>
      <c r="AC1" s="99"/>
      <c r="AD1" s="99"/>
    </row>
    <row r="2" spans="1:30" ht="16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98"/>
      <c r="P2" s="98"/>
      <c r="Q2" s="98"/>
      <c r="R2" s="81"/>
      <c r="S2" s="98"/>
      <c r="T2" s="98"/>
      <c r="U2" s="98"/>
      <c r="V2" s="98"/>
      <c r="W2" s="98"/>
      <c r="X2" s="98"/>
      <c r="Y2" s="98"/>
      <c r="Z2" s="98"/>
      <c r="AA2" s="98"/>
      <c r="AB2" s="98"/>
      <c r="AC2" s="99"/>
      <c r="AD2" s="99"/>
    </row>
    <row r="3" spans="1:32" ht="16.5" customHeight="1">
      <c r="A3" s="81" t="s">
        <v>103</v>
      </c>
      <c r="C3" s="268"/>
      <c r="D3" s="82"/>
      <c r="E3" s="82"/>
      <c r="F3" s="82"/>
      <c r="G3" s="82"/>
      <c r="H3" s="82"/>
      <c r="I3" s="82"/>
      <c r="J3" s="82"/>
      <c r="K3" s="82"/>
      <c r="L3" s="82"/>
      <c r="M3" s="82"/>
      <c r="N3" s="8"/>
      <c r="O3" s="8" t="s">
        <v>184</v>
      </c>
      <c r="P3" s="82"/>
      <c r="Q3" s="82"/>
      <c r="R3" s="82"/>
      <c r="S3" s="63"/>
      <c r="T3" s="63"/>
      <c r="U3" s="63"/>
      <c r="V3" s="63"/>
      <c r="W3" s="63"/>
      <c r="X3" s="63"/>
      <c r="Y3" s="63"/>
      <c r="Z3" s="63"/>
      <c r="AA3" s="63"/>
      <c r="AB3" s="63"/>
      <c r="AC3" s="100"/>
      <c r="AD3" s="100"/>
      <c r="AE3" s="63"/>
      <c r="AF3" s="83" t="s">
        <v>2</v>
      </c>
    </row>
    <row r="4" spans="1:32" ht="16.5" customHeight="1">
      <c r="A4" s="324" t="s">
        <v>246</v>
      </c>
      <c r="B4" s="325"/>
      <c r="C4" s="330" t="s">
        <v>0</v>
      </c>
      <c r="D4" s="323" t="s">
        <v>171</v>
      </c>
      <c r="E4" s="323"/>
      <c r="F4" s="323"/>
      <c r="G4" s="323"/>
      <c r="H4" s="323"/>
      <c r="I4" s="323"/>
      <c r="J4" s="351"/>
      <c r="K4" s="318" t="s">
        <v>172</v>
      </c>
      <c r="L4" s="333" t="s">
        <v>173</v>
      </c>
      <c r="M4" s="321"/>
      <c r="N4" s="318" t="s">
        <v>169</v>
      </c>
      <c r="O4" s="318" t="s">
        <v>170</v>
      </c>
      <c r="P4" s="318" t="s">
        <v>207</v>
      </c>
      <c r="Q4" s="318" t="s">
        <v>174</v>
      </c>
      <c r="R4" s="352" t="s">
        <v>254</v>
      </c>
      <c r="S4" s="324" t="s">
        <v>175</v>
      </c>
      <c r="T4" s="324"/>
      <c r="U4" s="324"/>
      <c r="V4" s="324"/>
      <c r="W4" s="361"/>
      <c r="X4" s="355" t="s">
        <v>98</v>
      </c>
      <c r="Y4" s="342" t="s">
        <v>197</v>
      </c>
      <c r="Z4" s="324"/>
      <c r="AA4" s="324"/>
      <c r="AB4" s="361"/>
      <c r="AC4" s="358" t="s">
        <v>162</v>
      </c>
      <c r="AD4" s="334" t="s">
        <v>208</v>
      </c>
      <c r="AE4" s="342" t="s">
        <v>246</v>
      </c>
      <c r="AF4" s="343"/>
    </row>
    <row r="5" spans="1:32" ht="16.5" customHeight="1">
      <c r="A5" s="326"/>
      <c r="B5" s="327"/>
      <c r="C5" s="331"/>
      <c r="D5" s="318" t="s">
        <v>87</v>
      </c>
      <c r="E5" s="318" t="s">
        <v>93</v>
      </c>
      <c r="F5" s="318" t="s">
        <v>94</v>
      </c>
      <c r="G5" s="318" t="s">
        <v>95</v>
      </c>
      <c r="H5" s="318" t="s">
        <v>96</v>
      </c>
      <c r="I5" s="318" t="s">
        <v>97</v>
      </c>
      <c r="J5" s="318" t="s">
        <v>206</v>
      </c>
      <c r="K5" s="319"/>
      <c r="L5" s="382"/>
      <c r="M5" s="322"/>
      <c r="N5" s="319"/>
      <c r="O5" s="319"/>
      <c r="P5" s="319"/>
      <c r="Q5" s="319"/>
      <c r="R5" s="353"/>
      <c r="S5" s="362"/>
      <c r="T5" s="362"/>
      <c r="U5" s="362"/>
      <c r="V5" s="362"/>
      <c r="W5" s="363"/>
      <c r="X5" s="356"/>
      <c r="Y5" s="384"/>
      <c r="Z5" s="364"/>
      <c r="AA5" s="364"/>
      <c r="AB5" s="365"/>
      <c r="AC5" s="359"/>
      <c r="AD5" s="335"/>
      <c r="AE5" s="344"/>
      <c r="AF5" s="326"/>
    </row>
    <row r="6" spans="1:32" ht="16.5" customHeight="1">
      <c r="A6" s="326"/>
      <c r="B6" s="327"/>
      <c r="C6" s="331"/>
      <c r="D6" s="319"/>
      <c r="E6" s="319"/>
      <c r="F6" s="319"/>
      <c r="G6" s="319"/>
      <c r="H6" s="319"/>
      <c r="I6" s="319"/>
      <c r="J6" s="319"/>
      <c r="K6" s="319"/>
      <c r="L6" s="383" t="s">
        <v>161</v>
      </c>
      <c r="M6" s="319" t="s">
        <v>90</v>
      </c>
      <c r="N6" s="319"/>
      <c r="O6" s="319"/>
      <c r="P6" s="319"/>
      <c r="Q6" s="319"/>
      <c r="R6" s="353"/>
      <c r="S6" s="364"/>
      <c r="T6" s="364"/>
      <c r="U6" s="364"/>
      <c r="V6" s="364"/>
      <c r="W6" s="365"/>
      <c r="X6" s="356"/>
      <c r="Y6" s="368" t="s">
        <v>160</v>
      </c>
      <c r="Z6" s="369"/>
      <c r="AA6" s="442" t="s">
        <v>176</v>
      </c>
      <c r="AB6" s="443"/>
      <c r="AC6" s="359"/>
      <c r="AD6" s="335"/>
      <c r="AE6" s="344"/>
      <c r="AF6" s="326"/>
    </row>
    <row r="7" spans="1:32" ht="16.5" customHeight="1">
      <c r="A7" s="328"/>
      <c r="B7" s="329"/>
      <c r="C7" s="332"/>
      <c r="D7" s="320"/>
      <c r="E7" s="320"/>
      <c r="F7" s="320"/>
      <c r="G7" s="320"/>
      <c r="H7" s="320"/>
      <c r="I7" s="320"/>
      <c r="J7" s="320"/>
      <c r="K7" s="320"/>
      <c r="L7" s="376"/>
      <c r="M7" s="320"/>
      <c r="N7" s="320"/>
      <c r="O7" s="320"/>
      <c r="P7" s="320"/>
      <c r="Q7" s="320"/>
      <c r="R7" s="354"/>
      <c r="S7" s="18" t="s">
        <v>87</v>
      </c>
      <c r="T7" s="70" t="s">
        <v>185</v>
      </c>
      <c r="U7" s="70" t="s">
        <v>186</v>
      </c>
      <c r="V7" s="70" t="s">
        <v>187</v>
      </c>
      <c r="W7" s="70" t="s">
        <v>188</v>
      </c>
      <c r="X7" s="357"/>
      <c r="Y7" s="17" t="s">
        <v>100</v>
      </c>
      <c r="Z7" s="71" t="s">
        <v>101</v>
      </c>
      <c r="AA7" s="17" t="s">
        <v>100</v>
      </c>
      <c r="AB7" s="71" t="s">
        <v>101</v>
      </c>
      <c r="AC7" s="360"/>
      <c r="AD7" s="336"/>
      <c r="AE7" s="345"/>
      <c r="AF7" s="328"/>
    </row>
    <row r="8" spans="1:32" ht="16.5" customHeight="1">
      <c r="A8" s="63"/>
      <c r="B8" s="84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1"/>
      <c r="AD8" s="271"/>
      <c r="AE8" s="101"/>
      <c r="AF8" s="102"/>
    </row>
    <row r="9" spans="1:32" ht="16.5" customHeight="1">
      <c r="A9" s="270"/>
      <c r="B9" s="272" t="s">
        <v>250</v>
      </c>
      <c r="C9" s="311">
        <v>10398</v>
      </c>
      <c r="D9" s="241">
        <v>4875</v>
      </c>
      <c r="E9" s="241">
        <v>4111</v>
      </c>
      <c r="F9" s="241">
        <v>731</v>
      </c>
      <c r="G9" s="241">
        <v>0</v>
      </c>
      <c r="H9" s="241">
        <v>3</v>
      </c>
      <c r="I9" s="241">
        <v>30</v>
      </c>
      <c r="J9" s="241">
        <v>0</v>
      </c>
      <c r="K9" s="241">
        <v>1777</v>
      </c>
      <c r="L9" s="241">
        <v>492</v>
      </c>
      <c r="M9" s="241">
        <v>230</v>
      </c>
      <c r="N9" s="241">
        <v>59</v>
      </c>
      <c r="O9" s="241">
        <v>2255</v>
      </c>
      <c r="P9" s="241">
        <v>259</v>
      </c>
      <c r="Q9" s="241">
        <v>446</v>
      </c>
      <c r="R9" s="241">
        <v>5</v>
      </c>
      <c r="S9" s="241">
        <v>15</v>
      </c>
      <c r="T9" s="241">
        <v>0</v>
      </c>
      <c r="U9" s="241">
        <v>3</v>
      </c>
      <c r="V9" s="241">
        <v>12</v>
      </c>
      <c r="W9" s="241">
        <v>0</v>
      </c>
      <c r="X9" s="241">
        <v>255</v>
      </c>
      <c r="Y9" s="241">
        <v>4581</v>
      </c>
      <c r="Z9" s="241">
        <v>746</v>
      </c>
      <c r="AA9" s="241">
        <v>628</v>
      </c>
      <c r="AB9" s="241">
        <v>44</v>
      </c>
      <c r="AC9" s="244">
        <v>46.9</v>
      </c>
      <c r="AD9" s="244">
        <v>21.8</v>
      </c>
      <c r="AE9" s="90" t="s">
        <v>253</v>
      </c>
      <c r="AF9" s="85"/>
    </row>
    <row r="10" spans="1:32" s="1" customFormat="1" ht="16.5" customHeight="1">
      <c r="A10" s="274"/>
      <c r="B10" s="158" t="s">
        <v>251</v>
      </c>
      <c r="C10" s="252">
        <f>C15+C34+C37+C42+C44+C47+C51+C56+C59+C62+C64</f>
        <v>10556</v>
      </c>
      <c r="D10" s="246">
        <f>D15+D34+D37+D42+D44+D47+D51+D56+D59+D62+D64</f>
        <v>5098</v>
      </c>
      <c r="E10" s="246">
        <f aca="true" t="shared" si="0" ref="E10:AB10">E15+E34+E37+E42+E44+E47+E51+E56+E59+E62+E64</f>
        <v>4379</v>
      </c>
      <c r="F10" s="246">
        <f t="shared" si="0"/>
        <v>663</v>
      </c>
      <c r="G10" s="246">
        <f t="shared" si="0"/>
        <v>3</v>
      </c>
      <c r="H10" s="246">
        <f t="shared" si="0"/>
        <v>16</v>
      </c>
      <c r="I10" s="246">
        <f t="shared" si="0"/>
        <v>37</v>
      </c>
      <c r="J10" s="246">
        <f t="shared" si="0"/>
        <v>0</v>
      </c>
      <c r="K10" s="246">
        <f t="shared" si="0"/>
        <v>2149</v>
      </c>
      <c r="L10" s="246">
        <f t="shared" si="0"/>
        <v>203</v>
      </c>
      <c r="M10" s="246">
        <f t="shared" si="0"/>
        <v>347</v>
      </c>
      <c r="N10" s="246">
        <f t="shared" si="0"/>
        <v>66</v>
      </c>
      <c r="O10" s="246">
        <f t="shared" si="0"/>
        <v>1820</v>
      </c>
      <c r="P10" s="246">
        <f>P15+P34+P37+P42+P44+P47+P51+P56+P59+P62+P64</f>
        <v>334</v>
      </c>
      <c r="Q10" s="246">
        <f t="shared" si="0"/>
        <v>530</v>
      </c>
      <c r="R10" s="246">
        <f t="shared" si="0"/>
        <v>9</v>
      </c>
      <c r="S10" s="246">
        <f t="shared" si="0"/>
        <v>23</v>
      </c>
      <c r="T10" s="246">
        <f t="shared" si="0"/>
        <v>3</v>
      </c>
      <c r="U10" s="246">
        <f t="shared" si="0"/>
        <v>2</v>
      </c>
      <c r="V10" s="246">
        <f t="shared" si="0"/>
        <v>18</v>
      </c>
      <c r="W10" s="246">
        <f t="shared" si="0"/>
        <v>0</v>
      </c>
      <c r="X10" s="246">
        <f t="shared" si="0"/>
        <v>209</v>
      </c>
      <c r="Y10" s="246">
        <f t="shared" si="0"/>
        <v>4918</v>
      </c>
      <c r="Z10" s="246">
        <f t="shared" si="0"/>
        <v>672</v>
      </c>
      <c r="AA10" s="246">
        <f t="shared" si="0"/>
        <v>506</v>
      </c>
      <c r="AB10" s="246">
        <f t="shared" si="0"/>
        <v>33</v>
      </c>
      <c r="AC10" s="234">
        <f>ROUND(D10/C10*100,1)</f>
        <v>48.3</v>
      </c>
      <c r="AD10" s="234">
        <f>ROUND((O10+S10)/C10*100,1)</f>
        <v>17.5</v>
      </c>
      <c r="AE10" s="97" t="s">
        <v>252</v>
      </c>
      <c r="AF10" s="2"/>
    </row>
    <row r="11" spans="1:32" ht="16.5" customHeight="1">
      <c r="A11" s="63"/>
      <c r="B11" s="84"/>
      <c r="C11" s="248">
        <f aca="true" t="shared" si="1" ref="C11:AB11">IF(C10=SUM(C12:C13),"","no")</f>
      </c>
      <c r="D11" s="248">
        <f t="shared" si="1"/>
      </c>
      <c r="E11" s="248">
        <f t="shared" si="1"/>
      </c>
      <c r="F11" s="248">
        <f t="shared" si="1"/>
      </c>
      <c r="G11" s="248">
        <f t="shared" si="1"/>
      </c>
      <c r="H11" s="248">
        <f t="shared" si="1"/>
      </c>
      <c r="I11" s="248">
        <f t="shared" si="1"/>
      </c>
      <c r="J11" s="248">
        <f t="shared" si="1"/>
      </c>
      <c r="K11" s="248">
        <f t="shared" si="1"/>
      </c>
      <c r="L11" s="248">
        <f t="shared" si="1"/>
      </c>
      <c r="M11" s="248">
        <f t="shared" si="1"/>
      </c>
      <c r="N11" s="248">
        <f t="shared" si="1"/>
      </c>
      <c r="O11" s="248">
        <f t="shared" si="1"/>
      </c>
      <c r="P11" s="248">
        <f t="shared" si="1"/>
      </c>
      <c r="Q11" s="248">
        <f t="shared" si="1"/>
      </c>
      <c r="R11" s="248">
        <f t="shared" si="1"/>
      </c>
      <c r="S11" s="248">
        <f t="shared" si="1"/>
      </c>
      <c r="T11" s="248">
        <f t="shared" si="1"/>
      </c>
      <c r="U11" s="248">
        <f t="shared" si="1"/>
      </c>
      <c r="V11" s="248">
        <f t="shared" si="1"/>
      </c>
      <c r="W11" s="248">
        <f t="shared" si="1"/>
      </c>
      <c r="X11" s="248">
        <f t="shared" si="1"/>
      </c>
      <c r="Y11" s="248">
        <f t="shared" si="1"/>
      </c>
      <c r="Z11" s="248">
        <f t="shared" si="1"/>
      </c>
      <c r="AA11" s="248">
        <f t="shared" si="1"/>
      </c>
      <c r="AB11" s="248">
        <f t="shared" si="1"/>
      </c>
      <c r="AC11" s="236"/>
      <c r="AD11" s="236"/>
      <c r="AE11" s="87"/>
      <c r="AF11" s="85"/>
    </row>
    <row r="12" spans="1:32" ht="16.5" customHeight="1">
      <c r="A12" s="63"/>
      <c r="B12" s="86" t="s">
        <v>88</v>
      </c>
      <c r="C12" s="248">
        <v>7797</v>
      </c>
      <c r="D12" s="248">
        <f>SUM(E12:J12)</f>
        <v>3547</v>
      </c>
      <c r="E12" s="248">
        <v>3044</v>
      </c>
      <c r="F12" s="248">
        <v>465</v>
      </c>
      <c r="G12" s="248">
        <v>2</v>
      </c>
      <c r="H12" s="248">
        <v>0</v>
      </c>
      <c r="I12" s="248">
        <v>36</v>
      </c>
      <c r="J12" s="248">
        <v>0</v>
      </c>
      <c r="K12" s="248">
        <v>1647</v>
      </c>
      <c r="L12" s="440">
        <v>203</v>
      </c>
      <c r="M12" s="441">
        <v>347</v>
      </c>
      <c r="N12" s="248">
        <v>54</v>
      </c>
      <c r="O12" s="248">
        <v>1511</v>
      </c>
      <c r="P12" s="248">
        <v>272</v>
      </c>
      <c r="Q12" s="248">
        <v>299</v>
      </c>
      <c r="R12" s="248">
        <v>7</v>
      </c>
      <c r="S12" s="248">
        <f>SUM(T12:W12)</f>
        <v>23</v>
      </c>
      <c r="T12" s="248">
        <v>3</v>
      </c>
      <c r="U12" s="248">
        <v>2</v>
      </c>
      <c r="V12" s="248">
        <v>18</v>
      </c>
      <c r="W12" s="248">
        <v>0</v>
      </c>
      <c r="X12" s="441">
        <v>209</v>
      </c>
      <c r="Y12" s="248">
        <v>3499</v>
      </c>
      <c r="Z12" s="248">
        <v>468</v>
      </c>
      <c r="AA12" s="441">
        <v>506</v>
      </c>
      <c r="AB12" s="441">
        <v>33</v>
      </c>
      <c r="AC12" s="236">
        <f>ROUND(D12/C12*100,1)</f>
        <v>45.5</v>
      </c>
      <c r="AD12" s="230">
        <f>ROUND((O12+S12)/C12*100,1)</f>
        <v>19.7</v>
      </c>
      <c r="AE12" s="87" t="s">
        <v>91</v>
      </c>
      <c r="AF12" s="85"/>
    </row>
    <row r="13" spans="1:32" ht="16.5" customHeight="1">
      <c r="A13" s="63"/>
      <c r="B13" s="86" t="s">
        <v>89</v>
      </c>
      <c r="C13" s="248">
        <v>2759</v>
      </c>
      <c r="D13" s="248">
        <f>SUM(E13:J13)</f>
        <v>1551</v>
      </c>
      <c r="E13" s="248">
        <v>1335</v>
      </c>
      <c r="F13" s="248">
        <v>198</v>
      </c>
      <c r="G13" s="248">
        <v>1</v>
      </c>
      <c r="H13" s="248">
        <v>16</v>
      </c>
      <c r="I13" s="248">
        <v>1</v>
      </c>
      <c r="J13" s="248">
        <v>0</v>
      </c>
      <c r="K13" s="248">
        <v>502</v>
      </c>
      <c r="L13" s="440"/>
      <c r="M13" s="441"/>
      <c r="N13" s="248">
        <v>12</v>
      </c>
      <c r="O13" s="248">
        <v>309</v>
      </c>
      <c r="P13" s="248">
        <v>62</v>
      </c>
      <c r="Q13" s="248">
        <v>231</v>
      </c>
      <c r="R13" s="248">
        <v>2</v>
      </c>
      <c r="S13" s="248">
        <f>SUM(T13:W13)</f>
        <v>0</v>
      </c>
      <c r="T13" s="248">
        <v>0</v>
      </c>
      <c r="U13" s="248">
        <v>0</v>
      </c>
      <c r="V13" s="248">
        <v>0</v>
      </c>
      <c r="W13" s="248">
        <v>0</v>
      </c>
      <c r="X13" s="441"/>
      <c r="Y13" s="248">
        <v>1419</v>
      </c>
      <c r="Z13" s="248">
        <v>204</v>
      </c>
      <c r="AA13" s="441"/>
      <c r="AB13" s="441"/>
      <c r="AC13" s="236">
        <f>ROUND(D13/C13*100,1)</f>
        <v>56.2</v>
      </c>
      <c r="AD13" s="230">
        <f>ROUND((O13+S13)/C13*100,1)</f>
        <v>11.2</v>
      </c>
      <c r="AE13" s="87" t="s">
        <v>92</v>
      </c>
      <c r="AF13" s="85"/>
    </row>
    <row r="14" spans="1:32" ht="16.5" customHeight="1">
      <c r="A14" s="63"/>
      <c r="B14" s="84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8"/>
      <c r="AD14" s="238"/>
      <c r="AE14" s="87"/>
      <c r="AF14" s="85"/>
    </row>
    <row r="15" spans="1:32" s="1" customFormat="1" ht="16.5" customHeight="1">
      <c r="A15" s="346" t="s">
        <v>204</v>
      </c>
      <c r="B15" s="349"/>
      <c r="C15" s="239">
        <f>SUM(C17:C33)</f>
        <v>9073</v>
      </c>
      <c r="D15" s="233">
        <f>SUM(D17:D33)</f>
        <v>4681</v>
      </c>
      <c r="E15" s="233">
        <f aca="true" t="shared" si="2" ref="E15:AB15">SUM(E17:E33)</f>
        <v>4069</v>
      </c>
      <c r="F15" s="233">
        <f t="shared" si="2"/>
        <v>556</v>
      </c>
      <c r="G15" s="233">
        <f t="shared" si="2"/>
        <v>3</v>
      </c>
      <c r="H15" s="233">
        <f t="shared" si="2"/>
        <v>16</v>
      </c>
      <c r="I15" s="233">
        <f t="shared" si="2"/>
        <v>37</v>
      </c>
      <c r="J15" s="233">
        <f t="shared" si="2"/>
        <v>0</v>
      </c>
      <c r="K15" s="233">
        <f t="shared" si="2"/>
        <v>1778</v>
      </c>
      <c r="L15" s="233">
        <f t="shared" si="2"/>
        <v>197</v>
      </c>
      <c r="M15" s="233">
        <f t="shared" si="2"/>
        <v>320</v>
      </c>
      <c r="N15" s="233">
        <f t="shared" si="2"/>
        <v>47</v>
      </c>
      <c r="O15" s="233">
        <f t="shared" si="2"/>
        <v>1314</v>
      </c>
      <c r="P15" s="233">
        <f>SUM(P17:P33)</f>
        <v>242</v>
      </c>
      <c r="Q15" s="233">
        <f t="shared" si="2"/>
        <v>485</v>
      </c>
      <c r="R15" s="233">
        <f t="shared" si="2"/>
        <v>9</v>
      </c>
      <c r="S15" s="233">
        <f t="shared" si="2"/>
        <v>21</v>
      </c>
      <c r="T15" s="233">
        <f t="shared" si="2"/>
        <v>3</v>
      </c>
      <c r="U15" s="233">
        <f t="shared" si="2"/>
        <v>0</v>
      </c>
      <c r="V15" s="233">
        <f t="shared" si="2"/>
        <v>18</v>
      </c>
      <c r="W15" s="233">
        <f t="shared" si="2"/>
        <v>0</v>
      </c>
      <c r="X15" s="233">
        <f t="shared" si="2"/>
        <v>149</v>
      </c>
      <c r="Y15" s="233">
        <f t="shared" si="2"/>
        <v>4597</v>
      </c>
      <c r="Z15" s="233">
        <f t="shared" si="2"/>
        <v>565</v>
      </c>
      <c r="AA15" s="233">
        <f t="shared" si="2"/>
        <v>499</v>
      </c>
      <c r="AB15" s="233">
        <f t="shared" si="2"/>
        <v>31</v>
      </c>
      <c r="AC15" s="234">
        <f aca="true" t="shared" si="3" ref="AC15:AC45">ROUND(D15/C15*100,1)</f>
        <v>51.6</v>
      </c>
      <c r="AD15" s="234">
        <f aca="true" t="shared" si="4" ref="AD15:AD45">ROUND((O15+S15)/C15*100,1)</f>
        <v>14.7</v>
      </c>
      <c r="AE15" s="337" t="s">
        <v>204</v>
      </c>
      <c r="AF15" s="339"/>
    </row>
    <row r="16" spans="1:32" s="1" customFormat="1" ht="16.5" customHeight="1">
      <c r="A16" s="2"/>
      <c r="B16" s="3" t="s">
        <v>167</v>
      </c>
      <c r="C16" s="239">
        <f aca="true" t="shared" si="5" ref="C16:AB16">SUM(C17:C21)</f>
        <v>5287</v>
      </c>
      <c r="D16" s="233">
        <f t="shared" si="5"/>
        <v>3156</v>
      </c>
      <c r="E16" s="233">
        <f t="shared" si="5"/>
        <v>2864</v>
      </c>
      <c r="F16" s="233">
        <f t="shared" si="5"/>
        <v>274</v>
      </c>
      <c r="G16" s="233">
        <f t="shared" si="5"/>
        <v>1</v>
      </c>
      <c r="H16" s="233">
        <f t="shared" si="5"/>
        <v>16</v>
      </c>
      <c r="I16" s="233">
        <v>0</v>
      </c>
      <c r="J16" s="233">
        <f t="shared" si="5"/>
        <v>0</v>
      </c>
      <c r="K16" s="233">
        <f t="shared" si="5"/>
        <v>905</v>
      </c>
      <c r="L16" s="233">
        <f t="shared" si="5"/>
        <v>140</v>
      </c>
      <c r="M16" s="233">
        <f t="shared" si="5"/>
        <v>226</v>
      </c>
      <c r="N16" s="233">
        <f t="shared" si="5"/>
        <v>14</v>
      </c>
      <c r="O16" s="233">
        <f t="shared" si="5"/>
        <v>437</v>
      </c>
      <c r="P16" s="233">
        <f>SUM(P17:P21)</f>
        <v>83</v>
      </c>
      <c r="Q16" s="233">
        <f t="shared" si="5"/>
        <v>319</v>
      </c>
      <c r="R16" s="233">
        <f t="shared" si="5"/>
        <v>7</v>
      </c>
      <c r="S16" s="233">
        <f>SUM(S17:S21)</f>
        <v>1</v>
      </c>
      <c r="T16" s="233">
        <f t="shared" si="5"/>
        <v>1</v>
      </c>
      <c r="U16" s="233">
        <f t="shared" si="5"/>
        <v>0</v>
      </c>
      <c r="V16" s="233">
        <f t="shared" si="5"/>
        <v>0</v>
      </c>
      <c r="W16" s="233">
        <f t="shared" si="5"/>
        <v>0</v>
      </c>
      <c r="X16" s="233">
        <f>SUM(X17:X21)</f>
        <v>36</v>
      </c>
      <c r="Y16" s="233">
        <f t="shared" si="5"/>
        <v>3266</v>
      </c>
      <c r="Z16" s="233">
        <f t="shared" si="5"/>
        <v>281</v>
      </c>
      <c r="AA16" s="233">
        <f t="shared" si="5"/>
        <v>396</v>
      </c>
      <c r="AB16" s="233">
        <f t="shared" si="5"/>
        <v>5</v>
      </c>
      <c r="AC16" s="234">
        <f t="shared" si="3"/>
        <v>59.7</v>
      </c>
      <c r="AD16" s="234">
        <f t="shared" si="4"/>
        <v>8.3</v>
      </c>
      <c r="AE16" s="4" t="s">
        <v>167</v>
      </c>
      <c r="AF16" s="2"/>
    </row>
    <row r="17" spans="1:32" ht="16.5" customHeight="1">
      <c r="A17" s="88"/>
      <c r="B17" s="103" t="s">
        <v>29</v>
      </c>
      <c r="C17" s="240">
        <f aca="true" t="shared" si="6" ref="C17:C48">D17+K17+L17+M17+N17+O17+P17+Q17+R17</f>
        <v>1935</v>
      </c>
      <c r="D17" s="241">
        <f aca="true" t="shared" si="7" ref="D17:D48">SUM(E17:J17)</f>
        <v>1057</v>
      </c>
      <c r="E17" s="241">
        <v>940</v>
      </c>
      <c r="F17" s="241">
        <v>116</v>
      </c>
      <c r="G17" s="241">
        <v>1</v>
      </c>
      <c r="H17" s="241">
        <v>0</v>
      </c>
      <c r="I17" s="241">
        <v>0</v>
      </c>
      <c r="J17" s="241">
        <v>0</v>
      </c>
      <c r="K17" s="241">
        <v>324</v>
      </c>
      <c r="L17" s="241">
        <v>48</v>
      </c>
      <c r="M17" s="241">
        <v>142</v>
      </c>
      <c r="N17" s="241">
        <v>11</v>
      </c>
      <c r="O17" s="241">
        <v>154</v>
      </c>
      <c r="P17" s="241">
        <v>52</v>
      </c>
      <c r="Q17" s="241">
        <v>143</v>
      </c>
      <c r="R17" s="241">
        <v>4</v>
      </c>
      <c r="S17" s="241">
        <f aca="true" t="shared" si="8" ref="S17:S48">SUM(T17:W17)</f>
        <v>1</v>
      </c>
      <c r="T17" s="241">
        <v>1</v>
      </c>
      <c r="U17" s="241">
        <v>0</v>
      </c>
      <c r="V17" s="241">
        <v>0</v>
      </c>
      <c r="W17" s="241">
        <v>0</v>
      </c>
      <c r="X17" s="241">
        <v>19</v>
      </c>
      <c r="Y17" s="241">
        <v>1103</v>
      </c>
      <c r="Z17" s="241">
        <v>118</v>
      </c>
      <c r="AA17" s="241">
        <v>177</v>
      </c>
      <c r="AB17" s="241">
        <v>2</v>
      </c>
      <c r="AC17" s="242">
        <f t="shared" si="3"/>
        <v>54.6</v>
      </c>
      <c r="AD17" s="242">
        <f t="shared" si="4"/>
        <v>8</v>
      </c>
      <c r="AE17" s="90" t="s">
        <v>29</v>
      </c>
      <c r="AF17" s="85"/>
    </row>
    <row r="18" spans="1:32" ht="16.5" customHeight="1">
      <c r="A18" s="88"/>
      <c r="B18" s="103" t="s">
        <v>30</v>
      </c>
      <c r="C18" s="240">
        <f t="shared" si="6"/>
        <v>475</v>
      </c>
      <c r="D18" s="241">
        <f t="shared" si="7"/>
        <v>319</v>
      </c>
      <c r="E18" s="241">
        <v>290</v>
      </c>
      <c r="F18" s="241">
        <v>12</v>
      </c>
      <c r="G18" s="241">
        <v>0</v>
      </c>
      <c r="H18" s="241">
        <v>16</v>
      </c>
      <c r="I18" s="241">
        <v>1</v>
      </c>
      <c r="J18" s="241">
        <v>0</v>
      </c>
      <c r="K18" s="241">
        <v>56</v>
      </c>
      <c r="L18" s="241">
        <v>0</v>
      </c>
      <c r="M18" s="241">
        <v>44</v>
      </c>
      <c r="N18" s="241">
        <v>2</v>
      </c>
      <c r="O18" s="241">
        <v>34</v>
      </c>
      <c r="P18" s="241">
        <v>8</v>
      </c>
      <c r="Q18" s="241">
        <v>12</v>
      </c>
      <c r="R18" s="241">
        <v>0</v>
      </c>
      <c r="S18" s="241">
        <f>SUM(T18:W18)</f>
        <v>0</v>
      </c>
      <c r="T18" s="241">
        <v>0</v>
      </c>
      <c r="U18" s="241">
        <v>0</v>
      </c>
      <c r="V18" s="241">
        <v>0</v>
      </c>
      <c r="W18" s="241">
        <v>0</v>
      </c>
      <c r="X18" s="241">
        <v>3</v>
      </c>
      <c r="Y18" s="241">
        <v>358</v>
      </c>
      <c r="Z18" s="241">
        <v>13</v>
      </c>
      <c r="AA18" s="241">
        <v>32</v>
      </c>
      <c r="AB18" s="241">
        <v>2</v>
      </c>
      <c r="AC18" s="242">
        <f t="shared" si="3"/>
        <v>67.2</v>
      </c>
      <c r="AD18" s="242">
        <f t="shared" si="4"/>
        <v>7.2</v>
      </c>
      <c r="AE18" s="90" t="s">
        <v>30</v>
      </c>
      <c r="AF18" s="85"/>
    </row>
    <row r="19" spans="1:32" ht="16.5" customHeight="1">
      <c r="A19" s="88"/>
      <c r="B19" s="103" t="s">
        <v>31</v>
      </c>
      <c r="C19" s="240">
        <f t="shared" si="6"/>
        <v>928</v>
      </c>
      <c r="D19" s="241">
        <f t="shared" si="7"/>
        <v>543</v>
      </c>
      <c r="E19" s="241">
        <v>478</v>
      </c>
      <c r="F19" s="241">
        <v>65</v>
      </c>
      <c r="G19" s="241">
        <v>0</v>
      </c>
      <c r="H19" s="241">
        <v>0</v>
      </c>
      <c r="I19" s="241">
        <v>0</v>
      </c>
      <c r="J19" s="241">
        <v>0</v>
      </c>
      <c r="K19" s="241">
        <v>167</v>
      </c>
      <c r="L19" s="241">
        <v>66</v>
      </c>
      <c r="M19" s="241">
        <v>5</v>
      </c>
      <c r="N19" s="241">
        <v>0</v>
      </c>
      <c r="O19" s="241">
        <v>90</v>
      </c>
      <c r="P19" s="241">
        <v>13</v>
      </c>
      <c r="Q19" s="241">
        <v>42</v>
      </c>
      <c r="R19" s="241">
        <v>2</v>
      </c>
      <c r="S19" s="241">
        <f t="shared" si="8"/>
        <v>0</v>
      </c>
      <c r="T19" s="241">
        <v>0</v>
      </c>
      <c r="U19" s="241">
        <v>0</v>
      </c>
      <c r="V19" s="241">
        <v>0</v>
      </c>
      <c r="W19" s="241">
        <v>0</v>
      </c>
      <c r="X19" s="241">
        <v>8</v>
      </c>
      <c r="Y19" s="241">
        <v>553</v>
      </c>
      <c r="Z19" s="241">
        <v>69</v>
      </c>
      <c r="AA19" s="241">
        <v>84</v>
      </c>
      <c r="AB19" s="241">
        <v>0</v>
      </c>
      <c r="AC19" s="242">
        <f t="shared" si="3"/>
        <v>58.5</v>
      </c>
      <c r="AD19" s="242">
        <f t="shared" si="4"/>
        <v>9.7</v>
      </c>
      <c r="AE19" s="90" t="s">
        <v>31</v>
      </c>
      <c r="AF19" s="85"/>
    </row>
    <row r="20" spans="1:32" ht="16.5" customHeight="1">
      <c r="A20" s="88"/>
      <c r="B20" s="103" t="s">
        <v>32</v>
      </c>
      <c r="C20" s="240">
        <f t="shared" si="6"/>
        <v>730</v>
      </c>
      <c r="D20" s="241">
        <f t="shared" si="7"/>
        <v>469</v>
      </c>
      <c r="E20" s="241">
        <v>445</v>
      </c>
      <c r="F20" s="241">
        <v>24</v>
      </c>
      <c r="G20" s="241">
        <v>0</v>
      </c>
      <c r="H20" s="241">
        <v>0</v>
      </c>
      <c r="I20" s="241">
        <v>0</v>
      </c>
      <c r="J20" s="241">
        <v>0</v>
      </c>
      <c r="K20" s="241">
        <v>167</v>
      </c>
      <c r="L20" s="241">
        <v>4</v>
      </c>
      <c r="M20" s="241">
        <v>27</v>
      </c>
      <c r="N20" s="241">
        <v>0</v>
      </c>
      <c r="O20" s="241">
        <v>29</v>
      </c>
      <c r="P20" s="241">
        <v>8</v>
      </c>
      <c r="Q20" s="241">
        <v>26</v>
      </c>
      <c r="R20" s="241">
        <v>0</v>
      </c>
      <c r="S20" s="241">
        <f t="shared" si="8"/>
        <v>0</v>
      </c>
      <c r="T20" s="241">
        <v>0</v>
      </c>
      <c r="U20" s="241">
        <v>0</v>
      </c>
      <c r="V20" s="241">
        <v>0</v>
      </c>
      <c r="W20" s="241">
        <v>0</v>
      </c>
      <c r="X20" s="241">
        <v>5</v>
      </c>
      <c r="Y20" s="241">
        <v>497</v>
      </c>
      <c r="Z20" s="241">
        <v>24</v>
      </c>
      <c r="AA20" s="241">
        <v>33</v>
      </c>
      <c r="AB20" s="241">
        <v>1</v>
      </c>
      <c r="AC20" s="242">
        <f t="shared" si="3"/>
        <v>64.2</v>
      </c>
      <c r="AD20" s="242">
        <f t="shared" si="4"/>
        <v>4</v>
      </c>
      <c r="AE20" s="90" t="s">
        <v>32</v>
      </c>
      <c r="AF20" s="85"/>
    </row>
    <row r="21" spans="1:32" ht="16.5" customHeight="1">
      <c r="A21" s="88"/>
      <c r="B21" s="103" t="s">
        <v>33</v>
      </c>
      <c r="C21" s="240">
        <f t="shared" si="6"/>
        <v>1219</v>
      </c>
      <c r="D21" s="241">
        <f t="shared" si="7"/>
        <v>768</v>
      </c>
      <c r="E21" s="241">
        <v>711</v>
      </c>
      <c r="F21" s="241">
        <v>57</v>
      </c>
      <c r="G21" s="241">
        <v>0</v>
      </c>
      <c r="H21" s="241">
        <v>0</v>
      </c>
      <c r="I21" s="241">
        <v>0</v>
      </c>
      <c r="J21" s="241">
        <v>0</v>
      </c>
      <c r="K21" s="241">
        <v>191</v>
      </c>
      <c r="L21" s="241">
        <v>22</v>
      </c>
      <c r="M21" s="241">
        <v>8</v>
      </c>
      <c r="N21" s="241">
        <v>1</v>
      </c>
      <c r="O21" s="241">
        <v>130</v>
      </c>
      <c r="P21" s="241">
        <v>2</v>
      </c>
      <c r="Q21" s="241">
        <v>96</v>
      </c>
      <c r="R21" s="241">
        <v>1</v>
      </c>
      <c r="S21" s="241">
        <f t="shared" si="8"/>
        <v>0</v>
      </c>
      <c r="T21" s="241">
        <v>0</v>
      </c>
      <c r="U21" s="241">
        <v>0</v>
      </c>
      <c r="V21" s="241">
        <v>0</v>
      </c>
      <c r="W21" s="241">
        <v>0</v>
      </c>
      <c r="X21" s="241">
        <v>1</v>
      </c>
      <c r="Y21" s="241">
        <v>755</v>
      </c>
      <c r="Z21" s="241">
        <v>57</v>
      </c>
      <c r="AA21" s="241">
        <v>70</v>
      </c>
      <c r="AB21" s="241">
        <v>0</v>
      </c>
      <c r="AC21" s="242">
        <f t="shared" si="3"/>
        <v>63</v>
      </c>
      <c r="AD21" s="242">
        <f t="shared" si="4"/>
        <v>10.7</v>
      </c>
      <c r="AE21" s="90" t="s">
        <v>33</v>
      </c>
      <c r="AF21" s="85"/>
    </row>
    <row r="22" spans="1:32" ht="16.5" customHeight="1">
      <c r="A22" s="88"/>
      <c r="B22" s="93" t="s">
        <v>34</v>
      </c>
      <c r="C22" s="240">
        <f t="shared" si="6"/>
        <v>788</v>
      </c>
      <c r="D22" s="241">
        <f t="shared" si="7"/>
        <v>291</v>
      </c>
      <c r="E22" s="241">
        <v>250</v>
      </c>
      <c r="F22" s="241">
        <v>39</v>
      </c>
      <c r="G22" s="241">
        <v>2</v>
      </c>
      <c r="H22" s="241">
        <v>0</v>
      </c>
      <c r="I22" s="241">
        <v>0</v>
      </c>
      <c r="J22" s="241">
        <v>0</v>
      </c>
      <c r="K22" s="241">
        <v>132</v>
      </c>
      <c r="L22" s="241">
        <v>47</v>
      </c>
      <c r="M22" s="241">
        <v>27</v>
      </c>
      <c r="N22" s="241">
        <v>4</v>
      </c>
      <c r="O22" s="241">
        <v>195</v>
      </c>
      <c r="P22" s="241">
        <v>34</v>
      </c>
      <c r="Q22" s="241">
        <v>57</v>
      </c>
      <c r="R22" s="241">
        <v>1</v>
      </c>
      <c r="S22" s="241">
        <f t="shared" si="8"/>
        <v>11</v>
      </c>
      <c r="T22" s="241">
        <v>0</v>
      </c>
      <c r="U22" s="241">
        <v>0</v>
      </c>
      <c r="V22" s="241">
        <v>11</v>
      </c>
      <c r="W22" s="241">
        <v>0</v>
      </c>
      <c r="X22" s="241">
        <v>12</v>
      </c>
      <c r="Y22" s="241">
        <v>266</v>
      </c>
      <c r="Z22" s="241">
        <v>39</v>
      </c>
      <c r="AA22" s="241">
        <v>30</v>
      </c>
      <c r="AB22" s="241">
        <v>4</v>
      </c>
      <c r="AC22" s="242">
        <f t="shared" si="3"/>
        <v>36.9</v>
      </c>
      <c r="AD22" s="242">
        <f t="shared" si="4"/>
        <v>26.1</v>
      </c>
      <c r="AE22" s="92" t="s">
        <v>34</v>
      </c>
      <c r="AF22" s="85"/>
    </row>
    <row r="23" spans="1:32" ht="16.5" customHeight="1">
      <c r="A23" s="88"/>
      <c r="B23" s="93" t="s">
        <v>168</v>
      </c>
      <c r="C23" s="240">
        <f t="shared" si="6"/>
        <v>198</v>
      </c>
      <c r="D23" s="241">
        <f t="shared" si="7"/>
        <v>57</v>
      </c>
      <c r="E23" s="241">
        <v>35</v>
      </c>
      <c r="F23" s="241">
        <v>22</v>
      </c>
      <c r="G23" s="241">
        <v>0</v>
      </c>
      <c r="H23" s="241">
        <v>0</v>
      </c>
      <c r="I23" s="241">
        <v>0</v>
      </c>
      <c r="J23" s="241">
        <v>0</v>
      </c>
      <c r="K23" s="241">
        <v>51</v>
      </c>
      <c r="L23" s="241">
        <v>0</v>
      </c>
      <c r="M23" s="241">
        <v>0</v>
      </c>
      <c r="N23" s="241">
        <v>0</v>
      </c>
      <c r="O23" s="241">
        <v>80</v>
      </c>
      <c r="P23" s="241">
        <v>3</v>
      </c>
      <c r="Q23" s="241">
        <v>7</v>
      </c>
      <c r="R23" s="241">
        <v>0</v>
      </c>
      <c r="S23" s="241">
        <f t="shared" si="8"/>
        <v>0</v>
      </c>
      <c r="T23" s="241">
        <v>0</v>
      </c>
      <c r="U23" s="241">
        <v>0</v>
      </c>
      <c r="V23" s="241">
        <v>0</v>
      </c>
      <c r="W23" s="241">
        <v>0</v>
      </c>
      <c r="X23" s="241">
        <v>11</v>
      </c>
      <c r="Y23" s="241">
        <v>37</v>
      </c>
      <c r="Z23" s="241">
        <v>22</v>
      </c>
      <c r="AA23" s="241">
        <v>0</v>
      </c>
      <c r="AB23" s="241">
        <v>0</v>
      </c>
      <c r="AC23" s="242">
        <f t="shared" si="3"/>
        <v>28.8</v>
      </c>
      <c r="AD23" s="242">
        <f t="shared" si="4"/>
        <v>40.4</v>
      </c>
      <c r="AE23" s="92" t="s">
        <v>168</v>
      </c>
      <c r="AF23" s="85"/>
    </row>
    <row r="24" spans="1:32" ht="16.5" customHeight="1">
      <c r="A24" s="88"/>
      <c r="B24" s="93" t="s">
        <v>35</v>
      </c>
      <c r="C24" s="240">
        <f t="shared" si="6"/>
        <v>435</v>
      </c>
      <c r="D24" s="241">
        <f t="shared" si="7"/>
        <v>151</v>
      </c>
      <c r="E24" s="241">
        <v>116</v>
      </c>
      <c r="F24" s="241">
        <v>35</v>
      </c>
      <c r="G24" s="241">
        <v>0</v>
      </c>
      <c r="H24" s="241">
        <v>0</v>
      </c>
      <c r="I24" s="241">
        <v>0</v>
      </c>
      <c r="J24" s="241">
        <v>0</v>
      </c>
      <c r="K24" s="241">
        <v>117</v>
      </c>
      <c r="L24" s="241">
        <v>0</v>
      </c>
      <c r="M24" s="241">
        <v>18</v>
      </c>
      <c r="N24" s="241">
        <v>5</v>
      </c>
      <c r="O24" s="241">
        <v>124</v>
      </c>
      <c r="P24" s="241">
        <v>6</v>
      </c>
      <c r="Q24" s="241">
        <v>14</v>
      </c>
      <c r="R24" s="241">
        <v>0</v>
      </c>
      <c r="S24" s="241">
        <f t="shared" si="8"/>
        <v>0</v>
      </c>
      <c r="T24" s="241">
        <v>0</v>
      </c>
      <c r="U24" s="241">
        <v>0</v>
      </c>
      <c r="V24" s="241">
        <v>0</v>
      </c>
      <c r="W24" s="241">
        <v>0</v>
      </c>
      <c r="X24" s="241">
        <v>30</v>
      </c>
      <c r="Y24" s="241">
        <v>136</v>
      </c>
      <c r="Z24" s="241">
        <v>36</v>
      </c>
      <c r="AA24" s="241">
        <v>1</v>
      </c>
      <c r="AB24" s="241">
        <v>1</v>
      </c>
      <c r="AC24" s="242">
        <f t="shared" si="3"/>
        <v>34.7</v>
      </c>
      <c r="AD24" s="242">
        <f t="shared" si="4"/>
        <v>28.5</v>
      </c>
      <c r="AE24" s="92" t="s">
        <v>35</v>
      </c>
      <c r="AF24" s="85"/>
    </row>
    <row r="25" spans="1:32" ht="16.5" customHeight="1">
      <c r="A25" s="88"/>
      <c r="B25" s="93" t="s">
        <v>36</v>
      </c>
      <c r="C25" s="240">
        <f t="shared" si="6"/>
        <v>220</v>
      </c>
      <c r="D25" s="241">
        <f t="shared" si="7"/>
        <v>142</v>
      </c>
      <c r="E25" s="241">
        <v>92</v>
      </c>
      <c r="F25" s="241">
        <v>14</v>
      </c>
      <c r="G25" s="241">
        <v>0</v>
      </c>
      <c r="H25" s="241">
        <v>0</v>
      </c>
      <c r="I25" s="241">
        <v>36</v>
      </c>
      <c r="J25" s="241">
        <v>0</v>
      </c>
      <c r="K25" s="241">
        <v>46</v>
      </c>
      <c r="L25" s="241">
        <v>0</v>
      </c>
      <c r="M25" s="241">
        <v>8</v>
      </c>
      <c r="N25" s="241">
        <v>1</v>
      </c>
      <c r="O25" s="241">
        <v>15</v>
      </c>
      <c r="P25" s="241">
        <v>3</v>
      </c>
      <c r="Q25" s="241">
        <v>5</v>
      </c>
      <c r="R25" s="241">
        <v>0</v>
      </c>
      <c r="S25" s="241">
        <f t="shared" si="8"/>
        <v>0</v>
      </c>
      <c r="T25" s="241">
        <v>0</v>
      </c>
      <c r="U25" s="241">
        <v>0</v>
      </c>
      <c r="V25" s="241">
        <v>0</v>
      </c>
      <c r="W25" s="241">
        <v>0</v>
      </c>
      <c r="X25" s="241">
        <v>2</v>
      </c>
      <c r="Y25" s="241">
        <v>144</v>
      </c>
      <c r="Z25" s="241">
        <v>14</v>
      </c>
      <c r="AA25" s="241">
        <v>0</v>
      </c>
      <c r="AB25" s="241">
        <v>0</v>
      </c>
      <c r="AC25" s="242">
        <f t="shared" si="3"/>
        <v>64.5</v>
      </c>
      <c r="AD25" s="242">
        <f t="shared" si="4"/>
        <v>6.8</v>
      </c>
      <c r="AE25" s="92" t="s">
        <v>36</v>
      </c>
      <c r="AF25" s="85"/>
    </row>
    <row r="26" spans="1:32" ht="16.5" customHeight="1">
      <c r="A26" s="88"/>
      <c r="B26" s="93" t="s">
        <v>37</v>
      </c>
      <c r="C26" s="240">
        <f t="shared" si="6"/>
        <v>235</v>
      </c>
      <c r="D26" s="241">
        <f t="shared" si="7"/>
        <v>91</v>
      </c>
      <c r="E26" s="241">
        <v>70</v>
      </c>
      <c r="F26" s="241">
        <v>21</v>
      </c>
      <c r="G26" s="241">
        <v>0</v>
      </c>
      <c r="H26" s="241">
        <v>0</v>
      </c>
      <c r="I26" s="241">
        <v>0</v>
      </c>
      <c r="J26" s="241">
        <v>0</v>
      </c>
      <c r="K26" s="241">
        <v>65</v>
      </c>
      <c r="L26" s="241">
        <v>1</v>
      </c>
      <c r="M26" s="241">
        <v>5</v>
      </c>
      <c r="N26" s="241">
        <v>5</v>
      </c>
      <c r="O26" s="241">
        <v>47</v>
      </c>
      <c r="P26" s="241">
        <v>17</v>
      </c>
      <c r="Q26" s="241">
        <v>4</v>
      </c>
      <c r="R26" s="241">
        <v>0</v>
      </c>
      <c r="S26" s="241">
        <f t="shared" si="8"/>
        <v>0</v>
      </c>
      <c r="T26" s="241">
        <v>0</v>
      </c>
      <c r="U26" s="241">
        <v>0</v>
      </c>
      <c r="V26" s="241">
        <v>0</v>
      </c>
      <c r="W26" s="241">
        <v>0</v>
      </c>
      <c r="X26" s="241">
        <v>2</v>
      </c>
      <c r="Y26" s="241">
        <v>71</v>
      </c>
      <c r="Z26" s="241">
        <v>21</v>
      </c>
      <c r="AA26" s="241">
        <v>0</v>
      </c>
      <c r="AB26" s="241">
        <v>0</v>
      </c>
      <c r="AC26" s="242">
        <f t="shared" si="3"/>
        <v>38.7</v>
      </c>
      <c r="AD26" s="242">
        <f t="shared" si="4"/>
        <v>20</v>
      </c>
      <c r="AE26" s="92" t="s">
        <v>37</v>
      </c>
      <c r="AF26" s="85"/>
    </row>
    <row r="27" spans="1:32" ht="16.5" customHeight="1">
      <c r="A27" s="88"/>
      <c r="B27" s="93" t="s">
        <v>38</v>
      </c>
      <c r="C27" s="240">
        <f t="shared" si="6"/>
        <v>88</v>
      </c>
      <c r="D27" s="241">
        <f t="shared" si="7"/>
        <v>54</v>
      </c>
      <c r="E27" s="241">
        <v>44</v>
      </c>
      <c r="F27" s="241">
        <v>10</v>
      </c>
      <c r="G27" s="241">
        <v>0</v>
      </c>
      <c r="H27" s="241">
        <v>0</v>
      </c>
      <c r="I27" s="241">
        <v>0</v>
      </c>
      <c r="J27" s="241">
        <v>0</v>
      </c>
      <c r="K27" s="241">
        <v>22</v>
      </c>
      <c r="L27" s="241">
        <v>0</v>
      </c>
      <c r="M27" s="241">
        <v>1</v>
      </c>
      <c r="N27" s="241">
        <v>1</v>
      </c>
      <c r="O27" s="241">
        <v>7</v>
      </c>
      <c r="P27" s="241">
        <v>1</v>
      </c>
      <c r="Q27" s="241">
        <v>1</v>
      </c>
      <c r="R27" s="241">
        <v>1</v>
      </c>
      <c r="S27" s="241">
        <f t="shared" si="8"/>
        <v>0</v>
      </c>
      <c r="T27" s="241">
        <v>0</v>
      </c>
      <c r="U27" s="241">
        <v>0</v>
      </c>
      <c r="V27" s="241">
        <v>0</v>
      </c>
      <c r="W27" s="241">
        <v>0</v>
      </c>
      <c r="X27" s="241">
        <v>1</v>
      </c>
      <c r="Y27" s="241">
        <v>46</v>
      </c>
      <c r="Z27" s="241">
        <v>10</v>
      </c>
      <c r="AA27" s="241">
        <v>3</v>
      </c>
      <c r="AB27" s="241">
        <v>0</v>
      </c>
      <c r="AC27" s="242">
        <f t="shared" si="3"/>
        <v>61.4</v>
      </c>
      <c r="AD27" s="242">
        <f t="shared" si="4"/>
        <v>8</v>
      </c>
      <c r="AE27" s="92" t="s">
        <v>38</v>
      </c>
      <c r="AF27" s="85"/>
    </row>
    <row r="28" spans="1:32" ht="16.5" customHeight="1">
      <c r="A28" s="88"/>
      <c r="B28" s="93" t="s">
        <v>39</v>
      </c>
      <c r="C28" s="240">
        <f t="shared" si="6"/>
        <v>208</v>
      </c>
      <c r="D28" s="241">
        <f t="shared" si="7"/>
        <v>104</v>
      </c>
      <c r="E28" s="241">
        <v>99</v>
      </c>
      <c r="F28" s="241">
        <v>5</v>
      </c>
      <c r="G28" s="241">
        <v>0</v>
      </c>
      <c r="H28" s="241">
        <v>0</v>
      </c>
      <c r="I28" s="241">
        <v>0</v>
      </c>
      <c r="J28" s="241">
        <v>0</v>
      </c>
      <c r="K28" s="241">
        <v>53</v>
      </c>
      <c r="L28" s="241">
        <v>0</v>
      </c>
      <c r="M28" s="241">
        <v>7</v>
      </c>
      <c r="N28" s="241">
        <v>0</v>
      </c>
      <c r="O28" s="241">
        <v>19</v>
      </c>
      <c r="P28" s="241">
        <v>16</v>
      </c>
      <c r="Q28" s="241">
        <v>9</v>
      </c>
      <c r="R28" s="241">
        <v>0</v>
      </c>
      <c r="S28" s="241">
        <f t="shared" si="8"/>
        <v>0</v>
      </c>
      <c r="T28" s="241">
        <v>0</v>
      </c>
      <c r="U28" s="241">
        <v>0</v>
      </c>
      <c r="V28" s="241">
        <v>0</v>
      </c>
      <c r="W28" s="241">
        <v>0</v>
      </c>
      <c r="X28" s="241">
        <v>3</v>
      </c>
      <c r="Y28" s="241">
        <v>100</v>
      </c>
      <c r="Z28" s="241">
        <v>5</v>
      </c>
      <c r="AA28" s="241">
        <v>2</v>
      </c>
      <c r="AB28" s="241">
        <v>0</v>
      </c>
      <c r="AC28" s="242">
        <f t="shared" si="3"/>
        <v>50</v>
      </c>
      <c r="AD28" s="242">
        <f t="shared" si="4"/>
        <v>9.1</v>
      </c>
      <c r="AE28" s="92" t="s">
        <v>39</v>
      </c>
      <c r="AF28" s="85"/>
    </row>
    <row r="29" spans="1:32" ht="16.5" customHeight="1">
      <c r="A29" s="88"/>
      <c r="B29" s="93" t="s">
        <v>40</v>
      </c>
      <c r="C29" s="240">
        <f t="shared" si="6"/>
        <v>200</v>
      </c>
      <c r="D29" s="241">
        <f t="shared" si="7"/>
        <v>44</v>
      </c>
      <c r="E29" s="241">
        <v>24</v>
      </c>
      <c r="F29" s="241">
        <v>20</v>
      </c>
      <c r="G29" s="241">
        <v>0</v>
      </c>
      <c r="H29" s="241">
        <v>0</v>
      </c>
      <c r="I29" s="241">
        <v>0</v>
      </c>
      <c r="J29" s="241">
        <v>0</v>
      </c>
      <c r="K29" s="241">
        <v>74</v>
      </c>
      <c r="L29" s="241">
        <v>0</v>
      </c>
      <c r="M29" s="241">
        <v>4</v>
      </c>
      <c r="N29" s="241">
        <v>9</v>
      </c>
      <c r="O29" s="241">
        <v>42</v>
      </c>
      <c r="P29" s="241">
        <v>26</v>
      </c>
      <c r="Q29" s="241">
        <v>1</v>
      </c>
      <c r="R29" s="241">
        <v>0</v>
      </c>
      <c r="S29" s="241">
        <f t="shared" si="8"/>
        <v>0</v>
      </c>
      <c r="T29" s="241">
        <v>0</v>
      </c>
      <c r="U29" s="241">
        <v>0</v>
      </c>
      <c r="V29" s="241">
        <v>0</v>
      </c>
      <c r="W29" s="241">
        <v>0</v>
      </c>
      <c r="X29" s="241">
        <v>1</v>
      </c>
      <c r="Y29" s="241">
        <v>24</v>
      </c>
      <c r="Z29" s="241">
        <v>20</v>
      </c>
      <c r="AA29" s="241">
        <v>2</v>
      </c>
      <c r="AB29" s="241">
        <v>0</v>
      </c>
      <c r="AC29" s="242">
        <f t="shared" si="3"/>
        <v>22</v>
      </c>
      <c r="AD29" s="242">
        <f t="shared" si="4"/>
        <v>21</v>
      </c>
      <c r="AE29" s="92" t="s">
        <v>40</v>
      </c>
      <c r="AF29" s="85"/>
    </row>
    <row r="30" spans="1:32" ht="16.5" customHeight="1">
      <c r="A30" s="88"/>
      <c r="B30" s="93" t="s">
        <v>80</v>
      </c>
      <c r="C30" s="240">
        <f t="shared" si="6"/>
        <v>289</v>
      </c>
      <c r="D30" s="241">
        <f t="shared" si="7"/>
        <v>121</v>
      </c>
      <c r="E30" s="241">
        <v>91</v>
      </c>
      <c r="F30" s="241">
        <v>30</v>
      </c>
      <c r="G30" s="241">
        <v>0</v>
      </c>
      <c r="H30" s="241">
        <v>0</v>
      </c>
      <c r="I30" s="241">
        <v>0</v>
      </c>
      <c r="J30" s="241">
        <v>0</v>
      </c>
      <c r="K30" s="241">
        <v>66</v>
      </c>
      <c r="L30" s="241">
        <v>0</v>
      </c>
      <c r="M30" s="241">
        <v>5</v>
      </c>
      <c r="N30" s="241">
        <v>1</v>
      </c>
      <c r="O30" s="241">
        <v>75</v>
      </c>
      <c r="P30" s="241">
        <v>4</v>
      </c>
      <c r="Q30" s="241">
        <v>17</v>
      </c>
      <c r="R30" s="241">
        <v>0</v>
      </c>
      <c r="S30" s="241">
        <f t="shared" si="8"/>
        <v>1</v>
      </c>
      <c r="T30" s="241">
        <v>0</v>
      </c>
      <c r="U30" s="241">
        <v>0</v>
      </c>
      <c r="V30" s="241">
        <v>1</v>
      </c>
      <c r="W30" s="241">
        <v>0</v>
      </c>
      <c r="X30" s="241">
        <v>11</v>
      </c>
      <c r="Y30" s="241">
        <v>98</v>
      </c>
      <c r="Z30" s="241">
        <v>30</v>
      </c>
      <c r="AA30" s="241">
        <v>0</v>
      </c>
      <c r="AB30" s="241">
        <v>0</v>
      </c>
      <c r="AC30" s="242">
        <f t="shared" si="3"/>
        <v>41.9</v>
      </c>
      <c r="AD30" s="242">
        <f t="shared" si="4"/>
        <v>26.3</v>
      </c>
      <c r="AE30" s="92" t="s">
        <v>81</v>
      </c>
      <c r="AF30" s="85"/>
    </row>
    <row r="31" spans="1:32" ht="16.5" customHeight="1">
      <c r="A31" s="88"/>
      <c r="B31" s="93" t="s">
        <v>82</v>
      </c>
      <c r="C31" s="240">
        <f t="shared" si="6"/>
        <v>312</v>
      </c>
      <c r="D31" s="241">
        <f t="shared" si="7"/>
        <v>115</v>
      </c>
      <c r="E31" s="241">
        <v>84</v>
      </c>
      <c r="F31" s="241">
        <v>31</v>
      </c>
      <c r="G31" s="241">
        <v>0</v>
      </c>
      <c r="H31" s="241">
        <v>0</v>
      </c>
      <c r="I31" s="241">
        <v>0</v>
      </c>
      <c r="J31" s="241">
        <v>0</v>
      </c>
      <c r="K31" s="241">
        <v>98</v>
      </c>
      <c r="L31" s="241">
        <v>2</v>
      </c>
      <c r="M31" s="241">
        <v>5</v>
      </c>
      <c r="N31" s="241">
        <v>2</v>
      </c>
      <c r="O31" s="241">
        <v>82</v>
      </c>
      <c r="P31" s="241">
        <v>3</v>
      </c>
      <c r="Q31" s="241">
        <v>5</v>
      </c>
      <c r="R31" s="241">
        <v>0</v>
      </c>
      <c r="S31" s="241">
        <f t="shared" si="8"/>
        <v>4</v>
      </c>
      <c r="T31" s="241">
        <v>1</v>
      </c>
      <c r="U31" s="241">
        <v>0</v>
      </c>
      <c r="V31" s="241">
        <v>3</v>
      </c>
      <c r="W31" s="241">
        <v>0</v>
      </c>
      <c r="X31" s="241">
        <v>14</v>
      </c>
      <c r="Y31" s="241">
        <v>89</v>
      </c>
      <c r="Z31" s="241">
        <v>31</v>
      </c>
      <c r="AA31" s="241">
        <v>61</v>
      </c>
      <c r="AB31" s="241">
        <v>21</v>
      </c>
      <c r="AC31" s="242">
        <f t="shared" si="3"/>
        <v>36.9</v>
      </c>
      <c r="AD31" s="242">
        <f t="shared" si="4"/>
        <v>27.6</v>
      </c>
      <c r="AE31" s="92" t="s">
        <v>83</v>
      </c>
      <c r="AF31" s="85"/>
    </row>
    <row r="32" spans="1:32" ht="16.5" customHeight="1">
      <c r="A32" s="88"/>
      <c r="B32" s="93" t="s">
        <v>84</v>
      </c>
      <c r="C32" s="240">
        <f t="shared" si="6"/>
        <v>147</v>
      </c>
      <c r="D32" s="241">
        <f t="shared" si="7"/>
        <v>61</v>
      </c>
      <c r="E32" s="241">
        <v>52</v>
      </c>
      <c r="F32" s="241">
        <v>9</v>
      </c>
      <c r="G32" s="241">
        <v>0</v>
      </c>
      <c r="H32" s="241">
        <v>0</v>
      </c>
      <c r="I32" s="241">
        <v>0</v>
      </c>
      <c r="J32" s="241">
        <v>0</v>
      </c>
      <c r="K32" s="241">
        <v>37</v>
      </c>
      <c r="L32" s="241">
        <v>0</v>
      </c>
      <c r="M32" s="241">
        <v>3</v>
      </c>
      <c r="N32" s="241">
        <v>0</v>
      </c>
      <c r="O32" s="241">
        <v>22</v>
      </c>
      <c r="P32" s="241">
        <v>17</v>
      </c>
      <c r="Q32" s="241">
        <v>7</v>
      </c>
      <c r="R32" s="241">
        <v>0</v>
      </c>
      <c r="S32" s="241">
        <f t="shared" si="8"/>
        <v>3</v>
      </c>
      <c r="T32" s="241">
        <v>1</v>
      </c>
      <c r="U32" s="241">
        <v>0</v>
      </c>
      <c r="V32" s="241">
        <v>2</v>
      </c>
      <c r="W32" s="241">
        <v>0</v>
      </c>
      <c r="X32" s="241">
        <v>4</v>
      </c>
      <c r="Y32" s="241">
        <v>55</v>
      </c>
      <c r="Z32" s="241">
        <v>9</v>
      </c>
      <c r="AA32" s="241">
        <v>2</v>
      </c>
      <c r="AB32" s="241">
        <v>0</v>
      </c>
      <c r="AC32" s="242">
        <f t="shared" si="3"/>
        <v>41.5</v>
      </c>
      <c r="AD32" s="242">
        <f t="shared" si="4"/>
        <v>17</v>
      </c>
      <c r="AE32" s="92" t="s">
        <v>85</v>
      </c>
      <c r="AF32" s="85"/>
    </row>
    <row r="33" spans="1:32" ht="16.5" customHeight="1">
      <c r="A33" s="88"/>
      <c r="B33" s="93" t="s">
        <v>198</v>
      </c>
      <c r="C33" s="240">
        <f>D33+K33+L33+M33+N33+O33+P33+Q33+R33</f>
        <v>666</v>
      </c>
      <c r="D33" s="241">
        <f>SUM(E33:J33)</f>
        <v>294</v>
      </c>
      <c r="E33" s="241">
        <v>248</v>
      </c>
      <c r="F33" s="241">
        <v>46</v>
      </c>
      <c r="G33" s="241">
        <v>0</v>
      </c>
      <c r="H33" s="241">
        <v>0</v>
      </c>
      <c r="I33" s="241">
        <v>0</v>
      </c>
      <c r="J33" s="241">
        <v>0</v>
      </c>
      <c r="K33" s="241">
        <v>112</v>
      </c>
      <c r="L33" s="241">
        <v>7</v>
      </c>
      <c r="M33" s="241">
        <v>11</v>
      </c>
      <c r="N33" s="241">
        <v>5</v>
      </c>
      <c r="O33" s="241">
        <v>169</v>
      </c>
      <c r="P33" s="241">
        <v>29</v>
      </c>
      <c r="Q33" s="241">
        <v>39</v>
      </c>
      <c r="R33" s="241">
        <v>0</v>
      </c>
      <c r="S33" s="241">
        <f t="shared" si="8"/>
        <v>1</v>
      </c>
      <c r="T33" s="241">
        <v>0</v>
      </c>
      <c r="U33" s="241">
        <v>0</v>
      </c>
      <c r="V33" s="241">
        <v>1</v>
      </c>
      <c r="W33" s="241">
        <v>0</v>
      </c>
      <c r="X33" s="241">
        <v>22</v>
      </c>
      <c r="Y33" s="241">
        <v>265</v>
      </c>
      <c r="Z33" s="241">
        <v>47</v>
      </c>
      <c r="AA33" s="241">
        <v>2</v>
      </c>
      <c r="AB33" s="241">
        <v>0</v>
      </c>
      <c r="AC33" s="242">
        <f t="shared" si="3"/>
        <v>44.1</v>
      </c>
      <c r="AD33" s="242">
        <f t="shared" si="4"/>
        <v>25.5</v>
      </c>
      <c r="AE33" s="92" t="s">
        <v>198</v>
      </c>
      <c r="AF33" s="85"/>
    </row>
    <row r="34" spans="1:32" s="1" customFormat="1" ht="16.5" customHeight="1">
      <c r="A34" s="350" t="s">
        <v>256</v>
      </c>
      <c r="B34" s="350"/>
      <c r="C34" s="239">
        <f t="shared" si="6"/>
        <v>69</v>
      </c>
      <c r="D34" s="243">
        <f t="shared" si="7"/>
        <v>12</v>
      </c>
      <c r="E34" s="233">
        <f aca="true" t="shared" si="9" ref="E34:R34">E35+E36</f>
        <v>6</v>
      </c>
      <c r="F34" s="233">
        <f t="shared" si="9"/>
        <v>6</v>
      </c>
      <c r="G34" s="233">
        <f t="shared" si="9"/>
        <v>0</v>
      </c>
      <c r="H34" s="233">
        <f t="shared" si="9"/>
        <v>0</v>
      </c>
      <c r="I34" s="233">
        <f t="shared" si="9"/>
        <v>0</v>
      </c>
      <c r="J34" s="233">
        <f t="shared" si="9"/>
        <v>0</v>
      </c>
      <c r="K34" s="233">
        <f t="shared" si="9"/>
        <v>19</v>
      </c>
      <c r="L34" s="233">
        <f t="shared" si="9"/>
        <v>0</v>
      </c>
      <c r="M34" s="233">
        <f t="shared" si="9"/>
        <v>0</v>
      </c>
      <c r="N34" s="233">
        <f t="shared" si="9"/>
        <v>2</v>
      </c>
      <c r="O34" s="233">
        <f t="shared" si="9"/>
        <v>33</v>
      </c>
      <c r="P34" s="233">
        <f t="shared" si="9"/>
        <v>2</v>
      </c>
      <c r="Q34" s="233">
        <f t="shared" si="9"/>
        <v>1</v>
      </c>
      <c r="R34" s="233">
        <f t="shared" si="9"/>
        <v>0</v>
      </c>
      <c r="S34" s="243">
        <f t="shared" si="8"/>
        <v>0</v>
      </c>
      <c r="T34" s="233">
        <f aca="true" t="shared" si="10" ref="T34:AB34">T35+T36</f>
        <v>0</v>
      </c>
      <c r="U34" s="233">
        <f t="shared" si="10"/>
        <v>0</v>
      </c>
      <c r="V34" s="233">
        <f t="shared" si="10"/>
        <v>0</v>
      </c>
      <c r="W34" s="233">
        <f t="shared" si="10"/>
        <v>0</v>
      </c>
      <c r="X34" s="233">
        <f t="shared" si="10"/>
        <v>8</v>
      </c>
      <c r="Y34" s="233">
        <f t="shared" si="10"/>
        <v>6</v>
      </c>
      <c r="Z34" s="233">
        <f t="shared" si="10"/>
        <v>6</v>
      </c>
      <c r="AA34" s="233">
        <f t="shared" si="10"/>
        <v>1</v>
      </c>
      <c r="AB34" s="233">
        <f t="shared" si="10"/>
        <v>1</v>
      </c>
      <c r="AC34" s="234">
        <f t="shared" si="3"/>
        <v>17.4</v>
      </c>
      <c r="AD34" s="234">
        <f t="shared" si="4"/>
        <v>47.8</v>
      </c>
      <c r="AE34" s="337" t="s">
        <v>256</v>
      </c>
      <c r="AF34" s="338"/>
    </row>
    <row r="35" spans="1:32" ht="16.5" customHeight="1">
      <c r="A35" s="88"/>
      <c r="B35" s="93" t="s">
        <v>41</v>
      </c>
      <c r="C35" s="240">
        <f t="shared" si="6"/>
        <v>54</v>
      </c>
      <c r="D35" s="241">
        <f t="shared" si="7"/>
        <v>9</v>
      </c>
      <c r="E35" s="241">
        <v>5</v>
      </c>
      <c r="F35" s="241">
        <v>4</v>
      </c>
      <c r="G35" s="241">
        <v>0</v>
      </c>
      <c r="H35" s="241">
        <v>0</v>
      </c>
      <c r="I35" s="241">
        <v>0</v>
      </c>
      <c r="J35" s="241">
        <v>0</v>
      </c>
      <c r="K35" s="241">
        <v>14</v>
      </c>
      <c r="L35" s="241">
        <v>0</v>
      </c>
      <c r="M35" s="241">
        <v>0</v>
      </c>
      <c r="N35" s="241">
        <v>2</v>
      </c>
      <c r="O35" s="241">
        <v>27</v>
      </c>
      <c r="P35" s="241">
        <v>2</v>
      </c>
      <c r="Q35" s="241">
        <v>0</v>
      </c>
      <c r="R35" s="241">
        <v>0</v>
      </c>
      <c r="S35" s="241">
        <f t="shared" si="8"/>
        <v>0</v>
      </c>
      <c r="T35" s="241">
        <v>0</v>
      </c>
      <c r="U35" s="241">
        <v>0</v>
      </c>
      <c r="V35" s="241">
        <v>0</v>
      </c>
      <c r="W35" s="241">
        <v>0</v>
      </c>
      <c r="X35" s="241">
        <v>4</v>
      </c>
      <c r="Y35" s="241">
        <v>5</v>
      </c>
      <c r="Z35" s="241">
        <v>4</v>
      </c>
      <c r="AA35" s="241">
        <v>0</v>
      </c>
      <c r="AB35" s="241">
        <f>AI35</f>
        <v>0</v>
      </c>
      <c r="AC35" s="242">
        <f t="shared" si="3"/>
        <v>16.7</v>
      </c>
      <c r="AD35" s="242">
        <f t="shared" si="4"/>
        <v>50</v>
      </c>
      <c r="AE35" s="92" t="s">
        <v>41</v>
      </c>
      <c r="AF35" s="85"/>
    </row>
    <row r="36" spans="1:32" ht="16.5" customHeight="1">
      <c r="A36" s="88"/>
      <c r="B36" s="93" t="s">
        <v>42</v>
      </c>
      <c r="C36" s="240">
        <f t="shared" si="6"/>
        <v>15</v>
      </c>
      <c r="D36" s="241">
        <f t="shared" si="7"/>
        <v>3</v>
      </c>
      <c r="E36" s="241">
        <v>1</v>
      </c>
      <c r="F36" s="241">
        <v>2</v>
      </c>
      <c r="G36" s="241">
        <v>0</v>
      </c>
      <c r="H36" s="241">
        <v>0</v>
      </c>
      <c r="I36" s="241">
        <v>0</v>
      </c>
      <c r="J36" s="241">
        <v>0</v>
      </c>
      <c r="K36" s="241">
        <v>5</v>
      </c>
      <c r="L36" s="241">
        <v>0</v>
      </c>
      <c r="M36" s="241">
        <v>0</v>
      </c>
      <c r="N36" s="241">
        <v>0</v>
      </c>
      <c r="O36" s="241">
        <v>6</v>
      </c>
      <c r="P36" s="241">
        <v>0</v>
      </c>
      <c r="Q36" s="241">
        <v>1</v>
      </c>
      <c r="R36" s="241">
        <v>0</v>
      </c>
      <c r="S36" s="241">
        <f t="shared" si="8"/>
        <v>0</v>
      </c>
      <c r="T36" s="241">
        <v>0</v>
      </c>
      <c r="U36" s="241">
        <v>0</v>
      </c>
      <c r="V36" s="241">
        <v>0</v>
      </c>
      <c r="W36" s="241">
        <v>0</v>
      </c>
      <c r="X36" s="241">
        <v>4</v>
      </c>
      <c r="Y36" s="241">
        <v>1</v>
      </c>
      <c r="Z36" s="241">
        <v>2</v>
      </c>
      <c r="AA36" s="241">
        <v>1</v>
      </c>
      <c r="AB36" s="241">
        <v>1</v>
      </c>
      <c r="AC36" s="242">
        <f t="shared" si="3"/>
        <v>20</v>
      </c>
      <c r="AD36" s="242">
        <f t="shared" si="4"/>
        <v>40</v>
      </c>
      <c r="AE36" s="92" t="s">
        <v>42</v>
      </c>
      <c r="AF36" s="85"/>
    </row>
    <row r="37" spans="1:32" s="1" customFormat="1" ht="16.5" customHeight="1">
      <c r="A37" s="346" t="s">
        <v>257</v>
      </c>
      <c r="B37" s="346"/>
      <c r="C37" s="239">
        <f t="shared" si="6"/>
        <v>332</v>
      </c>
      <c r="D37" s="243">
        <f t="shared" si="7"/>
        <v>47</v>
      </c>
      <c r="E37" s="233">
        <f aca="true" t="shared" si="11" ref="E37:R37">SUM(E38:E41)</f>
        <v>33</v>
      </c>
      <c r="F37" s="233">
        <f t="shared" si="11"/>
        <v>14</v>
      </c>
      <c r="G37" s="233">
        <f t="shared" si="11"/>
        <v>0</v>
      </c>
      <c r="H37" s="233">
        <f t="shared" si="11"/>
        <v>0</v>
      </c>
      <c r="I37" s="233">
        <f t="shared" si="11"/>
        <v>0</v>
      </c>
      <c r="J37" s="233">
        <f t="shared" si="11"/>
        <v>0</v>
      </c>
      <c r="K37" s="233">
        <f t="shared" si="11"/>
        <v>84</v>
      </c>
      <c r="L37" s="233">
        <f t="shared" si="11"/>
        <v>1</v>
      </c>
      <c r="M37" s="233">
        <f t="shared" si="11"/>
        <v>7</v>
      </c>
      <c r="N37" s="233">
        <f t="shared" si="11"/>
        <v>5</v>
      </c>
      <c r="O37" s="233">
        <f t="shared" si="11"/>
        <v>154</v>
      </c>
      <c r="P37" s="233">
        <f t="shared" si="11"/>
        <v>18</v>
      </c>
      <c r="Q37" s="233">
        <f t="shared" si="11"/>
        <v>16</v>
      </c>
      <c r="R37" s="233">
        <f t="shared" si="11"/>
        <v>0</v>
      </c>
      <c r="S37" s="243">
        <f t="shared" si="8"/>
        <v>0</v>
      </c>
      <c r="T37" s="233">
        <f aca="true" t="shared" si="12" ref="T37:AB37">SUM(T38:T41)</f>
        <v>0</v>
      </c>
      <c r="U37" s="233">
        <f t="shared" si="12"/>
        <v>0</v>
      </c>
      <c r="V37" s="233">
        <f t="shared" si="12"/>
        <v>0</v>
      </c>
      <c r="W37" s="233">
        <f t="shared" si="12"/>
        <v>0</v>
      </c>
      <c r="X37" s="233">
        <f t="shared" si="12"/>
        <v>16</v>
      </c>
      <c r="Y37" s="233">
        <f t="shared" si="12"/>
        <v>38</v>
      </c>
      <c r="Z37" s="233">
        <f t="shared" si="12"/>
        <v>14</v>
      </c>
      <c r="AA37" s="233">
        <f t="shared" si="12"/>
        <v>1</v>
      </c>
      <c r="AB37" s="233">
        <f t="shared" si="12"/>
        <v>0</v>
      </c>
      <c r="AC37" s="234">
        <f t="shared" si="3"/>
        <v>14.2</v>
      </c>
      <c r="AD37" s="234">
        <f t="shared" si="4"/>
        <v>46.4</v>
      </c>
      <c r="AE37" s="337" t="s">
        <v>257</v>
      </c>
      <c r="AF37" s="338"/>
    </row>
    <row r="38" spans="1:32" ht="16.5" customHeight="1">
      <c r="A38" s="88"/>
      <c r="B38" s="93" t="s">
        <v>86</v>
      </c>
      <c r="C38" s="240">
        <f t="shared" si="6"/>
        <v>177</v>
      </c>
      <c r="D38" s="241">
        <f t="shared" si="7"/>
        <v>15</v>
      </c>
      <c r="E38" s="241">
        <v>9</v>
      </c>
      <c r="F38" s="241">
        <v>6</v>
      </c>
      <c r="G38" s="241">
        <v>0</v>
      </c>
      <c r="H38" s="241">
        <v>0</v>
      </c>
      <c r="I38" s="241">
        <v>0</v>
      </c>
      <c r="J38" s="241">
        <v>0</v>
      </c>
      <c r="K38" s="241">
        <v>33</v>
      </c>
      <c r="L38" s="241">
        <v>0</v>
      </c>
      <c r="M38" s="241">
        <v>2</v>
      </c>
      <c r="N38" s="241">
        <v>4</v>
      </c>
      <c r="O38" s="241">
        <v>101</v>
      </c>
      <c r="P38" s="241">
        <v>15</v>
      </c>
      <c r="Q38" s="241">
        <v>7</v>
      </c>
      <c r="R38" s="241">
        <v>0</v>
      </c>
      <c r="S38" s="241">
        <f t="shared" si="8"/>
        <v>0</v>
      </c>
      <c r="T38" s="241">
        <v>0</v>
      </c>
      <c r="U38" s="241">
        <v>0</v>
      </c>
      <c r="V38" s="241">
        <v>0</v>
      </c>
      <c r="W38" s="241">
        <v>0</v>
      </c>
      <c r="X38" s="241">
        <v>13</v>
      </c>
      <c r="Y38" s="241">
        <v>9</v>
      </c>
      <c r="Z38" s="241">
        <v>6</v>
      </c>
      <c r="AA38" s="241">
        <v>0</v>
      </c>
      <c r="AB38" s="241">
        <f aca="true" t="shared" si="13" ref="AA38:AB41">AI38</f>
        <v>0</v>
      </c>
      <c r="AC38" s="242">
        <f t="shared" si="3"/>
        <v>8.5</v>
      </c>
      <c r="AD38" s="242">
        <f t="shared" si="4"/>
        <v>57.1</v>
      </c>
      <c r="AE38" s="92" t="s">
        <v>59</v>
      </c>
      <c r="AF38" s="85"/>
    </row>
    <row r="39" spans="1:32" ht="16.5" customHeight="1">
      <c r="A39" s="88"/>
      <c r="B39" s="93" t="s">
        <v>43</v>
      </c>
      <c r="C39" s="240">
        <f t="shared" si="6"/>
        <v>59</v>
      </c>
      <c r="D39" s="241">
        <f t="shared" si="7"/>
        <v>6</v>
      </c>
      <c r="E39" s="241">
        <v>4</v>
      </c>
      <c r="F39" s="241">
        <v>2</v>
      </c>
      <c r="G39" s="241">
        <v>0</v>
      </c>
      <c r="H39" s="241">
        <v>0</v>
      </c>
      <c r="I39" s="241">
        <v>0</v>
      </c>
      <c r="J39" s="241">
        <v>0</v>
      </c>
      <c r="K39" s="241">
        <v>20</v>
      </c>
      <c r="L39" s="241">
        <v>0</v>
      </c>
      <c r="M39" s="241">
        <v>0</v>
      </c>
      <c r="N39" s="241">
        <v>0</v>
      </c>
      <c r="O39" s="241">
        <v>31</v>
      </c>
      <c r="P39" s="241">
        <v>2</v>
      </c>
      <c r="Q39" s="241">
        <v>0</v>
      </c>
      <c r="R39" s="241">
        <v>0</v>
      </c>
      <c r="S39" s="241">
        <f t="shared" si="8"/>
        <v>0</v>
      </c>
      <c r="T39" s="241">
        <v>0</v>
      </c>
      <c r="U39" s="241">
        <v>0</v>
      </c>
      <c r="V39" s="241">
        <v>0</v>
      </c>
      <c r="W39" s="241">
        <v>0</v>
      </c>
      <c r="X39" s="241">
        <v>0</v>
      </c>
      <c r="Y39" s="241">
        <v>4</v>
      </c>
      <c r="Z39" s="241">
        <v>2</v>
      </c>
      <c r="AA39" s="241">
        <v>0</v>
      </c>
      <c r="AB39" s="241">
        <f t="shared" si="13"/>
        <v>0</v>
      </c>
      <c r="AC39" s="242">
        <f t="shared" si="3"/>
        <v>10.2</v>
      </c>
      <c r="AD39" s="242">
        <f t="shared" si="4"/>
        <v>52.5</v>
      </c>
      <c r="AE39" s="92" t="s">
        <v>60</v>
      </c>
      <c r="AF39" s="85"/>
    </row>
    <row r="40" spans="1:32" ht="16.5" customHeight="1">
      <c r="A40" s="88"/>
      <c r="B40" s="93" t="s">
        <v>44</v>
      </c>
      <c r="C40" s="240">
        <f t="shared" si="6"/>
        <v>81</v>
      </c>
      <c r="D40" s="241">
        <f t="shared" si="7"/>
        <v>26</v>
      </c>
      <c r="E40" s="241">
        <v>20</v>
      </c>
      <c r="F40" s="241">
        <v>6</v>
      </c>
      <c r="G40" s="241">
        <v>0</v>
      </c>
      <c r="H40" s="241">
        <v>0</v>
      </c>
      <c r="I40" s="241">
        <v>0</v>
      </c>
      <c r="J40" s="241">
        <v>0</v>
      </c>
      <c r="K40" s="241">
        <v>30</v>
      </c>
      <c r="L40" s="241">
        <v>0</v>
      </c>
      <c r="M40" s="241">
        <v>4</v>
      </c>
      <c r="N40" s="241">
        <v>1</v>
      </c>
      <c r="O40" s="241">
        <v>13</v>
      </c>
      <c r="P40" s="241">
        <v>1</v>
      </c>
      <c r="Q40" s="241">
        <v>6</v>
      </c>
      <c r="R40" s="241">
        <v>0</v>
      </c>
      <c r="S40" s="241">
        <f t="shared" si="8"/>
        <v>0</v>
      </c>
      <c r="T40" s="241">
        <v>0</v>
      </c>
      <c r="U40" s="241">
        <v>0</v>
      </c>
      <c r="V40" s="241">
        <v>0</v>
      </c>
      <c r="W40" s="241">
        <v>0</v>
      </c>
      <c r="X40" s="241">
        <v>1</v>
      </c>
      <c r="Y40" s="241">
        <v>25</v>
      </c>
      <c r="Z40" s="241">
        <v>6</v>
      </c>
      <c r="AA40" s="241">
        <v>1</v>
      </c>
      <c r="AB40" s="241">
        <f t="shared" si="13"/>
        <v>0</v>
      </c>
      <c r="AC40" s="242">
        <f t="shared" si="3"/>
        <v>32.1</v>
      </c>
      <c r="AD40" s="242">
        <f t="shared" si="4"/>
        <v>16</v>
      </c>
      <c r="AE40" s="92" t="s">
        <v>61</v>
      </c>
      <c r="AF40" s="85"/>
    </row>
    <row r="41" spans="1:32" ht="16.5" customHeight="1">
      <c r="A41" s="88"/>
      <c r="B41" s="93" t="s">
        <v>45</v>
      </c>
      <c r="C41" s="240">
        <f t="shared" si="6"/>
        <v>15</v>
      </c>
      <c r="D41" s="241">
        <f t="shared" si="7"/>
        <v>0</v>
      </c>
      <c r="E41" s="241">
        <v>0</v>
      </c>
      <c r="F41" s="241">
        <v>0</v>
      </c>
      <c r="G41" s="241">
        <v>0</v>
      </c>
      <c r="H41" s="241">
        <v>0</v>
      </c>
      <c r="I41" s="241">
        <v>0</v>
      </c>
      <c r="J41" s="241">
        <v>0</v>
      </c>
      <c r="K41" s="241">
        <v>1</v>
      </c>
      <c r="L41" s="241">
        <v>1</v>
      </c>
      <c r="M41" s="241">
        <v>1</v>
      </c>
      <c r="N41" s="241">
        <v>0</v>
      </c>
      <c r="O41" s="241">
        <v>9</v>
      </c>
      <c r="P41" s="241">
        <v>0</v>
      </c>
      <c r="Q41" s="241">
        <v>3</v>
      </c>
      <c r="R41" s="241">
        <v>0</v>
      </c>
      <c r="S41" s="241">
        <f t="shared" si="8"/>
        <v>0</v>
      </c>
      <c r="T41" s="241">
        <v>0</v>
      </c>
      <c r="U41" s="241">
        <v>0</v>
      </c>
      <c r="V41" s="241">
        <v>0</v>
      </c>
      <c r="W41" s="241">
        <v>0</v>
      </c>
      <c r="X41" s="241">
        <v>2</v>
      </c>
      <c r="Y41" s="241">
        <v>0</v>
      </c>
      <c r="Z41" s="241">
        <v>0</v>
      </c>
      <c r="AA41" s="241">
        <f t="shared" si="13"/>
        <v>0</v>
      </c>
      <c r="AB41" s="241">
        <f t="shared" si="13"/>
        <v>0</v>
      </c>
      <c r="AC41" s="242">
        <f t="shared" si="3"/>
        <v>0</v>
      </c>
      <c r="AD41" s="242">
        <f t="shared" si="4"/>
        <v>60</v>
      </c>
      <c r="AE41" s="92" t="s">
        <v>62</v>
      </c>
      <c r="AF41" s="85"/>
    </row>
    <row r="42" spans="1:32" s="1" customFormat="1" ht="16.5" customHeight="1">
      <c r="A42" s="346" t="s">
        <v>258</v>
      </c>
      <c r="B42" s="346"/>
      <c r="C42" s="239">
        <f t="shared" si="6"/>
        <v>81</v>
      </c>
      <c r="D42" s="243">
        <f t="shared" si="7"/>
        <v>3</v>
      </c>
      <c r="E42" s="233">
        <f aca="true" t="shared" si="14" ref="E42:R42">E43</f>
        <v>0</v>
      </c>
      <c r="F42" s="233">
        <f t="shared" si="14"/>
        <v>3</v>
      </c>
      <c r="G42" s="233">
        <f t="shared" si="14"/>
        <v>0</v>
      </c>
      <c r="H42" s="233">
        <f t="shared" si="14"/>
        <v>0</v>
      </c>
      <c r="I42" s="233">
        <f t="shared" si="14"/>
        <v>0</v>
      </c>
      <c r="J42" s="233">
        <f t="shared" si="14"/>
        <v>0</v>
      </c>
      <c r="K42" s="233">
        <f t="shared" si="14"/>
        <v>16</v>
      </c>
      <c r="L42" s="233">
        <f t="shared" si="14"/>
        <v>0</v>
      </c>
      <c r="M42" s="233">
        <f t="shared" si="14"/>
        <v>0</v>
      </c>
      <c r="N42" s="233">
        <f t="shared" si="14"/>
        <v>0</v>
      </c>
      <c r="O42" s="233">
        <f t="shared" si="14"/>
        <v>51</v>
      </c>
      <c r="P42" s="233">
        <f t="shared" si="14"/>
        <v>11</v>
      </c>
      <c r="Q42" s="233">
        <f t="shared" si="14"/>
        <v>0</v>
      </c>
      <c r="R42" s="233">
        <f t="shared" si="14"/>
        <v>0</v>
      </c>
      <c r="S42" s="243">
        <f t="shared" si="8"/>
        <v>0</v>
      </c>
      <c r="T42" s="233">
        <f aca="true" t="shared" si="15" ref="T42:AB42">T43</f>
        <v>0</v>
      </c>
      <c r="U42" s="233">
        <f t="shared" si="15"/>
        <v>0</v>
      </c>
      <c r="V42" s="233">
        <f t="shared" si="15"/>
        <v>0</v>
      </c>
      <c r="W42" s="233">
        <f t="shared" si="15"/>
        <v>0</v>
      </c>
      <c r="X42" s="233">
        <f t="shared" si="15"/>
        <v>10</v>
      </c>
      <c r="Y42" s="233">
        <f t="shared" si="15"/>
        <v>0</v>
      </c>
      <c r="Z42" s="233">
        <f t="shared" si="15"/>
        <v>3</v>
      </c>
      <c r="AA42" s="233">
        <f t="shared" si="15"/>
        <v>0</v>
      </c>
      <c r="AB42" s="233">
        <f t="shared" si="15"/>
        <v>0</v>
      </c>
      <c r="AC42" s="234">
        <f t="shared" si="3"/>
        <v>3.7</v>
      </c>
      <c r="AD42" s="234">
        <f t="shared" si="4"/>
        <v>63</v>
      </c>
      <c r="AE42" s="340" t="s">
        <v>63</v>
      </c>
      <c r="AF42" s="341"/>
    </row>
    <row r="43" spans="1:32" ht="16.5" customHeight="1">
      <c r="A43" s="88"/>
      <c r="B43" s="93" t="s">
        <v>46</v>
      </c>
      <c r="C43" s="240">
        <f t="shared" si="6"/>
        <v>81</v>
      </c>
      <c r="D43" s="241">
        <f t="shared" si="7"/>
        <v>3</v>
      </c>
      <c r="E43" s="241">
        <v>0</v>
      </c>
      <c r="F43" s="241">
        <v>3</v>
      </c>
      <c r="G43" s="241">
        <v>0</v>
      </c>
      <c r="H43" s="241">
        <v>0</v>
      </c>
      <c r="I43" s="241">
        <v>0</v>
      </c>
      <c r="J43" s="241">
        <v>0</v>
      </c>
      <c r="K43" s="241">
        <v>16</v>
      </c>
      <c r="L43" s="241">
        <v>0</v>
      </c>
      <c r="M43" s="241">
        <v>0</v>
      </c>
      <c r="N43" s="241">
        <v>0</v>
      </c>
      <c r="O43" s="241">
        <v>51</v>
      </c>
      <c r="P43" s="241">
        <v>11</v>
      </c>
      <c r="Q43" s="241">
        <v>0</v>
      </c>
      <c r="R43" s="241">
        <v>0</v>
      </c>
      <c r="S43" s="241">
        <f t="shared" si="8"/>
        <v>0</v>
      </c>
      <c r="T43" s="241">
        <v>0</v>
      </c>
      <c r="U43" s="241">
        <v>0</v>
      </c>
      <c r="V43" s="241">
        <v>0</v>
      </c>
      <c r="W43" s="241">
        <v>0</v>
      </c>
      <c r="X43" s="241">
        <v>10</v>
      </c>
      <c r="Y43" s="241">
        <v>0</v>
      </c>
      <c r="Z43" s="241">
        <v>3</v>
      </c>
      <c r="AA43" s="241">
        <f>AH43</f>
        <v>0</v>
      </c>
      <c r="AB43" s="241">
        <v>0</v>
      </c>
      <c r="AC43" s="242">
        <f t="shared" si="3"/>
        <v>3.7</v>
      </c>
      <c r="AD43" s="242">
        <f t="shared" si="4"/>
        <v>63</v>
      </c>
      <c r="AE43" s="92" t="s">
        <v>46</v>
      </c>
      <c r="AF43" s="85"/>
    </row>
    <row r="44" spans="1:32" s="1" customFormat="1" ht="16.5" customHeight="1">
      <c r="A44" s="346" t="s">
        <v>259</v>
      </c>
      <c r="B44" s="346"/>
      <c r="C44" s="239">
        <f t="shared" si="6"/>
        <v>92</v>
      </c>
      <c r="D44" s="243">
        <f t="shared" si="7"/>
        <v>12</v>
      </c>
      <c r="E44" s="233">
        <f aca="true" t="shared" si="16" ref="E44:R44">E45+E46</f>
        <v>7</v>
      </c>
      <c r="F44" s="233">
        <f t="shared" si="16"/>
        <v>5</v>
      </c>
      <c r="G44" s="233">
        <f t="shared" si="16"/>
        <v>0</v>
      </c>
      <c r="H44" s="233">
        <f t="shared" si="16"/>
        <v>0</v>
      </c>
      <c r="I44" s="233">
        <f t="shared" si="16"/>
        <v>0</v>
      </c>
      <c r="J44" s="233">
        <f t="shared" si="16"/>
        <v>0</v>
      </c>
      <c r="K44" s="233">
        <f t="shared" si="16"/>
        <v>13</v>
      </c>
      <c r="L44" s="233">
        <f t="shared" si="16"/>
        <v>0</v>
      </c>
      <c r="M44" s="233">
        <f t="shared" si="16"/>
        <v>7</v>
      </c>
      <c r="N44" s="233">
        <f t="shared" si="16"/>
        <v>10</v>
      </c>
      <c r="O44" s="233">
        <f t="shared" si="16"/>
        <v>32</v>
      </c>
      <c r="P44" s="233">
        <f t="shared" si="16"/>
        <v>12</v>
      </c>
      <c r="Q44" s="233">
        <f t="shared" si="16"/>
        <v>6</v>
      </c>
      <c r="R44" s="233">
        <f t="shared" si="16"/>
        <v>0</v>
      </c>
      <c r="S44" s="243">
        <f t="shared" si="8"/>
        <v>0</v>
      </c>
      <c r="T44" s="233">
        <f aca="true" t="shared" si="17" ref="T44:AB44">T45+T46</f>
        <v>0</v>
      </c>
      <c r="U44" s="233">
        <f t="shared" si="17"/>
        <v>0</v>
      </c>
      <c r="V44" s="233">
        <f t="shared" si="17"/>
        <v>0</v>
      </c>
      <c r="W44" s="233">
        <f t="shared" si="17"/>
        <v>0</v>
      </c>
      <c r="X44" s="233">
        <f t="shared" si="17"/>
        <v>4</v>
      </c>
      <c r="Y44" s="233">
        <f t="shared" si="17"/>
        <v>7</v>
      </c>
      <c r="Z44" s="233">
        <f t="shared" si="17"/>
        <v>5</v>
      </c>
      <c r="AA44" s="233">
        <f t="shared" si="17"/>
        <v>0</v>
      </c>
      <c r="AB44" s="233">
        <f t="shared" si="17"/>
        <v>0</v>
      </c>
      <c r="AC44" s="234">
        <f t="shared" si="3"/>
        <v>13</v>
      </c>
      <c r="AD44" s="234">
        <f t="shared" si="4"/>
        <v>34.8</v>
      </c>
      <c r="AE44" s="337" t="s">
        <v>259</v>
      </c>
      <c r="AF44" s="338"/>
    </row>
    <row r="45" spans="1:32" ht="16.5" customHeight="1">
      <c r="A45" s="88"/>
      <c r="B45" s="93" t="s">
        <v>47</v>
      </c>
      <c r="C45" s="240">
        <f t="shared" si="6"/>
        <v>92</v>
      </c>
      <c r="D45" s="241">
        <f t="shared" si="7"/>
        <v>12</v>
      </c>
      <c r="E45" s="241">
        <v>7</v>
      </c>
      <c r="F45" s="241">
        <v>5</v>
      </c>
      <c r="G45" s="241">
        <v>0</v>
      </c>
      <c r="H45" s="241">
        <v>0</v>
      </c>
      <c r="I45" s="241">
        <v>0</v>
      </c>
      <c r="J45" s="241">
        <v>0</v>
      </c>
      <c r="K45" s="241">
        <v>13</v>
      </c>
      <c r="L45" s="241">
        <v>0</v>
      </c>
      <c r="M45" s="241">
        <v>7</v>
      </c>
      <c r="N45" s="241">
        <v>10</v>
      </c>
      <c r="O45" s="241">
        <v>32</v>
      </c>
      <c r="P45" s="241">
        <v>12</v>
      </c>
      <c r="Q45" s="241">
        <v>6</v>
      </c>
      <c r="R45" s="241">
        <v>0</v>
      </c>
      <c r="S45" s="241">
        <f t="shared" si="8"/>
        <v>0</v>
      </c>
      <c r="T45" s="241">
        <v>0</v>
      </c>
      <c r="U45" s="241">
        <v>0</v>
      </c>
      <c r="V45" s="241">
        <v>0</v>
      </c>
      <c r="W45" s="241">
        <v>0</v>
      </c>
      <c r="X45" s="241">
        <v>4</v>
      </c>
      <c r="Y45" s="241">
        <v>7</v>
      </c>
      <c r="Z45" s="241">
        <v>5</v>
      </c>
      <c r="AA45" s="241">
        <f>AH45</f>
        <v>0</v>
      </c>
      <c r="AB45" s="241">
        <f>AI45</f>
        <v>0</v>
      </c>
      <c r="AC45" s="242">
        <f t="shared" si="3"/>
        <v>13</v>
      </c>
      <c r="AD45" s="242">
        <f t="shared" si="4"/>
        <v>34.8</v>
      </c>
      <c r="AE45" s="92" t="s">
        <v>47</v>
      </c>
      <c r="AF45" s="85"/>
    </row>
    <row r="46" spans="1:32" ht="16.5" customHeight="1">
      <c r="A46" s="88"/>
      <c r="B46" s="93" t="s">
        <v>48</v>
      </c>
      <c r="C46" s="240">
        <f t="shared" si="6"/>
        <v>0</v>
      </c>
      <c r="D46" s="241">
        <f t="shared" si="7"/>
        <v>0</v>
      </c>
      <c r="E46" s="241">
        <v>0</v>
      </c>
      <c r="F46" s="241">
        <v>0</v>
      </c>
      <c r="G46" s="241">
        <v>0</v>
      </c>
      <c r="H46" s="241">
        <v>0</v>
      </c>
      <c r="I46" s="241">
        <v>0</v>
      </c>
      <c r="J46" s="241">
        <v>0</v>
      </c>
      <c r="K46" s="241">
        <v>0</v>
      </c>
      <c r="L46" s="241">
        <v>0</v>
      </c>
      <c r="M46" s="241">
        <v>0</v>
      </c>
      <c r="N46" s="241">
        <v>0</v>
      </c>
      <c r="O46" s="241">
        <v>0</v>
      </c>
      <c r="P46" s="241">
        <v>0</v>
      </c>
      <c r="Q46" s="241">
        <v>0</v>
      </c>
      <c r="R46" s="241">
        <v>0</v>
      </c>
      <c r="S46" s="241">
        <f t="shared" si="8"/>
        <v>0</v>
      </c>
      <c r="T46" s="241">
        <v>0</v>
      </c>
      <c r="U46" s="241">
        <v>0</v>
      </c>
      <c r="V46" s="241">
        <v>0</v>
      </c>
      <c r="W46" s="241">
        <v>0</v>
      </c>
      <c r="X46" s="241">
        <v>0</v>
      </c>
      <c r="Y46" s="241">
        <v>0</v>
      </c>
      <c r="Z46" s="241">
        <v>0</v>
      </c>
      <c r="AA46" s="241">
        <f>AH46</f>
        <v>0</v>
      </c>
      <c r="AB46" s="241">
        <f>AI46</f>
        <v>0</v>
      </c>
      <c r="AC46" s="244">
        <v>0</v>
      </c>
      <c r="AD46" s="244">
        <v>0</v>
      </c>
      <c r="AE46" s="92" t="s">
        <v>48</v>
      </c>
      <c r="AF46" s="85"/>
    </row>
    <row r="47" spans="1:32" s="1" customFormat="1" ht="16.5" customHeight="1">
      <c r="A47" s="346" t="s">
        <v>260</v>
      </c>
      <c r="B47" s="346"/>
      <c r="C47" s="239">
        <f t="shared" si="6"/>
        <v>272</v>
      </c>
      <c r="D47" s="243">
        <f t="shared" si="7"/>
        <v>100</v>
      </c>
      <c r="E47" s="233">
        <f aca="true" t="shared" si="18" ref="E47:R47">SUM(E48:E50)</f>
        <v>81</v>
      </c>
      <c r="F47" s="233">
        <f t="shared" si="18"/>
        <v>19</v>
      </c>
      <c r="G47" s="233">
        <f t="shared" si="18"/>
        <v>0</v>
      </c>
      <c r="H47" s="233">
        <f t="shared" si="18"/>
        <v>0</v>
      </c>
      <c r="I47" s="233">
        <f t="shared" si="18"/>
        <v>0</v>
      </c>
      <c r="J47" s="233">
        <f t="shared" si="18"/>
        <v>0</v>
      </c>
      <c r="K47" s="233">
        <f t="shared" si="18"/>
        <v>78</v>
      </c>
      <c r="L47" s="233">
        <f t="shared" si="18"/>
        <v>0</v>
      </c>
      <c r="M47" s="233">
        <f t="shared" si="18"/>
        <v>5</v>
      </c>
      <c r="N47" s="233">
        <f t="shared" si="18"/>
        <v>1</v>
      </c>
      <c r="O47" s="233">
        <f t="shared" si="18"/>
        <v>57</v>
      </c>
      <c r="P47" s="233">
        <f t="shared" si="18"/>
        <v>29</v>
      </c>
      <c r="Q47" s="233">
        <f t="shared" si="18"/>
        <v>2</v>
      </c>
      <c r="R47" s="233">
        <f t="shared" si="18"/>
        <v>0</v>
      </c>
      <c r="S47" s="243">
        <f t="shared" si="8"/>
        <v>0</v>
      </c>
      <c r="T47" s="233">
        <f aca="true" t="shared" si="19" ref="T47:AB47">SUM(T48:T50)</f>
        <v>0</v>
      </c>
      <c r="U47" s="233">
        <f t="shared" si="19"/>
        <v>0</v>
      </c>
      <c r="V47" s="233">
        <f t="shared" si="19"/>
        <v>0</v>
      </c>
      <c r="W47" s="233">
        <f t="shared" si="19"/>
        <v>0</v>
      </c>
      <c r="X47" s="233">
        <f t="shared" si="19"/>
        <v>4</v>
      </c>
      <c r="Y47" s="233">
        <f t="shared" si="19"/>
        <v>84</v>
      </c>
      <c r="Z47" s="233">
        <f t="shared" si="19"/>
        <v>19</v>
      </c>
      <c r="AA47" s="233">
        <f t="shared" si="19"/>
        <v>2</v>
      </c>
      <c r="AB47" s="233">
        <f t="shared" si="19"/>
        <v>0</v>
      </c>
      <c r="AC47" s="234">
        <f>ROUND(D47/C47*100,1)</f>
        <v>36.8</v>
      </c>
      <c r="AD47" s="234">
        <f>ROUND((O47+S47)/C47*100,1)</f>
        <v>21</v>
      </c>
      <c r="AE47" s="337" t="s">
        <v>260</v>
      </c>
      <c r="AF47" s="338"/>
    </row>
    <row r="48" spans="1:32" ht="16.5" customHeight="1">
      <c r="A48" s="88"/>
      <c r="B48" s="93" t="s">
        <v>49</v>
      </c>
      <c r="C48" s="240">
        <f t="shared" si="6"/>
        <v>118</v>
      </c>
      <c r="D48" s="241">
        <f t="shared" si="7"/>
        <v>17</v>
      </c>
      <c r="E48" s="241">
        <v>11</v>
      </c>
      <c r="F48" s="241">
        <v>6</v>
      </c>
      <c r="G48" s="241">
        <v>0</v>
      </c>
      <c r="H48" s="241">
        <v>0</v>
      </c>
      <c r="I48" s="241">
        <v>0</v>
      </c>
      <c r="J48" s="241">
        <v>0</v>
      </c>
      <c r="K48" s="241">
        <v>24</v>
      </c>
      <c r="L48" s="241">
        <v>0</v>
      </c>
      <c r="M48" s="241">
        <v>5</v>
      </c>
      <c r="N48" s="241">
        <v>1</v>
      </c>
      <c r="O48" s="241">
        <v>42</v>
      </c>
      <c r="P48" s="241">
        <v>29</v>
      </c>
      <c r="Q48" s="241">
        <v>0</v>
      </c>
      <c r="R48" s="241">
        <v>0</v>
      </c>
      <c r="S48" s="241">
        <f t="shared" si="8"/>
        <v>0</v>
      </c>
      <c r="T48" s="241">
        <v>0</v>
      </c>
      <c r="U48" s="241">
        <v>0</v>
      </c>
      <c r="V48" s="241">
        <v>0</v>
      </c>
      <c r="W48" s="241">
        <v>0</v>
      </c>
      <c r="X48" s="241">
        <v>3</v>
      </c>
      <c r="Y48" s="241">
        <v>12</v>
      </c>
      <c r="Z48" s="241">
        <v>6</v>
      </c>
      <c r="AA48" s="241">
        <v>0</v>
      </c>
      <c r="AB48" s="241">
        <v>0</v>
      </c>
      <c r="AC48" s="242">
        <f>ROUND(D48/C48*100,1)</f>
        <v>14.4</v>
      </c>
      <c r="AD48" s="242">
        <f>ROUND((O48+S48)/C48*100,1)</f>
        <v>35.6</v>
      </c>
      <c r="AE48" s="92" t="s">
        <v>49</v>
      </c>
      <c r="AF48" s="85"/>
    </row>
    <row r="49" spans="1:32" ht="16.5" customHeight="1">
      <c r="A49" s="88"/>
      <c r="B49" s="93" t="s">
        <v>50</v>
      </c>
      <c r="C49" s="240">
        <f aca="true" t="shared" si="20" ref="C49:C65">D49+K49+L49+M49+N49+O49+P49+Q49+R49</f>
        <v>0</v>
      </c>
      <c r="D49" s="241">
        <f aca="true" t="shared" si="21" ref="D49:D65">SUM(E49:J49)</f>
        <v>0</v>
      </c>
      <c r="E49" s="241">
        <v>0</v>
      </c>
      <c r="F49" s="241">
        <v>0</v>
      </c>
      <c r="G49" s="241">
        <v>0</v>
      </c>
      <c r="H49" s="241">
        <v>0</v>
      </c>
      <c r="I49" s="241">
        <v>0</v>
      </c>
      <c r="J49" s="241">
        <v>0</v>
      </c>
      <c r="K49" s="241">
        <v>0</v>
      </c>
      <c r="L49" s="241">
        <v>0</v>
      </c>
      <c r="M49" s="241">
        <v>0</v>
      </c>
      <c r="N49" s="241">
        <v>0</v>
      </c>
      <c r="O49" s="241">
        <v>0</v>
      </c>
      <c r="P49" s="241">
        <v>0</v>
      </c>
      <c r="Q49" s="241">
        <v>0</v>
      </c>
      <c r="R49" s="241">
        <v>0</v>
      </c>
      <c r="S49" s="241">
        <f aca="true" t="shared" si="22" ref="S49:S65">SUM(T49:W49)</f>
        <v>0</v>
      </c>
      <c r="T49" s="241">
        <v>0</v>
      </c>
      <c r="U49" s="241">
        <v>0</v>
      </c>
      <c r="V49" s="241">
        <v>0</v>
      </c>
      <c r="W49" s="241">
        <v>0</v>
      </c>
      <c r="X49" s="241">
        <v>0</v>
      </c>
      <c r="Y49" s="241">
        <v>0</v>
      </c>
      <c r="Z49" s="241">
        <v>0</v>
      </c>
      <c r="AA49" s="241">
        <v>0</v>
      </c>
      <c r="AB49" s="241">
        <v>0</v>
      </c>
      <c r="AC49" s="244">
        <v>0</v>
      </c>
      <c r="AD49" s="244">
        <v>0</v>
      </c>
      <c r="AE49" s="92" t="s">
        <v>50</v>
      </c>
      <c r="AF49" s="85"/>
    </row>
    <row r="50" spans="1:32" ht="16.5" customHeight="1">
      <c r="A50" s="88"/>
      <c r="B50" s="93" t="s">
        <v>51</v>
      </c>
      <c r="C50" s="240">
        <f t="shared" si="20"/>
        <v>154</v>
      </c>
      <c r="D50" s="241">
        <f t="shared" si="21"/>
        <v>83</v>
      </c>
      <c r="E50" s="241">
        <v>70</v>
      </c>
      <c r="F50" s="241">
        <v>13</v>
      </c>
      <c r="G50" s="241">
        <v>0</v>
      </c>
      <c r="H50" s="241">
        <v>0</v>
      </c>
      <c r="I50" s="241">
        <v>0</v>
      </c>
      <c r="J50" s="241">
        <v>0</v>
      </c>
      <c r="K50" s="241">
        <v>54</v>
      </c>
      <c r="L50" s="241">
        <v>0</v>
      </c>
      <c r="M50" s="241">
        <v>0</v>
      </c>
      <c r="N50" s="241">
        <v>0</v>
      </c>
      <c r="O50" s="241">
        <v>15</v>
      </c>
      <c r="P50" s="241">
        <v>0</v>
      </c>
      <c r="Q50" s="241">
        <v>2</v>
      </c>
      <c r="R50" s="241">
        <v>0</v>
      </c>
      <c r="S50" s="241">
        <f t="shared" si="22"/>
        <v>0</v>
      </c>
      <c r="T50" s="241">
        <v>0</v>
      </c>
      <c r="U50" s="241">
        <v>0</v>
      </c>
      <c r="V50" s="241">
        <v>0</v>
      </c>
      <c r="W50" s="241">
        <v>0</v>
      </c>
      <c r="X50" s="241">
        <v>1</v>
      </c>
      <c r="Y50" s="241">
        <v>72</v>
      </c>
      <c r="Z50" s="241">
        <v>13</v>
      </c>
      <c r="AA50" s="241">
        <v>2</v>
      </c>
      <c r="AB50" s="241">
        <v>0</v>
      </c>
      <c r="AC50" s="242">
        <f>ROUND(D50/C50*100,1)</f>
        <v>53.9</v>
      </c>
      <c r="AD50" s="242">
        <f>ROUND((O50+S50)/C50*100,1)</f>
        <v>9.7</v>
      </c>
      <c r="AE50" s="92" t="s">
        <v>51</v>
      </c>
      <c r="AF50" s="85"/>
    </row>
    <row r="51" spans="1:32" s="1" customFormat="1" ht="16.5" customHeight="1">
      <c r="A51" s="346" t="s">
        <v>261</v>
      </c>
      <c r="B51" s="346"/>
      <c r="C51" s="239">
        <f t="shared" si="20"/>
        <v>230</v>
      </c>
      <c r="D51" s="243">
        <f t="shared" si="21"/>
        <v>137</v>
      </c>
      <c r="E51" s="233">
        <f aca="true" t="shared" si="23" ref="E51:R51">SUM(E52:E55)</f>
        <v>119</v>
      </c>
      <c r="F51" s="233">
        <f t="shared" si="23"/>
        <v>18</v>
      </c>
      <c r="G51" s="233">
        <f t="shared" si="23"/>
        <v>0</v>
      </c>
      <c r="H51" s="233">
        <f t="shared" si="23"/>
        <v>0</v>
      </c>
      <c r="I51" s="233">
        <f t="shared" si="23"/>
        <v>0</v>
      </c>
      <c r="J51" s="233">
        <f t="shared" si="23"/>
        <v>0</v>
      </c>
      <c r="K51" s="233">
        <f t="shared" si="23"/>
        <v>47</v>
      </c>
      <c r="L51" s="233">
        <f t="shared" si="23"/>
        <v>3</v>
      </c>
      <c r="M51" s="233">
        <f t="shared" si="23"/>
        <v>2</v>
      </c>
      <c r="N51" s="233">
        <f t="shared" si="23"/>
        <v>0</v>
      </c>
      <c r="O51" s="233">
        <f t="shared" si="23"/>
        <v>27</v>
      </c>
      <c r="P51" s="233">
        <f t="shared" si="23"/>
        <v>8</v>
      </c>
      <c r="Q51" s="233">
        <f t="shared" si="23"/>
        <v>6</v>
      </c>
      <c r="R51" s="233">
        <f t="shared" si="23"/>
        <v>0</v>
      </c>
      <c r="S51" s="243">
        <f t="shared" si="22"/>
        <v>0</v>
      </c>
      <c r="T51" s="233">
        <f aca="true" t="shared" si="24" ref="T51:AB51">SUM(T52:T55)</f>
        <v>0</v>
      </c>
      <c r="U51" s="233">
        <f t="shared" si="24"/>
        <v>0</v>
      </c>
      <c r="V51" s="233">
        <f t="shared" si="24"/>
        <v>0</v>
      </c>
      <c r="W51" s="233">
        <f t="shared" si="24"/>
        <v>0</v>
      </c>
      <c r="X51" s="233">
        <f t="shared" si="24"/>
        <v>2</v>
      </c>
      <c r="Y51" s="233">
        <f t="shared" si="24"/>
        <v>122</v>
      </c>
      <c r="Z51" s="233">
        <f t="shared" si="24"/>
        <v>18</v>
      </c>
      <c r="AA51" s="233">
        <f t="shared" si="24"/>
        <v>1</v>
      </c>
      <c r="AB51" s="233">
        <f t="shared" si="24"/>
        <v>0</v>
      </c>
      <c r="AC51" s="234">
        <f>ROUND(D51/C51*100,1)</f>
        <v>59.6</v>
      </c>
      <c r="AD51" s="234">
        <f>ROUND((O51+S51)/C51*100,1)</f>
        <v>11.7</v>
      </c>
      <c r="AE51" s="337" t="s">
        <v>261</v>
      </c>
      <c r="AF51" s="338"/>
    </row>
    <row r="52" spans="1:32" ht="16.5" customHeight="1">
      <c r="A52" s="88"/>
      <c r="B52" s="93" t="s">
        <v>52</v>
      </c>
      <c r="C52" s="240">
        <f t="shared" si="20"/>
        <v>71</v>
      </c>
      <c r="D52" s="241">
        <f t="shared" si="21"/>
        <v>16</v>
      </c>
      <c r="E52" s="241">
        <v>7</v>
      </c>
      <c r="F52" s="241">
        <v>9</v>
      </c>
      <c r="G52" s="241">
        <v>0</v>
      </c>
      <c r="H52" s="241">
        <v>0</v>
      </c>
      <c r="I52" s="241">
        <v>0</v>
      </c>
      <c r="J52" s="241">
        <v>0</v>
      </c>
      <c r="K52" s="241">
        <v>20</v>
      </c>
      <c r="L52" s="241">
        <v>0</v>
      </c>
      <c r="M52" s="241">
        <v>2</v>
      </c>
      <c r="N52" s="241">
        <v>0</v>
      </c>
      <c r="O52" s="241">
        <v>23</v>
      </c>
      <c r="P52" s="241">
        <v>5</v>
      </c>
      <c r="Q52" s="241">
        <v>5</v>
      </c>
      <c r="R52" s="241">
        <v>0</v>
      </c>
      <c r="S52" s="241">
        <f t="shared" si="22"/>
        <v>0</v>
      </c>
      <c r="T52" s="241">
        <v>0</v>
      </c>
      <c r="U52" s="241">
        <v>0</v>
      </c>
      <c r="V52" s="241">
        <v>0</v>
      </c>
      <c r="W52" s="241">
        <v>0</v>
      </c>
      <c r="X52" s="241">
        <v>1</v>
      </c>
      <c r="Y52" s="241">
        <v>7</v>
      </c>
      <c r="Z52" s="241">
        <v>9</v>
      </c>
      <c r="AA52" s="241">
        <v>0</v>
      </c>
      <c r="AB52" s="241">
        <v>0</v>
      </c>
      <c r="AC52" s="242">
        <f>ROUND(D52/C52*100,1)</f>
        <v>22.5</v>
      </c>
      <c r="AD52" s="242">
        <f>ROUND((O52+S52)/C52*100,1)</f>
        <v>32.4</v>
      </c>
      <c r="AE52" s="92" t="s">
        <v>52</v>
      </c>
      <c r="AF52" s="85"/>
    </row>
    <row r="53" spans="1:32" ht="16.5" customHeight="1">
      <c r="A53" s="88"/>
      <c r="B53" s="93" t="s">
        <v>53</v>
      </c>
      <c r="C53" s="240">
        <f t="shared" si="20"/>
        <v>0</v>
      </c>
      <c r="D53" s="241">
        <f t="shared" si="21"/>
        <v>0</v>
      </c>
      <c r="E53" s="241">
        <v>0</v>
      </c>
      <c r="F53" s="241">
        <v>0</v>
      </c>
      <c r="G53" s="241">
        <v>0</v>
      </c>
      <c r="H53" s="241">
        <v>0</v>
      </c>
      <c r="I53" s="241">
        <v>0</v>
      </c>
      <c r="J53" s="241">
        <v>0</v>
      </c>
      <c r="K53" s="241">
        <v>0</v>
      </c>
      <c r="L53" s="241">
        <v>0</v>
      </c>
      <c r="M53" s="241">
        <v>0</v>
      </c>
      <c r="N53" s="241">
        <v>0</v>
      </c>
      <c r="O53" s="241">
        <v>0</v>
      </c>
      <c r="P53" s="241">
        <v>0</v>
      </c>
      <c r="Q53" s="241">
        <v>0</v>
      </c>
      <c r="R53" s="241">
        <v>0</v>
      </c>
      <c r="S53" s="241">
        <f t="shared" si="22"/>
        <v>0</v>
      </c>
      <c r="T53" s="241">
        <v>0</v>
      </c>
      <c r="U53" s="241">
        <v>0</v>
      </c>
      <c r="V53" s="241">
        <v>0</v>
      </c>
      <c r="W53" s="241">
        <v>0</v>
      </c>
      <c r="X53" s="241">
        <v>0</v>
      </c>
      <c r="Y53" s="241">
        <v>0</v>
      </c>
      <c r="Z53" s="241">
        <v>0</v>
      </c>
      <c r="AA53" s="241">
        <v>0</v>
      </c>
      <c r="AB53" s="241">
        <v>0</v>
      </c>
      <c r="AC53" s="244">
        <v>0</v>
      </c>
      <c r="AD53" s="242" t="e">
        <f>ROUND((O53+S53)/C53*100,1)</f>
        <v>#DIV/0!</v>
      </c>
      <c r="AE53" s="92" t="s">
        <v>53</v>
      </c>
      <c r="AF53" s="85"/>
    </row>
    <row r="54" spans="1:32" ht="16.5" customHeight="1">
      <c r="A54" s="88"/>
      <c r="B54" s="93" t="s">
        <v>54</v>
      </c>
      <c r="C54" s="240">
        <f t="shared" si="20"/>
        <v>159</v>
      </c>
      <c r="D54" s="241">
        <f t="shared" si="21"/>
        <v>121</v>
      </c>
      <c r="E54" s="241">
        <v>112</v>
      </c>
      <c r="F54" s="241">
        <v>9</v>
      </c>
      <c r="G54" s="241">
        <v>0</v>
      </c>
      <c r="H54" s="241">
        <v>0</v>
      </c>
      <c r="I54" s="241">
        <v>0</v>
      </c>
      <c r="J54" s="241">
        <v>0</v>
      </c>
      <c r="K54" s="241">
        <v>27</v>
      </c>
      <c r="L54" s="241">
        <v>3</v>
      </c>
      <c r="M54" s="241">
        <v>0</v>
      </c>
      <c r="N54" s="241">
        <v>0</v>
      </c>
      <c r="O54" s="241">
        <v>4</v>
      </c>
      <c r="P54" s="241">
        <v>3</v>
      </c>
      <c r="Q54" s="241">
        <v>1</v>
      </c>
      <c r="R54" s="241">
        <v>0</v>
      </c>
      <c r="S54" s="241">
        <f t="shared" si="22"/>
        <v>0</v>
      </c>
      <c r="T54" s="241">
        <v>0</v>
      </c>
      <c r="U54" s="241">
        <v>0</v>
      </c>
      <c r="V54" s="241">
        <v>0</v>
      </c>
      <c r="W54" s="241">
        <v>0</v>
      </c>
      <c r="X54" s="241">
        <v>1</v>
      </c>
      <c r="Y54" s="241">
        <v>115</v>
      </c>
      <c r="Z54" s="241">
        <v>9</v>
      </c>
      <c r="AA54" s="241">
        <v>1</v>
      </c>
      <c r="AB54" s="241">
        <v>0</v>
      </c>
      <c r="AC54" s="242">
        <f>ROUND(D54/C54*100,1)</f>
        <v>76.1</v>
      </c>
      <c r="AD54" s="242">
        <f>ROUND((O54+S54)/C54*100,1)</f>
        <v>2.5</v>
      </c>
      <c r="AE54" s="92" t="s">
        <v>54</v>
      </c>
      <c r="AF54" s="85"/>
    </row>
    <row r="55" spans="1:32" ht="16.5" customHeight="1">
      <c r="A55" s="88"/>
      <c r="B55" s="93" t="s">
        <v>55</v>
      </c>
      <c r="C55" s="240">
        <f t="shared" si="20"/>
        <v>0</v>
      </c>
      <c r="D55" s="241">
        <f t="shared" si="21"/>
        <v>0</v>
      </c>
      <c r="E55" s="241">
        <v>0</v>
      </c>
      <c r="F55" s="241">
        <v>0</v>
      </c>
      <c r="G55" s="241">
        <v>0</v>
      </c>
      <c r="H55" s="241">
        <v>0</v>
      </c>
      <c r="I55" s="241">
        <v>0</v>
      </c>
      <c r="J55" s="241">
        <v>0</v>
      </c>
      <c r="K55" s="241">
        <v>0</v>
      </c>
      <c r="L55" s="241">
        <v>0</v>
      </c>
      <c r="M55" s="241">
        <v>0</v>
      </c>
      <c r="N55" s="241">
        <v>0</v>
      </c>
      <c r="O55" s="241">
        <v>0</v>
      </c>
      <c r="P55" s="241">
        <v>0</v>
      </c>
      <c r="Q55" s="241">
        <v>0</v>
      </c>
      <c r="R55" s="241">
        <v>0</v>
      </c>
      <c r="S55" s="241">
        <f t="shared" si="22"/>
        <v>0</v>
      </c>
      <c r="T55" s="241">
        <v>0</v>
      </c>
      <c r="U55" s="241">
        <v>0</v>
      </c>
      <c r="V55" s="241">
        <v>0</v>
      </c>
      <c r="W55" s="241">
        <v>0</v>
      </c>
      <c r="X55" s="241">
        <v>0</v>
      </c>
      <c r="Y55" s="241">
        <v>0</v>
      </c>
      <c r="Z55" s="241">
        <v>0</v>
      </c>
      <c r="AA55" s="241">
        <v>0</v>
      </c>
      <c r="AB55" s="241">
        <v>0</v>
      </c>
      <c r="AC55" s="244">
        <v>0</v>
      </c>
      <c r="AD55" s="244">
        <v>0</v>
      </c>
      <c r="AE55" s="92" t="s">
        <v>55</v>
      </c>
      <c r="AF55" s="85"/>
    </row>
    <row r="56" spans="1:35" s="5" customFormat="1" ht="16.5" customHeight="1">
      <c r="A56" s="346" t="s">
        <v>262</v>
      </c>
      <c r="B56" s="346"/>
      <c r="C56" s="239">
        <f t="shared" si="20"/>
        <v>116</v>
      </c>
      <c r="D56" s="243">
        <f t="shared" si="21"/>
        <v>31</v>
      </c>
      <c r="E56" s="233">
        <f aca="true" t="shared" si="25" ref="E56:R56">SUM(E57:E58)</f>
        <v>13</v>
      </c>
      <c r="F56" s="233">
        <f t="shared" si="25"/>
        <v>18</v>
      </c>
      <c r="G56" s="233">
        <f t="shared" si="25"/>
        <v>0</v>
      </c>
      <c r="H56" s="233">
        <f t="shared" si="25"/>
        <v>0</v>
      </c>
      <c r="I56" s="233">
        <f t="shared" si="25"/>
        <v>0</v>
      </c>
      <c r="J56" s="233">
        <f t="shared" si="25"/>
        <v>0</v>
      </c>
      <c r="K56" s="233">
        <f t="shared" si="25"/>
        <v>27</v>
      </c>
      <c r="L56" s="233">
        <f t="shared" si="25"/>
        <v>0</v>
      </c>
      <c r="M56" s="233">
        <f t="shared" si="25"/>
        <v>2</v>
      </c>
      <c r="N56" s="233">
        <f t="shared" si="25"/>
        <v>0</v>
      </c>
      <c r="O56" s="233">
        <f t="shared" si="25"/>
        <v>50</v>
      </c>
      <c r="P56" s="233">
        <f t="shared" si="25"/>
        <v>3</v>
      </c>
      <c r="Q56" s="233">
        <f t="shared" si="25"/>
        <v>3</v>
      </c>
      <c r="R56" s="233">
        <f t="shared" si="25"/>
        <v>0</v>
      </c>
      <c r="S56" s="243">
        <f t="shared" si="22"/>
        <v>0</v>
      </c>
      <c r="T56" s="233">
        <f aca="true" t="shared" si="26" ref="T56:AB56">SUM(T57:T58)</f>
        <v>0</v>
      </c>
      <c r="U56" s="233">
        <f t="shared" si="26"/>
        <v>0</v>
      </c>
      <c r="V56" s="233">
        <f t="shared" si="26"/>
        <v>0</v>
      </c>
      <c r="W56" s="233">
        <f t="shared" si="26"/>
        <v>0</v>
      </c>
      <c r="X56" s="233">
        <f t="shared" si="26"/>
        <v>3</v>
      </c>
      <c r="Y56" s="233">
        <f t="shared" si="26"/>
        <v>13</v>
      </c>
      <c r="Z56" s="233">
        <f t="shared" si="26"/>
        <v>18</v>
      </c>
      <c r="AA56" s="233">
        <f t="shared" si="26"/>
        <v>1</v>
      </c>
      <c r="AB56" s="233">
        <f t="shared" si="26"/>
        <v>0</v>
      </c>
      <c r="AC56" s="234">
        <f aca="true" t="shared" si="27" ref="AC56:AC63">ROUND(D56/C56*100,1)</f>
        <v>26.7</v>
      </c>
      <c r="AD56" s="234">
        <f>ROUND((O56+S56)/C56*100,1)</f>
        <v>43.1</v>
      </c>
      <c r="AE56" s="337" t="s">
        <v>262</v>
      </c>
      <c r="AF56" s="338"/>
      <c r="AH56" s="1"/>
      <c r="AI56" s="1"/>
    </row>
    <row r="57" spans="1:32" ht="16.5" customHeight="1">
      <c r="A57" s="88"/>
      <c r="B57" s="93" t="s">
        <v>56</v>
      </c>
      <c r="C57" s="240">
        <f t="shared" si="20"/>
        <v>30</v>
      </c>
      <c r="D57" s="241">
        <f t="shared" si="21"/>
        <v>5</v>
      </c>
      <c r="E57" s="241">
        <v>3</v>
      </c>
      <c r="F57" s="241">
        <v>2</v>
      </c>
      <c r="G57" s="241">
        <v>0</v>
      </c>
      <c r="H57" s="241">
        <v>0</v>
      </c>
      <c r="I57" s="241">
        <v>0</v>
      </c>
      <c r="J57" s="241">
        <v>0</v>
      </c>
      <c r="K57" s="241">
        <v>8</v>
      </c>
      <c r="L57" s="241">
        <v>0</v>
      </c>
      <c r="M57" s="241">
        <v>0</v>
      </c>
      <c r="N57" s="241">
        <v>0</v>
      </c>
      <c r="O57" s="241">
        <v>15</v>
      </c>
      <c r="P57" s="241">
        <v>0</v>
      </c>
      <c r="Q57" s="241">
        <v>2</v>
      </c>
      <c r="R57" s="241">
        <v>0</v>
      </c>
      <c r="S57" s="241">
        <f t="shared" si="22"/>
        <v>0</v>
      </c>
      <c r="T57" s="241">
        <v>0</v>
      </c>
      <c r="U57" s="241">
        <v>0</v>
      </c>
      <c r="V57" s="241">
        <v>0</v>
      </c>
      <c r="W57" s="241">
        <v>0</v>
      </c>
      <c r="X57" s="241">
        <v>1</v>
      </c>
      <c r="Y57" s="241">
        <v>3</v>
      </c>
      <c r="Z57" s="241">
        <v>2</v>
      </c>
      <c r="AA57" s="241">
        <f>AH57</f>
        <v>0</v>
      </c>
      <c r="AB57" s="241">
        <f>AI57</f>
        <v>0</v>
      </c>
      <c r="AC57" s="242">
        <f t="shared" si="27"/>
        <v>16.7</v>
      </c>
      <c r="AD57" s="242">
        <f>ROUND((O57+S57)/C57*100,1)</f>
        <v>50</v>
      </c>
      <c r="AE57" s="92" t="s">
        <v>56</v>
      </c>
      <c r="AF57" s="85"/>
    </row>
    <row r="58" spans="1:35" s="63" customFormat="1" ht="16.5" customHeight="1">
      <c r="A58" s="88"/>
      <c r="B58" s="93" t="s">
        <v>76</v>
      </c>
      <c r="C58" s="240">
        <f t="shared" si="20"/>
        <v>86</v>
      </c>
      <c r="D58" s="241">
        <f t="shared" si="21"/>
        <v>26</v>
      </c>
      <c r="E58" s="241">
        <v>10</v>
      </c>
      <c r="F58" s="241">
        <v>16</v>
      </c>
      <c r="G58" s="241">
        <v>0</v>
      </c>
      <c r="H58" s="241">
        <v>0</v>
      </c>
      <c r="I58" s="241">
        <v>0</v>
      </c>
      <c r="J58" s="241">
        <v>0</v>
      </c>
      <c r="K58" s="241">
        <v>19</v>
      </c>
      <c r="L58" s="241">
        <v>0</v>
      </c>
      <c r="M58" s="241">
        <v>2</v>
      </c>
      <c r="N58" s="241">
        <v>0</v>
      </c>
      <c r="O58" s="241">
        <v>35</v>
      </c>
      <c r="P58" s="241">
        <v>3</v>
      </c>
      <c r="Q58" s="241">
        <v>1</v>
      </c>
      <c r="R58" s="241">
        <v>0</v>
      </c>
      <c r="S58" s="241">
        <f t="shared" si="22"/>
        <v>0</v>
      </c>
      <c r="T58" s="241">
        <v>0</v>
      </c>
      <c r="U58" s="241">
        <v>0</v>
      </c>
      <c r="V58" s="241">
        <v>0</v>
      </c>
      <c r="W58" s="241">
        <v>0</v>
      </c>
      <c r="X58" s="241">
        <v>2</v>
      </c>
      <c r="Y58" s="241">
        <v>10</v>
      </c>
      <c r="Z58" s="241">
        <v>16</v>
      </c>
      <c r="AA58" s="241">
        <v>1</v>
      </c>
      <c r="AB58" s="241">
        <f>AI58</f>
        <v>0</v>
      </c>
      <c r="AC58" s="242">
        <f t="shared" si="27"/>
        <v>30.2</v>
      </c>
      <c r="AD58" s="242">
        <f>ROUND((O58+S58)/C58*100,1)</f>
        <v>40.7</v>
      </c>
      <c r="AE58" s="92" t="s">
        <v>76</v>
      </c>
      <c r="AF58" s="85"/>
      <c r="AH58" s="62"/>
      <c r="AI58" s="62"/>
    </row>
    <row r="59" spans="1:32" s="1" customFormat="1" ht="16.5" customHeight="1">
      <c r="A59" s="346" t="s">
        <v>263</v>
      </c>
      <c r="B59" s="347"/>
      <c r="C59" s="239">
        <f t="shared" si="20"/>
        <v>194</v>
      </c>
      <c r="D59" s="243">
        <f t="shared" si="21"/>
        <v>56</v>
      </c>
      <c r="E59" s="233">
        <f aca="true" t="shared" si="28" ref="E59:R59">SUM(E60:E61)</f>
        <v>37</v>
      </c>
      <c r="F59" s="233">
        <f t="shared" si="28"/>
        <v>19</v>
      </c>
      <c r="G59" s="233">
        <f t="shared" si="28"/>
        <v>0</v>
      </c>
      <c r="H59" s="233">
        <f t="shared" si="28"/>
        <v>0</v>
      </c>
      <c r="I59" s="233">
        <f t="shared" si="28"/>
        <v>0</v>
      </c>
      <c r="J59" s="233">
        <f t="shared" si="28"/>
        <v>0</v>
      </c>
      <c r="K59" s="233">
        <f t="shared" si="28"/>
        <v>67</v>
      </c>
      <c r="L59" s="233">
        <f t="shared" si="28"/>
        <v>2</v>
      </c>
      <c r="M59" s="233">
        <f t="shared" si="28"/>
        <v>1</v>
      </c>
      <c r="N59" s="233">
        <f t="shared" si="28"/>
        <v>1</v>
      </c>
      <c r="O59" s="233">
        <f t="shared" si="28"/>
        <v>55</v>
      </c>
      <c r="P59" s="233">
        <f t="shared" si="28"/>
        <v>5</v>
      </c>
      <c r="Q59" s="233">
        <f t="shared" si="28"/>
        <v>7</v>
      </c>
      <c r="R59" s="233">
        <f t="shared" si="28"/>
        <v>0</v>
      </c>
      <c r="S59" s="243">
        <f t="shared" si="22"/>
        <v>2</v>
      </c>
      <c r="T59" s="233">
        <f aca="true" t="shared" si="29" ref="T59:AB59">SUM(T60:T61)</f>
        <v>0</v>
      </c>
      <c r="U59" s="233">
        <f t="shared" si="29"/>
        <v>2</v>
      </c>
      <c r="V59" s="233">
        <f t="shared" si="29"/>
        <v>0</v>
      </c>
      <c r="W59" s="233">
        <f t="shared" si="29"/>
        <v>0</v>
      </c>
      <c r="X59" s="233">
        <f t="shared" si="29"/>
        <v>4</v>
      </c>
      <c r="Y59" s="233">
        <f t="shared" si="29"/>
        <v>37</v>
      </c>
      <c r="Z59" s="233">
        <f t="shared" si="29"/>
        <v>19</v>
      </c>
      <c r="AA59" s="233">
        <f t="shared" si="29"/>
        <v>1</v>
      </c>
      <c r="AB59" s="233">
        <f t="shared" si="29"/>
        <v>1</v>
      </c>
      <c r="AC59" s="234">
        <f t="shared" si="27"/>
        <v>28.9</v>
      </c>
      <c r="AD59" s="234">
        <f aca="true" t="shared" si="30" ref="AD59:AD65">ROUND((O59+S59)/C59*100,1)</f>
        <v>29.4</v>
      </c>
      <c r="AE59" s="337" t="s">
        <v>263</v>
      </c>
      <c r="AF59" s="348"/>
    </row>
    <row r="60" spans="1:32" ht="16.5" customHeight="1">
      <c r="A60" s="94"/>
      <c r="B60" s="93" t="s">
        <v>57</v>
      </c>
      <c r="C60" s="240">
        <f t="shared" si="20"/>
        <v>93</v>
      </c>
      <c r="D60" s="241">
        <f t="shared" si="21"/>
        <v>28</v>
      </c>
      <c r="E60" s="241">
        <v>17</v>
      </c>
      <c r="F60" s="241">
        <v>11</v>
      </c>
      <c r="G60" s="241">
        <v>0</v>
      </c>
      <c r="H60" s="241">
        <v>0</v>
      </c>
      <c r="I60" s="241">
        <v>0</v>
      </c>
      <c r="J60" s="241">
        <v>0</v>
      </c>
      <c r="K60" s="241">
        <v>28</v>
      </c>
      <c r="L60" s="241">
        <v>2</v>
      </c>
      <c r="M60" s="241">
        <v>1</v>
      </c>
      <c r="N60" s="241">
        <v>1</v>
      </c>
      <c r="O60" s="241">
        <v>28</v>
      </c>
      <c r="P60" s="241">
        <v>5</v>
      </c>
      <c r="Q60" s="241">
        <v>0</v>
      </c>
      <c r="R60" s="241">
        <v>0</v>
      </c>
      <c r="S60" s="241">
        <f t="shared" si="22"/>
        <v>0</v>
      </c>
      <c r="T60" s="241">
        <v>0</v>
      </c>
      <c r="U60" s="241">
        <v>0</v>
      </c>
      <c r="V60" s="241">
        <v>0</v>
      </c>
      <c r="W60" s="241">
        <v>0</v>
      </c>
      <c r="X60" s="241">
        <v>3</v>
      </c>
      <c r="Y60" s="241">
        <v>17</v>
      </c>
      <c r="Z60" s="241">
        <v>11</v>
      </c>
      <c r="AA60" s="241">
        <v>1</v>
      </c>
      <c r="AB60" s="241">
        <v>1</v>
      </c>
      <c r="AC60" s="242">
        <f t="shared" si="27"/>
        <v>30.1</v>
      </c>
      <c r="AD60" s="242">
        <f t="shared" si="30"/>
        <v>30.1</v>
      </c>
      <c r="AE60" s="92" t="s">
        <v>57</v>
      </c>
      <c r="AF60" s="85"/>
    </row>
    <row r="61" spans="1:32" ht="16.5" customHeight="1">
      <c r="A61" s="94"/>
      <c r="B61" s="93" t="s">
        <v>199</v>
      </c>
      <c r="C61" s="240">
        <f t="shared" si="20"/>
        <v>101</v>
      </c>
      <c r="D61" s="241">
        <f t="shared" si="21"/>
        <v>28</v>
      </c>
      <c r="E61" s="241">
        <v>20</v>
      </c>
      <c r="F61" s="241">
        <v>8</v>
      </c>
      <c r="G61" s="241">
        <v>0</v>
      </c>
      <c r="H61" s="241">
        <v>0</v>
      </c>
      <c r="I61" s="241">
        <v>0</v>
      </c>
      <c r="J61" s="241">
        <v>0</v>
      </c>
      <c r="K61" s="241">
        <v>39</v>
      </c>
      <c r="L61" s="241">
        <v>0</v>
      </c>
      <c r="M61" s="241">
        <v>0</v>
      </c>
      <c r="N61" s="241">
        <v>0</v>
      </c>
      <c r="O61" s="241">
        <v>27</v>
      </c>
      <c r="P61" s="241">
        <v>0</v>
      </c>
      <c r="Q61" s="241">
        <v>7</v>
      </c>
      <c r="R61" s="241">
        <v>0</v>
      </c>
      <c r="S61" s="241">
        <f t="shared" si="22"/>
        <v>2</v>
      </c>
      <c r="T61" s="241">
        <v>0</v>
      </c>
      <c r="U61" s="241">
        <v>2</v>
      </c>
      <c r="V61" s="241">
        <v>0</v>
      </c>
      <c r="W61" s="241">
        <v>0</v>
      </c>
      <c r="X61" s="241">
        <v>1</v>
      </c>
      <c r="Y61" s="241">
        <v>20</v>
      </c>
      <c r="Z61" s="241">
        <v>8</v>
      </c>
      <c r="AA61" s="241">
        <v>0</v>
      </c>
      <c r="AB61" s="241">
        <v>0</v>
      </c>
      <c r="AC61" s="242">
        <f t="shared" si="27"/>
        <v>27.7</v>
      </c>
      <c r="AD61" s="242">
        <f t="shared" si="30"/>
        <v>28.7</v>
      </c>
      <c r="AE61" s="92" t="s">
        <v>199</v>
      </c>
      <c r="AF61" s="85"/>
    </row>
    <row r="62" spans="1:32" s="1" customFormat="1" ht="16.5" customHeight="1">
      <c r="A62" s="346" t="s">
        <v>264</v>
      </c>
      <c r="B62" s="346"/>
      <c r="C62" s="239">
        <f t="shared" si="20"/>
        <v>20</v>
      </c>
      <c r="D62" s="243">
        <f t="shared" si="21"/>
        <v>0</v>
      </c>
      <c r="E62" s="233">
        <f aca="true" t="shared" si="31" ref="E62:R62">E63</f>
        <v>0</v>
      </c>
      <c r="F62" s="233">
        <f t="shared" si="31"/>
        <v>0</v>
      </c>
      <c r="G62" s="233">
        <f t="shared" si="31"/>
        <v>0</v>
      </c>
      <c r="H62" s="233">
        <f t="shared" si="31"/>
        <v>0</v>
      </c>
      <c r="I62" s="233">
        <f t="shared" si="31"/>
        <v>0</v>
      </c>
      <c r="J62" s="233">
        <f t="shared" si="31"/>
        <v>0</v>
      </c>
      <c r="K62" s="233">
        <f t="shared" si="31"/>
        <v>3</v>
      </c>
      <c r="L62" s="233">
        <f t="shared" si="31"/>
        <v>0</v>
      </c>
      <c r="M62" s="233">
        <f t="shared" si="31"/>
        <v>0</v>
      </c>
      <c r="N62" s="233">
        <f t="shared" si="31"/>
        <v>0</v>
      </c>
      <c r="O62" s="233">
        <f t="shared" si="31"/>
        <v>12</v>
      </c>
      <c r="P62" s="233">
        <f t="shared" si="31"/>
        <v>3</v>
      </c>
      <c r="Q62" s="233">
        <f t="shared" si="31"/>
        <v>2</v>
      </c>
      <c r="R62" s="233">
        <f t="shared" si="31"/>
        <v>0</v>
      </c>
      <c r="S62" s="243">
        <f t="shared" si="22"/>
        <v>0</v>
      </c>
      <c r="T62" s="233">
        <f aca="true" t="shared" si="32" ref="T62:AB62">T63</f>
        <v>0</v>
      </c>
      <c r="U62" s="233">
        <f t="shared" si="32"/>
        <v>0</v>
      </c>
      <c r="V62" s="233">
        <f t="shared" si="32"/>
        <v>0</v>
      </c>
      <c r="W62" s="233">
        <f t="shared" si="32"/>
        <v>0</v>
      </c>
      <c r="X62" s="233">
        <f t="shared" si="32"/>
        <v>1</v>
      </c>
      <c r="Y62" s="233">
        <f t="shared" si="32"/>
        <v>0</v>
      </c>
      <c r="Z62" s="233">
        <f t="shared" si="32"/>
        <v>0</v>
      </c>
      <c r="AA62" s="233">
        <f t="shared" si="32"/>
        <v>0</v>
      </c>
      <c r="AB62" s="233">
        <f t="shared" si="32"/>
        <v>0</v>
      </c>
      <c r="AC62" s="234">
        <f t="shared" si="27"/>
        <v>0</v>
      </c>
      <c r="AD62" s="234">
        <f t="shared" si="30"/>
        <v>60</v>
      </c>
      <c r="AE62" s="337" t="s">
        <v>264</v>
      </c>
      <c r="AF62" s="338"/>
    </row>
    <row r="63" spans="1:32" ht="16.5" customHeight="1">
      <c r="A63" s="94"/>
      <c r="B63" s="93" t="s">
        <v>58</v>
      </c>
      <c r="C63" s="240">
        <f t="shared" si="20"/>
        <v>20</v>
      </c>
      <c r="D63" s="241">
        <f t="shared" si="21"/>
        <v>0</v>
      </c>
      <c r="E63" s="241">
        <v>0</v>
      </c>
      <c r="F63" s="241">
        <v>0</v>
      </c>
      <c r="G63" s="241">
        <v>0</v>
      </c>
      <c r="H63" s="241">
        <v>0</v>
      </c>
      <c r="I63" s="241">
        <v>0</v>
      </c>
      <c r="J63" s="241">
        <v>0</v>
      </c>
      <c r="K63" s="241">
        <v>3</v>
      </c>
      <c r="L63" s="241">
        <v>0</v>
      </c>
      <c r="M63" s="241">
        <v>0</v>
      </c>
      <c r="N63" s="241">
        <v>0</v>
      </c>
      <c r="O63" s="241">
        <v>12</v>
      </c>
      <c r="P63" s="241">
        <v>3</v>
      </c>
      <c r="Q63" s="241">
        <v>2</v>
      </c>
      <c r="R63" s="241">
        <v>0</v>
      </c>
      <c r="S63" s="241">
        <f t="shared" si="22"/>
        <v>0</v>
      </c>
      <c r="T63" s="241">
        <v>0</v>
      </c>
      <c r="U63" s="241">
        <v>0</v>
      </c>
      <c r="V63" s="241">
        <v>0</v>
      </c>
      <c r="W63" s="241">
        <v>0</v>
      </c>
      <c r="X63" s="241">
        <v>1</v>
      </c>
      <c r="Y63" s="241">
        <v>0</v>
      </c>
      <c r="Z63" s="241">
        <v>0</v>
      </c>
      <c r="AA63" s="241">
        <f>AH63</f>
        <v>0</v>
      </c>
      <c r="AB63" s="241">
        <f>AI63</f>
        <v>0</v>
      </c>
      <c r="AC63" s="242">
        <f t="shared" si="27"/>
        <v>0</v>
      </c>
      <c r="AD63" s="242">
        <f t="shared" si="30"/>
        <v>60</v>
      </c>
      <c r="AE63" s="92" t="s">
        <v>58</v>
      </c>
      <c r="AF63" s="85"/>
    </row>
    <row r="64" spans="1:35" s="5" customFormat="1" ht="16.5" customHeight="1">
      <c r="A64" s="346" t="s">
        <v>265</v>
      </c>
      <c r="B64" s="372"/>
      <c r="C64" s="233">
        <f t="shared" si="20"/>
        <v>77</v>
      </c>
      <c r="D64" s="243">
        <f t="shared" si="21"/>
        <v>19</v>
      </c>
      <c r="E64" s="233">
        <f aca="true" t="shared" si="33" ref="E64:R64">SUM(E65:E65)</f>
        <v>14</v>
      </c>
      <c r="F64" s="233">
        <f t="shared" si="33"/>
        <v>5</v>
      </c>
      <c r="G64" s="233">
        <f t="shared" si="33"/>
        <v>0</v>
      </c>
      <c r="H64" s="233">
        <f t="shared" si="33"/>
        <v>0</v>
      </c>
      <c r="I64" s="233">
        <f t="shared" si="33"/>
        <v>0</v>
      </c>
      <c r="J64" s="233">
        <f t="shared" si="33"/>
        <v>0</v>
      </c>
      <c r="K64" s="233">
        <f t="shared" si="33"/>
        <v>17</v>
      </c>
      <c r="L64" s="233">
        <f t="shared" si="33"/>
        <v>0</v>
      </c>
      <c r="M64" s="233">
        <f t="shared" si="33"/>
        <v>3</v>
      </c>
      <c r="N64" s="233">
        <f t="shared" si="33"/>
        <v>0</v>
      </c>
      <c r="O64" s="233">
        <f t="shared" si="33"/>
        <v>35</v>
      </c>
      <c r="P64" s="233">
        <f t="shared" si="33"/>
        <v>1</v>
      </c>
      <c r="Q64" s="233">
        <f t="shared" si="33"/>
        <v>2</v>
      </c>
      <c r="R64" s="233">
        <f t="shared" si="33"/>
        <v>0</v>
      </c>
      <c r="S64" s="243">
        <f t="shared" si="22"/>
        <v>0</v>
      </c>
      <c r="T64" s="233">
        <f aca="true" t="shared" si="34" ref="T64:AB64">SUM(T65:T65)</f>
        <v>0</v>
      </c>
      <c r="U64" s="233">
        <f t="shared" si="34"/>
        <v>0</v>
      </c>
      <c r="V64" s="233">
        <f t="shared" si="34"/>
        <v>0</v>
      </c>
      <c r="W64" s="233">
        <f t="shared" si="34"/>
        <v>0</v>
      </c>
      <c r="X64" s="233">
        <f t="shared" si="34"/>
        <v>8</v>
      </c>
      <c r="Y64" s="233">
        <f t="shared" si="34"/>
        <v>14</v>
      </c>
      <c r="Z64" s="233">
        <f t="shared" si="34"/>
        <v>5</v>
      </c>
      <c r="AA64" s="233">
        <f t="shared" si="34"/>
        <v>0</v>
      </c>
      <c r="AB64" s="233">
        <f t="shared" si="34"/>
        <v>0</v>
      </c>
      <c r="AC64" s="234">
        <f>ROUND(D64/C64*100,1)</f>
        <v>24.7</v>
      </c>
      <c r="AD64" s="234">
        <f t="shared" si="30"/>
        <v>45.5</v>
      </c>
      <c r="AE64" s="337" t="s">
        <v>265</v>
      </c>
      <c r="AF64" s="348"/>
      <c r="AH64" s="1"/>
      <c r="AI64" s="1"/>
    </row>
    <row r="65" spans="1:35" s="63" customFormat="1" ht="16.5" customHeight="1">
      <c r="A65" s="94"/>
      <c r="B65" s="91" t="s">
        <v>200</v>
      </c>
      <c r="C65" s="245">
        <f t="shared" si="20"/>
        <v>77</v>
      </c>
      <c r="D65" s="241">
        <f t="shared" si="21"/>
        <v>19</v>
      </c>
      <c r="E65" s="241">
        <v>14</v>
      </c>
      <c r="F65" s="241">
        <v>5</v>
      </c>
      <c r="G65" s="241">
        <v>0</v>
      </c>
      <c r="H65" s="241">
        <v>0</v>
      </c>
      <c r="I65" s="241">
        <v>0</v>
      </c>
      <c r="J65" s="241">
        <v>0</v>
      </c>
      <c r="K65" s="241">
        <v>17</v>
      </c>
      <c r="L65" s="241">
        <v>0</v>
      </c>
      <c r="M65" s="241">
        <v>3</v>
      </c>
      <c r="N65" s="241">
        <v>0</v>
      </c>
      <c r="O65" s="241">
        <v>35</v>
      </c>
      <c r="P65" s="241">
        <v>1</v>
      </c>
      <c r="Q65" s="241">
        <v>2</v>
      </c>
      <c r="R65" s="241">
        <v>0</v>
      </c>
      <c r="S65" s="241">
        <f t="shared" si="22"/>
        <v>0</v>
      </c>
      <c r="T65" s="241">
        <v>0</v>
      </c>
      <c r="U65" s="241">
        <v>0</v>
      </c>
      <c r="V65" s="241">
        <v>0</v>
      </c>
      <c r="W65" s="241">
        <v>0</v>
      </c>
      <c r="X65" s="241">
        <v>8</v>
      </c>
      <c r="Y65" s="241">
        <v>14</v>
      </c>
      <c r="Z65" s="241">
        <v>5</v>
      </c>
      <c r="AA65" s="241">
        <v>0</v>
      </c>
      <c r="AB65" s="241">
        <f>AI65</f>
        <v>0</v>
      </c>
      <c r="AC65" s="242">
        <f>ROUND(D65/C65*100,1)</f>
        <v>24.7</v>
      </c>
      <c r="AD65" s="242">
        <f t="shared" si="30"/>
        <v>45.5</v>
      </c>
      <c r="AE65" s="92" t="s">
        <v>200</v>
      </c>
      <c r="AF65" s="85"/>
      <c r="AH65" s="62"/>
      <c r="AI65" s="62"/>
    </row>
    <row r="66" spans="1:32" s="63" customFormat="1" ht="16.5" customHeight="1">
      <c r="A66" s="82"/>
      <c r="B66" s="95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104"/>
      <c r="AD66" s="104"/>
      <c r="AE66" s="96"/>
      <c r="AF66" s="82"/>
    </row>
    <row r="67" spans="2:30" ht="11.25" customHeight="1">
      <c r="B67" s="270"/>
      <c r="C67" s="270"/>
      <c r="D67" s="270"/>
      <c r="E67" s="270"/>
      <c r="F67" s="270"/>
      <c r="G67" s="270"/>
      <c r="H67" s="270"/>
      <c r="I67" s="270"/>
      <c r="J67" s="270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6"/>
      <c r="AD67" s="276"/>
    </row>
    <row r="68" spans="2:10" ht="11.25" customHeight="1">
      <c r="B68" s="270"/>
      <c r="C68" s="270"/>
      <c r="D68" s="63"/>
      <c r="E68" s="63"/>
      <c r="F68" s="63"/>
      <c r="G68" s="63"/>
      <c r="H68" s="63"/>
      <c r="I68" s="63"/>
      <c r="J68" s="63"/>
    </row>
    <row r="69" spans="2:3" ht="11.25" customHeight="1">
      <c r="B69" s="275"/>
      <c r="C69" s="275"/>
    </row>
    <row r="70" spans="2:3" ht="11.25" customHeight="1">
      <c r="B70" s="275"/>
      <c r="C70" s="275"/>
    </row>
    <row r="71" spans="2:3" ht="11.25" customHeight="1">
      <c r="B71" s="275"/>
      <c r="C71" s="275"/>
    </row>
    <row r="72" spans="2:3" ht="11.25" customHeight="1">
      <c r="B72" s="275"/>
      <c r="C72" s="275"/>
    </row>
    <row r="73" spans="2:3" ht="11.25" customHeight="1">
      <c r="B73" s="275"/>
      <c r="C73" s="275"/>
    </row>
    <row r="74" spans="2:3" ht="11.25" customHeight="1">
      <c r="B74" s="275"/>
      <c r="C74" s="275"/>
    </row>
    <row r="75" spans="2:3" ht="11.25" customHeight="1">
      <c r="B75" s="275"/>
      <c r="C75" s="275"/>
    </row>
    <row r="76" spans="2:3" ht="11.25" customHeight="1">
      <c r="B76" s="275"/>
      <c r="C76" s="275"/>
    </row>
    <row r="77" spans="2:3" ht="11.25" customHeight="1">
      <c r="B77" s="275"/>
      <c r="C77" s="275"/>
    </row>
    <row r="78" spans="2:3" ht="11.25" customHeight="1">
      <c r="B78" s="275"/>
      <c r="C78" s="275"/>
    </row>
    <row r="79" spans="2:3" ht="11.25" customHeight="1">
      <c r="B79" s="275"/>
      <c r="C79" s="275"/>
    </row>
    <row r="80" spans="2:3" ht="11.25" customHeight="1">
      <c r="B80" s="275"/>
      <c r="C80" s="275"/>
    </row>
    <row r="81" spans="2:3" ht="11.25" customHeight="1">
      <c r="B81" s="275"/>
      <c r="C81" s="275"/>
    </row>
  </sheetData>
  <sheetProtection/>
  <mergeCells count="55">
    <mergeCell ref="A59:B59"/>
    <mergeCell ref="AD4:AD7"/>
    <mergeCell ref="AE62:AF62"/>
    <mergeCell ref="AE51:AF51"/>
    <mergeCell ref="AE15:AF15"/>
    <mergeCell ref="AE34:AF34"/>
    <mergeCell ref="AE37:AF37"/>
    <mergeCell ref="AE42:AF42"/>
    <mergeCell ref="AE44:AF44"/>
    <mergeCell ref="AE47:AF47"/>
    <mergeCell ref="AE64:AF64"/>
    <mergeCell ref="AE56:AF56"/>
    <mergeCell ref="AE59:AF59"/>
    <mergeCell ref="A42:B42"/>
    <mergeCell ref="A44:B44"/>
    <mergeCell ref="A47:B47"/>
    <mergeCell ref="A51:B51"/>
    <mergeCell ref="A56:B56"/>
    <mergeCell ref="A64:B64"/>
    <mergeCell ref="A62:B62"/>
    <mergeCell ref="X12:X13"/>
    <mergeCell ref="A34:B34"/>
    <mergeCell ref="A37:B37"/>
    <mergeCell ref="Q4:Q7"/>
    <mergeCell ref="R4:R7"/>
    <mergeCell ref="S4:W6"/>
    <mergeCell ref="N4:N7"/>
    <mergeCell ref="A15:B15"/>
    <mergeCell ref="F5:F7"/>
    <mergeCell ref="A4:B7"/>
    <mergeCell ref="L12:L13"/>
    <mergeCell ref="M12:M13"/>
    <mergeCell ref="A1:N1"/>
    <mergeCell ref="D4:J4"/>
    <mergeCell ref="C4:C7"/>
    <mergeCell ref="K4:K7"/>
    <mergeCell ref="H5:H7"/>
    <mergeCell ref="I5:I7"/>
    <mergeCell ref="D5:D7"/>
    <mergeCell ref="E5:E7"/>
    <mergeCell ref="M6:M7"/>
    <mergeCell ref="J5:J7"/>
    <mergeCell ref="AE4:AF7"/>
    <mergeCell ref="G5:G7"/>
    <mergeCell ref="P4:P7"/>
    <mergeCell ref="L4:M5"/>
    <mergeCell ref="L6:L7"/>
    <mergeCell ref="O4:O7"/>
    <mergeCell ref="X4:X7"/>
    <mergeCell ref="AA12:AA13"/>
    <mergeCell ref="AB12:AB13"/>
    <mergeCell ref="AC4:AC7"/>
    <mergeCell ref="AA6:AB6"/>
    <mergeCell ref="Y4:AB5"/>
    <mergeCell ref="Y6:Z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4:AV75"/>
  <sheetViews>
    <sheetView showGridLines="0" zoomScalePageLayoutView="0" workbookViewId="0" topLeftCell="A56">
      <selection activeCell="C78" sqref="C78"/>
    </sheetView>
  </sheetViews>
  <sheetFormatPr defaultColWidth="8.66015625" defaultRowHeight="15" customHeight="1"/>
  <cols>
    <col min="1" max="1" width="9.5" style="7" customWidth="1"/>
    <col min="2" max="4" width="6.33203125" style="7" customWidth="1"/>
    <col min="5" max="5" width="7.08203125" style="7" bestFit="1" customWidth="1"/>
    <col min="6" max="31" width="6" style="7" customWidth="1"/>
    <col min="32" max="32" width="5.58203125" style="7" customWidth="1"/>
    <col min="33" max="16384" width="8.58203125" style="7" customWidth="1"/>
  </cols>
  <sheetData>
    <row r="4" spans="1:25" s="20" customFormat="1" ht="12" customHeight="1">
      <c r="A4" s="480" t="s">
        <v>233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19"/>
      <c r="R4" s="19"/>
      <c r="S4" s="19"/>
      <c r="T4" s="19"/>
      <c r="U4" s="19"/>
      <c r="V4" s="19"/>
      <c r="W4" s="19"/>
      <c r="Y4" s="19"/>
    </row>
    <row r="5" spans="1:31" s="20" customFormat="1" ht="12" customHeight="1">
      <c r="A5" s="35" t="s">
        <v>189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 t="s">
        <v>15</v>
      </c>
      <c r="N5" s="15"/>
      <c r="O5" s="15"/>
      <c r="P5" s="15"/>
      <c r="Q5" s="15" t="s">
        <v>184</v>
      </c>
      <c r="R5" s="15"/>
      <c r="S5" s="15"/>
      <c r="T5" s="15"/>
      <c r="U5" s="15"/>
      <c r="V5" s="15"/>
      <c r="W5" s="15"/>
      <c r="X5" s="15"/>
      <c r="Y5" s="15"/>
      <c r="Z5" s="15"/>
      <c r="AA5" s="36"/>
      <c r="AB5" s="21"/>
      <c r="AC5" s="21"/>
      <c r="AD5" s="21"/>
      <c r="AE5" s="21" t="s">
        <v>2</v>
      </c>
    </row>
    <row r="6" spans="1:31" s="20" customFormat="1" ht="12" customHeight="1">
      <c r="A6" s="37"/>
      <c r="B6" s="447" t="s">
        <v>0</v>
      </c>
      <c r="C6" s="448"/>
      <c r="D6" s="449"/>
      <c r="E6" s="485" t="s">
        <v>180</v>
      </c>
      <c r="F6" s="468"/>
      <c r="G6" s="486"/>
      <c r="H6" s="447" t="s">
        <v>190</v>
      </c>
      <c r="I6" s="448"/>
      <c r="J6" s="449"/>
      <c r="K6" s="459" t="s">
        <v>191</v>
      </c>
      <c r="L6" s="460"/>
      <c r="M6" s="461"/>
      <c r="N6" s="456" t="s">
        <v>177</v>
      </c>
      <c r="O6" s="457"/>
      <c r="P6" s="458"/>
      <c r="Q6" s="447" t="s">
        <v>192</v>
      </c>
      <c r="R6" s="448"/>
      <c r="S6" s="449"/>
      <c r="T6" s="462" t="s">
        <v>178</v>
      </c>
      <c r="U6" s="448"/>
      <c r="V6" s="449"/>
      <c r="W6" s="447" t="s">
        <v>179</v>
      </c>
      <c r="X6" s="448"/>
      <c r="Y6" s="449"/>
      <c r="Z6" s="467" t="s">
        <v>255</v>
      </c>
      <c r="AA6" s="468"/>
      <c r="AB6" s="468"/>
      <c r="AC6" s="463" t="s">
        <v>205</v>
      </c>
      <c r="AD6" s="464"/>
      <c r="AE6" s="464"/>
    </row>
    <row r="7" spans="1:31" s="20" customFormat="1" ht="12" customHeight="1">
      <c r="A7" s="78" t="s">
        <v>247</v>
      </c>
      <c r="B7" s="450"/>
      <c r="C7" s="451"/>
      <c r="D7" s="452"/>
      <c r="E7" s="487"/>
      <c r="F7" s="488"/>
      <c r="G7" s="489"/>
      <c r="H7" s="450" t="s">
        <v>193</v>
      </c>
      <c r="I7" s="451"/>
      <c r="J7" s="452"/>
      <c r="K7" s="47" t="s">
        <v>164</v>
      </c>
      <c r="L7" s="48"/>
      <c r="M7" s="49"/>
      <c r="N7" s="470" t="s">
        <v>163</v>
      </c>
      <c r="O7" s="471"/>
      <c r="P7" s="472"/>
      <c r="Q7" s="450"/>
      <c r="R7" s="451"/>
      <c r="S7" s="452"/>
      <c r="T7" s="450"/>
      <c r="U7" s="451"/>
      <c r="V7" s="452"/>
      <c r="W7" s="450"/>
      <c r="X7" s="451"/>
      <c r="Y7" s="452"/>
      <c r="Z7" s="469"/>
      <c r="AA7" s="469"/>
      <c r="AB7" s="469"/>
      <c r="AC7" s="465"/>
      <c r="AD7" s="466"/>
      <c r="AE7" s="466"/>
    </row>
    <row r="8" spans="1:31" ht="12" customHeight="1">
      <c r="A8" s="39"/>
      <c r="B8" s="40" t="s">
        <v>0</v>
      </c>
      <c r="C8" s="46" t="s">
        <v>8</v>
      </c>
      <c r="D8" s="44" t="s">
        <v>1</v>
      </c>
      <c r="E8" s="40" t="s">
        <v>0</v>
      </c>
      <c r="F8" s="46" t="s">
        <v>8</v>
      </c>
      <c r="G8" s="45" t="s">
        <v>1</v>
      </c>
      <c r="H8" s="44" t="s">
        <v>0</v>
      </c>
      <c r="I8" s="46" t="s">
        <v>8</v>
      </c>
      <c r="J8" s="44" t="s">
        <v>1</v>
      </c>
      <c r="K8" s="40" t="s">
        <v>0</v>
      </c>
      <c r="L8" s="46" t="s">
        <v>8</v>
      </c>
      <c r="M8" s="45" t="s">
        <v>1</v>
      </c>
      <c r="N8" s="44" t="s">
        <v>0</v>
      </c>
      <c r="O8" s="46" t="s">
        <v>8</v>
      </c>
      <c r="P8" s="44" t="s">
        <v>1</v>
      </c>
      <c r="Q8" s="40" t="s">
        <v>0</v>
      </c>
      <c r="R8" s="46" t="s">
        <v>8</v>
      </c>
      <c r="S8" s="45" t="s">
        <v>1</v>
      </c>
      <c r="T8" s="44" t="s">
        <v>0</v>
      </c>
      <c r="U8" s="46" t="s">
        <v>8</v>
      </c>
      <c r="V8" s="44" t="s">
        <v>1</v>
      </c>
      <c r="W8" s="46" t="s">
        <v>0</v>
      </c>
      <c r="X8" s="44" t="s">
        <v>8</v>
      </c>
      <c r="Y8" s="46" t="s">
        <v>1</v>
      </c>
      <c r="Z8" s="50" t="s">
        <v>0</v>
      </c>
      <c r="AA8" s="46" t="s">
        <v>8</v>
      </c>
      <c r="AB8" s="51" t="s">
        <v>1</v>
      </c>
      <c r="AC8" s="52" t="s">
        <v>87</v>
      </c>
      <c r="AD8" s="46" t="s">
        <v>78</v>
      </c>
      <c r="AE8" s="53" t="s">
        <v>79</v>
      </c>
    </row>
    <row r="9" spans="1:31" ht="12" customHeight="1">
      <c r="A9" s="22"/>
      <c r="B9" s="4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ht="12" customHeight="1">
      <c r="A10" s="272" t="s">
        <v>250</v>
      </c>
      <c r="B10" s="42">
        <v>21025</v>
      </c>
      <c r="C10" s="24">
        <v>10627</v>
      </c>
      <c r="D10" s="24">
        <v>10398</v>
      </c>
      <c r="E10" s="24">
        <v>9702</v>
      </c>
      <c r="F10" s="24">
        <v>4827</v>
      </c>
      <c r="G10" s="24">
        <v>4875</v>
      </c>
      <c r="H10" s="24">
        <v>2929</v>
      </c>
      <c r="I10" s="24">
        <v>1152</v>
      </c>
      <c r="J10" s="24">
        <v>1777</v>
      </c>
      <c r="K10" s="24">
        <v>1749</v>
      </c>
      <c r="L10" s="24">
        <v>1027</v>
      </c>
      <c r="M10" s="24">
        <v>722</v>
      </c>
      <c r="N10" s="24">
        <v>297</v>
      </c>
      <c r="O10" s="24">
        <v>238</v>
      </c>
      <c r="P10" s="24">
        <v>59</v>
      </c>
      <c r="Q10" s="24">
        <v>5109</v>
      </c>
      <c r="R10" s="24">
        <v>2854</v>
      </c>
      <c r="S10" s="24">
        <v>2255</v>
      </c>
      <c r="T10" s="299">
        <v>382</v>
      </c>
      <c r="U10" s="299">
        <v>123</v>
      </c>
      <c r="V10" s="299">
        <v>259</v>
      </c>
      <c r="W10" s="24">
        <v>848</v>
      </c>
      <c r="X10" s="24">
        <v>402</v>
      </c>
      <c r="Y10" s="24">
        <v>446</v>
      </c>
      <c r="Z10" s="24">
        <v>9</v>
      </c>
      <c r="AA10" s="24">
        <v>4</v>
      </c>
      <c r="AB10" s="24">
        <v>5</v>
      </c>
      <c r="AC10" s="24">
        <v>17</v>
      </c>
      <c r="AD10" s="24">
        <v>2</v>
      </c>
      <c r="AE10" s="24">
        <v>15</v>
      </c>
    </row>
    <row r="11" spans="1:31" s="74" customFormat="1" ht="12" customHeight="1">
      <c r="A11" s="158" t="s">
        <v>251</v>
      </c>
      <c r="B11" s="76">
        <f>B13+B26</f>
        <v>21094</v>
      </c>
      <c r="C11" s="77">
        <f>F11+I11+L11+O11+R11+U11+X11+AA11</f>
        <v>10538</v>
      </c>
      <c r="D11" s="77">
        <f>G11+J11+M11+P11+S11+V11+Y11+AB11</f>
        <v>10556</v>
      </c>
      <c r="E11" s="77">
        <f aca="true" t="shared" si="0" ref="E11:AE11">E13+E26</f>
        <v>10069</v>
      </c>
      <c r="F11" s="77">
        <f t="shared" si="0"/>
        <v>4971</v>
      </c>
      <c r="G11" s="77">
        <f t="shared" si="0"/>
        <v>5098</v>
      </c>
      <c r="H11" s="77">
        <f t="shared" si="0"/>
        <v>3592</v>
      </c>
      <c r="I11" s="77">
        <f t="shared" si="0"/>
        <v>1443</v>
      </c>
      <c r="J11" s="77">
        <f t="shared" si="0"/>
        <v>2149</v>
      </c>
      <c r="K11" s="77">
        <f t="shared" si="0"/>
        <v>1379</v>
      </c>
      <c r="L11" s="77">
        <f t="shared" si="0"/>
        <v>829</v>
      </c>
      <c r="M11" s="77">
        <f t="shared" si="0"/>
        <v>550</v>
      </c>
      <c r="N11" s="77">
        <f t="shared" si="0"/>
        <v>382</v>
      </c>
      <c r="O11" s="77">
        <f t="shared" si="0"/>
        <v>316</v>
      </c>
      <c r="P11" s="77">
        <f t="shared" si="0"/>
        <v>66</v>
      </c>
      <c r="Q11" s="77">
        <f t="shared" si="0"/>
        <v>4179</v>
      </c>
      <c r="R11" s="77">
        <f t="shared" si="0"/>
        <v>2359</v>
      </c>
      <c r="S11" s="77">
        <f t="shared" si="0"/>
        <v>1820</v>
      </c>
      <c r="T11" s="77">
        <f t="shared" si="0"/>
        <v>516</v>
      </c>
      <c r="U11" s="77">
        <f t="shared" si="0"/>
        <v>182</v>
      </c>
      <c r="V11" s="77">
        <f t="shared" si="0"/>
        <v>334</v>
      </c>
      <c r="W11" s="77">
        <f t="shared" si="0"/>
        <v>962</v>
      </c>
      <c r="X11" s="77">
        <f t="shared" si="0"/>
        <v>432</v>
      </c>
      <c r="Y11" s="77">
        <f t="shared" si="0"/>
        <v>530</v>
      </c>
      <c r="Z11" s="77">
        <f t="shared" si="0"/>
        <v>15</v>
      </c>
      <c r="AA11" s="77">
        <f t="shared" si="0"/>
        <v>6</v>
      </c>
      <c r="AB11" s="77">
        <f t="shared" si="0"/>
        <v>9</v>
      </c>
      <c r="AC11" s="77">
        <f t="shared" si="0"/>
        <v>26</v>
      </c>
      <c r="AD11" s="77">
        <f t="shared" si="0"/>
        <v>3</v>
      </c>
      <c r="AE11" s="77">
        <f t="shared" si="0"/>
        <v>23</v>
      </c>
    </row>
    <row r="12" spans="1:31" ht="12" customHeight="1">
      <c r="A12" s="22"/>
      <c r="B12" s="57">
        <f>IF(B11=B34,"","no")</f>
      </c>
      <c r="C12" s="28">
        <f>IF(C11=C34,"","no")</f>
      </c>
      <c r="D12" s="28">
        <f aca="true" t="shared" si="1" ref="D12:AE12">IF(D11=D34,"","no")</f>
      </c>
      <c r="E12" s="28">
        <f t="shared" si="1"/>
      </c>
      <c r="F12" s="28">
        <f t="shared" si="1"/>
      </c>
      <c r="G12" s="28">
        <f t="shared" si="1"/>
      </c>
      <c r="H12" s="28">
        <f t="shared" si="1"/>
      </c>
      <c r="I12" s="28">
        <f t="shared" si="1"/>
      </c>
      <c r="J12" s="28">
        <f t="shared" si="1"/>
      </c>
      <c r="K12" s="28">
        <f t="shared" si="1"/>
      </c>
      <c r="L12" s="28">
        <f t="shared" si="1"/>
      </c>
      <c r="M12" s="28">
        <f t="shared" si="1"/>
      </c>
      <c r="N12" s="28">
        <f t="shared" si="1"/>
      </c>
      <c r="O12" s="28">
        <f t="shared" si="1"/>
      </c>
      <c r="P12" s="28">
        <f t="shared" si="1"/>
      </c>
      <c r="Q12" s="28">
        <f t="shared" si="1"/>
      </c>
      <c r="R12" s="28">
        <f t="shared" si="1"/>
      </c>
      <c r="S12" s="28">
        <f t="shared" si="1"/>
      </c>
      <c r="T12" s="28">
        <f t="shared" si="1"/>
      </c>
      <c r="U12" s="28">
        <f t="shared" si="1"/>
      </c>
      <c r="V12" s="28">
        <f t="shared" si="1"/>
      </c>
      <c r="W12" s="28">
        <f t="shared" si="1"/>
      </c>
      <c r="X12" s="28">
        <f t="shared" si="1"/>
      </c>
      <c r="Y12" s="28">
        <f t="shared" si="1"/>
      </c>
      <c r="Z12" s="28">
        <f t="shared" si="1"/>
      </c>
      <c r="AA12" s="28">
        <f t="shared" si="1"/>
      </c>
      <c r="AB12" s="28">
        <f t="shared" si="1"/>
      </c>
      <c r="AC12" s="28">
        <f t="shared" si="1"/>
      </c>
      <c r="AD12" s="28">
        <f t="shared" si="1"/>
      </c>
      <c r="AE12" s="28">
        <f t="shared" si="1"/>
      </c>
    </row>
    <row r="13" spans="1:31" ht="12" customHeight="1">
      <c r="A13" s="152" t="s">
        <v>194</v>
      </c>
      <c r="B13" s="42">
        <f>SUM(B14:B24)</f>
        <v>20753</v>
      </c>
      <c r="C13" s="24">
        <f>F13+I13+L13+O13+R13+U13+X13+AA13</f>
        <v>10341</v>
      </c>
      <c r="D13" s="24">
        <f>G13+J13+M13+P13+S13+V13+Y13+AB13</f>
        <v>10412</v>
      </c>
      <c r="E13" s="24">
        <f aca="true" t="shared" si="2" ref="E13:E23">F13+G13</f>
        <v>10047</v>
      </c>
      <c r="F13" s="24">
        <f>SUM(F14:F24)</f>
        <v>4961</v>
      </c>
      <c r="G13" s="24">
        <f>SUM(G14:G24)</f>
        <v>5086</v>
      </c>
      <c r="H13" s="24">
        <f aca="true" t="shared" si="3" ref="H13:H23">I13+J13</f>
        <v>3557</v>
      </c>
      <c r="I13" s="24">
        <f>SUM(I14:I24)</f>
        <v>1423</v>
      </c>
      <c r="J13" s="24">
        <f>SUM(J14:J24)</f>
        <v>2134</v>
      </c>
      <c r="K13" s="24">
        <f aca="true" t="shared" si="4" ref="K13:K23">L13+M13</f>
        <v>1372</v>
      </c>
      <c r="L13" s="24">
        <f>SUM(L14:L24)</f>
        <v>825</v>
      </c>
      <c r="M13" s="24">
        <f>SUM(M14:M24)</f>
        <v>547</v>
      </c>
      <c r="N13" s="24">
        <f aca="true" t="shared" si="5" ref="N13:N23">O13+P13</f>
        <v>364</v>
      </c>
      <c r="O13" s="24">
        <f>SUM(O14:O24)</f>
        <v>302</v>
      </c>
      <c r="P13" s="24">
        <f>SUM(P14:P24)</f>
        <v>62</v>
      </c>
      <c r="Q13" s="24">
        <f aca="true" t="shared" si="6" ref="Q13:Q23">R13+S13</f>
        <v>4055</v>
      </c>
      <c r="R13" s="24">
        <f>SUM(R14:R24)</f>
        <v>2277</v>
      </c>
      <c r="S13" s="24">
        <f>SUM(S14:S24)</f>
        <v>1778</v>
      </c>
      <c r="T13" s="24">
        <f aca="true" t="shared" si="7" ref="T13:T24">U13+V13</f>
        <v>435</v>
      </c>
      <c r="U13" s="24">
        <f>SUM(U14:U24)</f>
        <v>144</v>
      </c>
      <c r="V13" s="24">
        <f>SUM(V14:V24)</f>
        <v>291</v>
      </c>
      <c r="W13" s="24">
        <f aca="true" t="shared" si="8" ref="W13:W23">X13+Y13</f>
        <v>909</v>
      </c>
      <c r="X13" s="24">
        <f>SUM(X14:X24)</f>
        <v>404</v>
      </c>
      <c r="Y13" s="24">
        <f>SUM(Y14:Y24)</f>
        <v>505</v>
      </c>
      <c r="Z13" s="24">
        <f aca="true" t="shared" si="9" ref="Z13:Z23">AA13+AB13</f>
        <v>14</v>
      </c>
      <c r="AA13" s="24">
        <f>SUM(AA14:AA24)</f>
        <v>5</v>
      </c>
      <c r="AB13" s="24">
        <f>SUM(AB14:AB24)</f>
        <v>9</v>
      </c>
      <c r="AC13" s="24">
        <f>SUM(AC14:AC24)</f>
        <v>23</v>
      </c>
      <c r="AD13" s="24">
        <f>SUM(AD14:AD24)</f>
        <v>3</v>
      </c>
      <c r="AE13" s="24">
        <f>SUM(AE14:AE24)</f>
        <v>20</v>
      </c>
    </row>
    <row r="14" spans="1:31" ht="12" customHeight="1">
      <c r="A14" s="23" t="s">
        <v>20</v>
      </c>
      <c r="B14" s="42">
        <f aca="true" t="shared" si="10" ref="B14:B23">C14+D14</f>
        <v>15174</v>
      </c>
      <c r="C14" s="24">
        <f aca="true" t="shared" si="11" ref="C14:C30">F14+I14+L14+O14+R14+U14+X14+AA14</f>
        <v>6860</v>
      </c>
      <c r="D14" s="24">
        <f aca="true" t="shared" si="12" ref="D14:D30">G14+J14+M14+P14+S14+V14+Y14+AB14</f>
        <v>8314</v>
      </c>
      <c r="E14" s="24">
        <f t="shared" si="2"/>
        <v>8693</v>
      </c>
      <c r="F14" s="25">
        <v>4094</v>
      </c>
      <c r="G14" s="25">
        <v>4599</v>
      </c>
      <c r="H14" s="24">
        <f t="shared" si="3"/>
        <v>2592</v>
      </c>
      <c r="I14" s="25">
        <v>862</v>
      </c>
      <c r="J14" s="25">
        <v>1730</v>
      </c>
      <c r="K14" s="24">
        <f t="shared" si="4"/>
        <v>1158</v>
      </c>
      <c r="L14" s="25">
        <v>741</v>
      </c>
      <c r="M14" s="25">
        <v>417</v>
      </c>
      <c r="N14" s="24">
        <f t="shared" si="5"/>
        <v>163</v>
      </c>
      <c r="O14" s="25">
        <v>127</v>
      </c>
      <c r="P14" s="25">
        <v>36</v>
      </c>
      <c r="Q14" s="24">
        <f t="shared" si="6"/>
        <v>1660</v>
      </c>
      <c r="R14" s="25">
        <v>669</v>
      </c>
      <c r="S14" s="25">
        <v>991</v>
      </c>
      <c r="T14" s="24">
        <f t="shared" si="7"/>
        <v>245</v>
      </c>
      <c r="U14" s="25">
        <v>76</v>
      </c>
      <c r="V14" s="25">
        <v>169</v>
      </c>
      <c r="W14" s="24">
        <f t="shared" si="8"/>
        <v>652</v>
      </c>
      <c r="X14" s="25">
        <v>286</v>
      </c>
      <c r="Y14" s="25">
        <v>366</v>
      </c>
      <c r="Z14" s="24">
        <f t="shared" si="9"/>
        <v>11</v>
      </c>
      <c r="AA14" s="25">
        <v>5</v>
      </c>
      <c r="AB14" s="25">
        <v>6</v>
      </c>
      <c r="AC14" s="25">
        <f>SUM(AD14:AE14)</f>
        <v>9</v>
      </c>
      <c r="AD14" s="25">
        <v>2</v>
      </c>
      <c r="AE14" s="25">
        <v>7</v>
      </c>
    </row>
    <row r="15" spans="1:31" ht="12" customHeight="1">
      <c r="A15" s="23" t="s">
        <v>21</v>
      </c>
      <c r="B15" s="42">
        <f t="shared" si="10"/>
        <v>660</v>
      </c>
      <c r="C15" s="24">
        <f t="shared" si="11"/>
        <v>446</v>
      </c>
      <c r="D15" s="24">
        <f t="shared" si="12"/>
        <v>214</v>
      </c>
      <c r="E15" s="24">
        <f t="shared" si="2"/>
        <v>64</v>
      </c>
      <c r="F15" s="25">
        <v>45</v>
      </c>
      <c r="G15" s="25">
        <v>19</v>
      </c>
      <c r="H15" s="24">
        <f t="shared" si="3"/>
        <v>125</v>
      </c>
      <c r="I15" s="25">
        <v>80</v>
      </c>
      <c r="J15" s="25">
        <v>45</v>
      </c>
      <c r="K15" s="24">
        <f t="shared" si="4"/>
        <v>6</v>
      </c>
      <c r="L15" s="25">
        <v>2</v>
      </c>
      <c r="M15" s="25">
        <v>4</v>
      </c>
      <c r="N15" s="24">
        <f t="shared" si="5"/>
        <v>32</v>
      </c>
      <c r="O15" s="25">
        <v>28</v>
      </c>
      <c r="P15" s="25">
        <v>4</v>
      </c>
      <c r="Q15" s="24">
        <f t="shared" si="6"/>
        <v>318</v>
      </c>
      <c r="R15" s="25">
        <v>226</v>
      </c>
      <c r="S15" s="25">
        <v>92</v>
      </c>
      <c r="T15" s="24">
        <f t="shared" si="7"/>
        <v>55</v>
      </c>
      <c r="U15" s="25">
        <v>24</v>
      </c>
      <c r="V15" s="25">
        <v>31</v>
      </c>
      <c r="W15" s="24">
        <f t="shared" si="8"/>
        <v>60</v>
      </c>
      <c r="X15" s="25">
        <v>41</v>
      </c>
      <c r="Y15" s="25">
        <v>19</v>
      </c>
      <c r="Z15" s="24">
        <f t="shared" si="9"/>
        <v>0</v>
      </c>
      <c r="AA15" s="25">
        <v>0</v>
      </c>
      <c r="AB15" s="25">
        <v>0</v>
      </c>
      <c r="AC15" s="25">
        <f aca="true" t="shared" si="13" ref="AC15:AC24">SUM(AD15:AE15)</f>
        <v>1</v>
      </c>
      <c r="AD15" s="25">
        <v>0</v>
      </c>
      <c r="AE15" s="25">
        <v>1</v>
      </c>
    </row>
    <row r="16" spans="1:31" ht="12" customHeight="1">
      <c r="A16" s="23" t="s">
        <v>22</v>
      </c>
      <c r="B16" s="42">
        <f t="shared" si="10"/>
        <v>1641</v>
      </c>
      <c r="C16" s="24">
        <f t="shared" si="11"/>
        <v>1451</v>
      </c>
      <c r="D16" s="24">
        <f t="shared" si="12"/>
        <v>190</v>
      </c>
      <c r="E16" s="24">
        <f t="shared" si="2"/>
        <v>406</v>
      </c>
      <c r="F16" s="25">
        <v>367</v>
      </c>
      <c r="G16" s="25">
        <v>39</v>
      </c>
      <c r="H16" s="24">
        <f t="shared" si="3"/>
        <v>196</v>
      </c>
      <c r="I16" s="25">
        <v>167</v>
      </c>
      <c r="J16" s="25">
        <v>29</v>
      </c>
      <c r="K16" s="24">
        <f t="shared" si="4"/>
        <v>15</v>
      </c>
      <c r="L16" s="25">
        <v>9</v>
      </c>
      <c r="M16" s="25">
        <v>6</v>
      </c>
      <c r="N16" s="24">
        <f t="shared" si="5"/>
        <v>92</v>
      </c>
      <c r="O16" s="25">
        <v>85</v>
      </c>
      <c r="P16" s="25">
        <v>7</v>
      </c>
      <c r="Q16" s="24">
        <f t="shared" si="6"/>
        <v>887</v>
      </c>
      <c r="R16" s="25">
        <v>791</v>
      </c>
      <c r="S16" s="25">
        <v>96</v>
      </c>
      <c r="T16" s="24">
        <f t="shared" si="7"/>
        <v>23</v>
      </c>
      <c r="U16" s="25">
        <v>15</v>
      </c>
      <c r="V16" s="25">
        <v>8</v>
      </c>
      <c r="W16" s="24">
        <f t="shared" si="8"/>
        <v>22</v>
      </c>
      <c r="X16" s="25">
        <v>17</v>
      </c>
      <c r="Y16" s="25">
        <v>5</v>
      </c>
      <c r="Z16" s="24">
        <f t="shared" si="9"/>
        <v>0</v>
      </c>
      <c r="AA16" s="25">
        <v>0</v>
      </c>
      <c r="AB16" s="25">
        <v>0</v>
      </c>
      <c r="AC16" s="25">
        <f t="shared" si="13"/>
        <v>3</v>
      </c>
      <c r="AD16" s="25">
        <v>0</v>
      </c>
      <c r="AE16" s="25">
        <v>3</v>
      </c>
    </row>
    <row r="17" spans="1:31" ht="12" customHeight="1">
      <c r="A17" s="23" t="s">
        <v>23</v>
      </c>
      <c r="B17" s="42">
        <f t="shared" si="10"/>
        <v>1582</v>
      </c>
      <c r="C17" s="24">
        <f t="shared" si="11"/>
        <v>825</v>
      </c>
      <c r="D17" s="24">
        <f t="shared" si="12"/>
        <v>757</v>
      </c>
      <c r="E17" s="24">
        <f t="shared" si="2"/>
        <v>291</v>
      </c>
      <c r="F17" s="25">
        <v>205</v>
      </c>
      <c r="G17" s="25">
        <v>86</v>
      </c>
      <c r="H17" s="24">
        <f t="shared" si="3"/>
        <v>348</v>
      </c>
      <c r="I17" s="25">
        <v>209</v>
      </c>
      <c r="J17" s="25">
        <v>139</v>
      </c>
      <c r="K17" s="24">
        <f t="shared" si="4"/>
        <v>77</v>
      </c>
      <c r="L17" s="25">
        <v>29</v>
      </c>
      <c r="M17" s="25">
        <v>48</v>
      </c>
      <c r="N17" s="24">
        <f t="shared" si="5"/>
        <v>40</v>
      </c>
      <c r="O17" s="25">
        <v>31</v>
      </c>
      <c r="P17" s="25">
        <v>9</v>
      </c>
      <c r="Q17" s="24">
        <f t="shared" si="6"/>
        <v>663</v>
      </c>
      <c r="R17" s="25">
        <v>297</v>
      </c>
      <c r="S17" s="25">
        <v>366</v>
      </c>
      <c r="T17" s="24">
        <f t="shared" si="7"/>
        <v>67</v>
      </c>
      <c r="U17" s="25">
        <v>17</v>
      </c>
      <c r="V17" s="25">
        <v>50</v>
      </c>
      <c r="W17" s="24">
        <f t="shared" si="8"/>
        <v>95</v>
      </c>
      <c r="X17" s="25">
        <v>37</v>
      </c>
      <c r="Y17" s="25">
        <v>58</v>
      </c>
      <c r="Z17" s="24">
        <f t="shared" si="9"/>
        <v>1</v>
      </c>
      <c r="AA17" s="25">
        <v>0</v>
      </c>
      <c r="AB17" s="25">
        <v>1</v>
      </c>
      <c r="AC17" s="25">
        <f t="shared" si="13"/>
        <v>6</v>
      </c>
      <c r="AD17" s="25">
        <v>1</v>
      </c>
      <c r="AE17" s="25">
        <v>5</v>
      </c>
    </row>
    <row r="18" spans="1:31" ht="12" customHeight="1">
      <c r="A18" s="23" t="s">
        <v>24</v>
      </c>
      <c r="B18" s="42">
        <f t="shared" si="10"/>
        <v>176</v>
      </c>
      <c r="C18" s="24">
        <f t="shared" si="11"/>
        <v>141</v>
      </c>
      <c r="D18" s="24">
        <f t="shared" si="12"/>
        <v>35</v>
      </c>
      <c r="E18" s="24">
        <f t="shared" si="2"/>
        <v>23</v>
      </c>
      <c r="F18" s="25">
        <v>22</v>
      </c>
      <c r="G18" s="25">
        <v>1</v>
      </c>
      <c r="H18" s="24">
        <f t="shared" si="3"/>
        <v>23</v>
      </c>
      <c r="I18" s="25">
        <v>12</v>
      </c>
      <c r="J18" s="25">
        <v>11</v>
      </c>
      <c r="K18" s="24">
        <f t="shared" si="4"/>
        <v>1</v>
      </c>
      <c r="L18" s="25">
        <v>0</v>
      </c>
      <c r="M18" s="25">
        <v>1</v>
      </c>
      <c r="N18" s="24">
        <f t="shared" si="5"/>
        <v>13</v>
      </c>
      <c r="O18" s="25">
        <v>13</v>
      </c>
      <c r="P18" s="25">
        <v>0</v>
      </c>
      <c r="Q18" s="24">
        <f t="shared" si="6"/>
        <v>112</v>
      </c>
      <c r="R18" s="25">
        <v>93</v>
      </c>
      <c r="S18" s="25">
        <v>19</v>
      </c>
      <c r="T18" s="24">
        <f t="shared" si="7"/>
        <v>2</v>
      </c>
      <c r="U18" s="25">
        <v>1</v>
      </c>
      <c r="V18" s="25">
        <v>1</v>
      </c>
      <c r="W18" s="24">
        <f t="shared" si="8"/>
        <v>2</v>
      </c>
      <c r="X18" s="25">
        <v>0</v>
      </c>
      <c r="Y18" s="25">
        <v>2</v>
      </c>
      <c r="Z18" s="24">
        <f t="shared" si="9"/>
        <v>0</v>
      </c>
      <c r="AA18" s="25">
        <v>0</v>
      </c>
      <c r="AB18" s="25">
        <v>0</v>
      </c>
      <c r="AC18" s="25">
        <f t="shared" si="13"/>
        <v>0</v>
      </c>
      <c r="AD18" s="25">
        <v>0</v>
      </c>
      <c r="AE18" s="25">
        <v>0</v>
      </c>
    </row>
    <row r="19" spans="1:31" ht="12" customHeight="1">
      <c r="A19" s="23" t="s">
        <v>25</v>
      </c>
      <c r="B19" s="42">
        <f t="shared" si="10"/>
        <v>215</v>
      </c>
      <c r="C19" s="24">
        <f t="shared" si="11"/>
        <v>65</v>
      </c>
      <c r="D19" s="24">
        <f t="shared" si="12"/>
        <v>150</v>
      </c>
      <c r="E19" s="24">
        <f t="shared" si="2"/>
        <v>35</v>
      </c>
      <c r="F19" s="25">
        <v>8</v>
      </c>
      <c r="G19" s="25">
        <v>27</v>
      </c>
      <c r="H19" s="24">
        <f t="shared" si="3"/>
        <v>35</v>
      </c>
      <c r="I19" s="25">
        <v>7</v>
      </c>
      <c r="J19" s="25">
        <v>28</v>
      </c>
      <c r="K19" s="24">
        <f t="shared" si="4"/>
        <v>17</v>
      </c>
      <c r="L19" s="25">
        <v>7</v>
      </c>
      <c r="M19" s="25">
        <v>10</v>
      </c>
      <c r="N19" s="24">
        <f t="shared" si="5"/>
        <v>5</v>
      </c>
      <c r="O19" s="25">
        <v>0</v>
      </c>
      <c r="P19" s="25">
        <v>5</v>
      </c>
      <c r="Q19" s="24">
        <f t="shared" si="6"/>
        <v>76</v>
      </c>
      <c r="R19" s="25">
        <v>34</v>
      </c>
      <c r="S19" s="25">
        <v>42</v>
      </c>
      <c r="T19" s="24">
        <f t="shared" si="7"/>
        <v>17</v>
      </c>
      <c r="U19" s="25">
        <v>1</v>
      </c>
      <c r="V19" s="25">
        <v>16</v>
      </c>
      <c r="W19" s="24">
        <f t="shared" si="8"/>
        <v>29</v>
      </c>
      <c r="X19" s="25">
        <v>8</v>
      </c>
      <c r="Y19" s="25">
        <v>21</v>
      </c>
      <c r="Z19" s="24">
        <f t="shared" si="9"/>
        <v>1</v>
      </c>
      <c r="AA19" s="25">
        <v>0</v>
      </c>
      <c r="AB19" s="25">
        <v>1</v>
      </c>
      <c r="AC19" s="25">
        <f t="shared" si="13"/>
        <v>0</v>
      </c>
      <c r="AD19" s="25">
        <v>0</v>
      </c>
      <c r="AE19" s="25">
        <v>0</v>
      </c>
    </row>
    <row r="20" spans="1:31" ht="12" customHeight="1">
      <c r="A20" s="23" t="s">
        <v>26</v>
      </c>
      <c r="B20" s="42">
        <f t="shared" si="10"/>
        <v>40</v>
      </c>
      <c r="C20" s="24">
        <f t="shared" si="11"/>
        <v>0</v>
      </c>
      <c r="D20" s="24">
        <f t="shared" si="12"/>
        <v>40</v>
      </c>
      <c r="E20" s="24">
        <f t="shared" si="2"/>
        <v>38</v>
      </c>
      <c r="F20" s="25">
        <v>0</v>
      </c>
      <c r="G20" s="25">
        <v>38</v>
      </c>
      <c r="H20" s="24">
        <f t="shared" si="3"/>
        <v>2</v>
      </c>
      <c r="I20" s="25">
        <v>0</v>
      </c>
      <c r="J20" s="25">
        <v>2</v>
      </c>
      <c r="K20" s="24">
        <f t="shared" si="4"/>
        <v>0</v>
      </c>
      <c r="L20" s="25">
        <v>0</v>
      </c>
      <c r="M20" s="25">
        <v>0</v>
      </c>
      <c r="N20" s="24">
        <f t="shared" si="5"/>
        <v>0</v>
      </c>
      <c r="O20" s="25">
        <v>0</v>
      </c>
      <c r="P20" s="25">
        <v>0</v>
      </c>
      <c r="Q20" s="24">
        <f t="shared" si="6"/>
        <v>0</v>
      </c>
      <c r="R20" s="25">
        <v>0</v>
      </c>
      <c r="S20" s="25">
        <v>0</v>
      </c>
      <c r="T20" s="24">
        <f t="shared" si="7"/>
        <v>0</v>
      </c>
      <c r="U20" s="25">
        <v>0</v>
      </c>
      <c r="V20" s="25">
        <v>0</v>
      </c>
      <c r="W20" s="24">
        <f t="shared" si="8"/>
        <v>0</v>
      </c>
      <c r="X20" s="25">
        <v>0</v>
      </c>
      <c r="Y20" s="25">
        <v>0</v>
      </c>
      <c r="Z20" s="24">
        <f t="shared" si="9"/>
        <v>0</v>
      </c>
      <c r="AA20" s="25">
        <v>0</v>
      </c>
      <c r="AB20" s="25">
        <v>0</v>
      </c>
      <c r="AC20" s="25">
        <f t="shared" si="13"/>
        <v>0</v>
      </c>
      <c r="AD20" s="25">
        <v>0</v>
      </c>
      <c r="AE20" s="25">
        <v>0</v>
      </c>
    </row>
    <row r="21" spans="1:31" ht="12" customHeight="1">
      <c r="A21" s="23" t="s">
        <v>202</v>
      </c>
      <c r="B21" s="42">
        <f>C21+D21</f>
        <v>0</v>
      </c>
      <c r="C21" s="24">
        <f>F21+I21+L21+O21+R21+U21+X21+AA21</f>
        <v>0</v>
      </c>
      <c r="D21" s="24">
        <f>G21+J21+M21+P21+S21+V21+Y21+AB21</f>
        <v>0</v>
      </c>
      <c r="E21" s="24">
        <f>F21+G21</f>
        <v>0</v>
      </c>
      <c r="F21" s="25">
        <v>0</v>
      </c>
      <c r="G21" s="25">
        <v>0</v>
      </c>
      <c r="H21" s="24">
        <f t="shared" si="3"/>
        <v>0</v>
      </c>
      <c r="I21" s="25">
        <v>0</v>
      </c>
      <c r="J21" s="25">
        <v>0</v>
      </c>
      <c r="K21" s="24">
        <f t="shared" si="4"/>
        <v>0</v>
      </c>
      <c r="L21" s="25">
        <v>0</v>
      </c>
      <c r="M21" s="25">
        <v>0</v>
      </c>
      <c r="N21" s="24">
        <f t="shared" si="5"/>
        <v>0</v>
      </c>
      <c r="O21" s="25">
        <v>0</v>
      </c>
      <c r="P21" s="25">
        <v>0</v>
      </c>
      <c r="Q21" s="24">
        <f t="shared" si="6"/>
        <v>0</v>
      </c>
      <c r="R21" s="25">
        <v>0</v>
      </c>
      <c r="S21" s="25">
        <v>0</v>
      </c>
      <c r="T21" s="24">
        <f t="shared" si="7"/>
        <v>0</v>
      </c>
      <c r="U21" s="25">
        <v>0</v>
      </c>
      <c r="V21" s="25">
        <v>0</v>
      </c>
      <c r="W21" s="24">
        <f t="shared" si="8"/>
        <v>0</v>
      </c>
      <c r="X21" s="25">
        <v>0</v>
      </c>
      <c r="Y21" s="25">
        <v>0</v>
      </c>
      <c r="Z21" s="24">
        <f t="shared" si="9"/>
        <v>0</v>
      </c>
      <c r="AA21" s="25">
        <v>0</v>
      </c>
      <c r="AB21" s="25">
        <v>0</v>
      </c>
      <c r="AC21" s="25">
        <f t="shared" si="13"/>
        <v>0</v>
      </c>
      <c r="AD21" s="25">
        <v>0</v>
      </c>
      <c r="AE21" s="25">
        <v>0</v>
      </c>
    </row>
    <row r="22" spans="1:31" ht="12" customHeight="1">
      <c r="A22" s="23" t="s">
        <v>203</v>
      </c>
      <c r="B22" s="42">
        <f>C22+D22</f>
        <v>14</v>
      </c>
      <c r="C22" s="24">
        <f>F22+I22+L22+O22+R22+U22+X22+AA22</f>
        <v>6</v>
      </c>
      <c r="D22" s="24">
        <f>G22+J22+M22+P22+S22+V22+Y22+AB22</f>
        <v>8</v>
      </c>
      <c r="E22" s="24">
        <f>F22+G22</f>
        <v>0</v>
      </c>
      <c r="F22" s="25">
        <v>0</v>
      </c>
      <c r="G22" s="25">
        <v>0</v>
      </c>
      <c r="H22" s="24">
        <f t="shared" si="3"/>
        <v>2</v>
      </c>
      <c r="I22" s="25">
        <v>1</v>
      </c>
      <c r="J22" s="25">
        <v>1</v>
      </c>
      <c r="K22" s="24">
        <f t="shared" si="4"/>
        <v>0</v>
      </c>
      <c r="L22" s="25">
        <v>0</v>
      </c>
      <c r="M22" s="25">
        <v>0</v>
      </c>
      <c r="N22" s="24">
        <f t="shared" si="5"/>
        <v>0</v>
      </c>
      <c r="O22" s="25">
        <v>0</v>
      </c>
      <c r="P22" s="25">
        <v>0</v>
      </c>
      <c r="Q22" s="24">
        <f t="shared" si="6"/>
        <v>12</v>
      </c>
      <c r="R22" s="25">
        <v>5</v>
      </c>
      <c r="S22" s="25">
        <v>7</v>
      </c>
      <c r="T22" s="24">
        <f t="shared" si="7"/>
        <v>0</v>
      </c>
      <c r="U22" s="25">
        <v>0</v>
      </c>
      <c r="V22" s="25">
        <v>0</v>
      </c>
      <c r="W22" s="24">
        <f t="shared" si="8"/>
        <v>0</v>
      </c>
      <c r="X22" s="25">
        <v>0</v>
      </c>
      <c r="Y22" s="25">
        <v>0</v>
      </c>
      <c r="Z22" s="24">
        <f t="shared" si="9"/>
        <v>0</v>
      </c>
      <c r="AA22" s="25">
        <v>0</v>
      </c>
      <c r="AB22" s="25">
        <v>0</v>
      </c>
      <c r="AC22" s="25">
        <f t="shared" si="13"/>
        <v>0</v>
      </c>
      <c r="AD22" s="25">
        <v>0</v>
      </c>
      <c r="AE22" s="25">
        <v>0</v>
      </c>
    </row>
    <row r="23" spans="1:31" ht="12" customHeight="1">
      <c r="A23" s="23" t="s">
        <v>27</v>
      </c>
      <c r="B23" s="42">
        <f t="shared" si="10"/>
        <v>480</v>
      </c>
      <c r="C23" s="24">
        <f t="shared" si="11"/>
        <v>221</v>
      </c>
      <c r="D23" s="24">
        <f t="shared" si="12"/>
        <v>259</v>
      </c>
      <c r="E23" s="24">
        <f t="shared" si="2"/>
        <v>310</v>
      </c>
      <c r="F23" s="25">
        <v>153</v>
      </c>
      <c r="G23" s="25">
        <v>157</v>
      </c>
      <c r="H23" s="24">
        <f t="shared" si="3"/>
        <v>50</v>
      </c>
      <c r="I23" s="25">
        <v>19</v>
      </c>
      <c r="J23" s="25">
        <v>31</v>
      </c>
      <c r="K23" s="24">
        <f t="shared" si="4"/>
        <v>57</v>
      </c>
      <c r="L23" s="25">
        <v>18</v>
      </c>
      <c r="M23" s="25">
        <v>39</v>
      </c>
      <c r="N23" s="24">
        <f t="shared" si="5"/>
        <v>2</v>
      </c>
      <c r="O23" s="25">
        <v>2</v>
      </c>
      <c r="P23" s="25">
        <v>0</v>
      </c>
      <c r="Q23" s="24">
        <f t="shared" si="6"/>
        <v>29</v>
      </c>
      <c r="R23" s="25">
        <v>21</v>
      </c>
      <c r="S23" s="25">
        <v>8</v>
      </c>
      <c r="T23" s="24">
        <f t="shared" si="7"/>
        <v>2</v>
      </c>
      <c r="U23" s="25">
        <v>2</v>
      </c>
      <c r="V23" s="25">
        <v>0</v>
      </c>
      <c r="W23" s="24">
        <f t="shared" si="8"/>
        <v>29</v>
      </c>
      <c r="X23" s="25">
        <v>6</v>
      </c>
      <c r="Y23" s="25">
        <v>23</v>
      </c>
      <c r="Z23" s="24">
        <f t="shared" si="9"/>
        <v>1</v>
      </c>
      <c r="AA23" s="25">
        <v>0</v>
      </c>
      <c r="AB23" s="25">
        <v>1</v>
      </c>
      <c r="AC23" s="25">
        <f t="shared" si="13"/>
        <v>0</v>
      </c>
      <c r="AD23" s="25">
        <v>0</v>
      </c>
      <c r="AE23" s="25">
        <v>0</v>
      </c>
    </row>
    <row r="24" spans="1:31" ht="12" customHeight="1">
      <c r="A24" s="23" t="s">
        <v>28</v>
      </c>
      <c r="B24" s="42">
        <f>C24+D24</f>
        <v>771</v>
      </c>
      <c r="C24" s="24">
        <f t="shared" si="11"/>
        <v>326</v>
      </c>
      <c r="D24" s="24">
        <f t="shared" si="12"/>
        <v>445</v>
      </c>
      <c r="E24" s="24">
        <f>F24+G24</f>
        <v>187</v>
      </c>
      <c r="F24" s="25">
        <v>67</v>
      </c>
      <c r="G24" s="25">
        <v>120</v>
      </c>
      <c r="H24" s="24">
        <f>I24+J24</f>
        <v>184</v>
      </c>
      <c r="I24" s="25">
        <v>66</v>
      </c>
      <c r="J24" s="25">
        <v>118</v>
      </c>
      <c r="K24" s="24">
        <f>L24+M24</f>
        <v>41</v>
      </c>
      <c r="L24" s="25">
        <v>19</v>
      </c>
      <c r="M24" s="25">
        <v>22</v>
      </c>
      <c r="N24" s="24">
        <f>O24+P24</f>
        <v>17</v>
      </c>
      <c r="O24" s="25">
        <v>16</v>
      </c>
      <c r="P24" s="25">
        <v>1</v>
      </c>
      <c r="Q24" s="24">
        <f>R24+S24</f>
        <v>298</v>
      </c>
      <c r="R24" s="25">
        <v>141</v>
      </c>
      <c r="S24" s="25">
        <v>157</v>
      </c>
      <c r="T24" s="24">
        <f t="shared" si="7"/>
        <v>24</v>
      </c>
      <c r="U24" s="25">
        <v>8</v>
      </c>
      <c r="V24" s="25">
        <v>16</v>
      </c>
      <c r="W24" s="24">
        <f>X24+Y24</f>
        <v>20</v>
      </c>
      <c r="X24" s="25">
        <v>9</v>
      </c>
      <c r="Y24" s="25">
        <v>11</v>
      </c>
      <c r="Z24" s="24">
        <f>AA24+AB24</f>
        <v>0</v>
      </c>
      <c r="AA24" s="25">
        <v>0</v>
      </c>
      <c r="AB24" s="25">
        <v>0</v>
      </c>
      <c r="AC24" s="25">
        <f t="shared" si="13"/>
        <v>4</v>
      </c>
      <c r="AD24" s="25">
        <v>0</v>
      </c>
      <c r="AE24" s="25">
        <v>4</v>
      </c>
    </row>
    <row r="25" spans="1:31" ht="12" customHeight="1">
      <c r="A25" s="22"/>
      <c r="B25" s="41"/>
      <c r="C25" s="22"/>
      <c r="D25" s="22"/>
      <c r="E25" s="22"/>
      <c r="F25" s="300" t="s">
        <v>10</v>
      </c>
      <c r="G25" s="25"/>
      <c r="H25" s="22"/>
      <c r="I25" s="25"/>
      <c r="J25" s="25"/>
      <c r="K25" s="22"/>
      <c r="L25" s="25">
        <v>19</v>
      </c>
      <c r="M25" s="25"/>
      <c r="N25" s="22"/>
      <c r="O25" s="25"/>
      <c r="P25" s="25"/>
      <c r="Q25" s="22"/>
      <c r="R25" s="25"/>
      <c r="S25" s="25"/>
      <c r="T25" s="24"/>
      <c r="U25" s="25"/>
      <c r="V25" s="25"/>
      <c r="W25" s="22"/>
      <c r="X25" s="25"/>
      <c r="Y25" s="25"/>
      <c r="Z25" s="22"/>
      <c r="AA25" s="25"/>
      <c r="AB25" s="25"/>
      <c r="AC25" s="25"/>
      <c r="AD25" s="25"/>
      <c r="AE25" s="25"/>
    </row>
    <row r="26" spans="1:31" ht="12" customHeight="1">
      <c r="A26" s="152" t="s">
        <v>275</v>
      </c>
      <c r="B26" s="42">
        <f>SUM(B27:B30)</f>
        <v>341</v>
      </c>
      <c r="C26" s="24">
        <f t="shared" si="11"/>
        <v>197</v>
      </c>
      <c r="D26" s="24">
        <f t="shared" si="12"/>
        <v>144</v>
      </c>
      <c r="E26" s="24">
        <f>F26+G26</f>
        <v>22</v>
      </c>
      <c r="F26" s="24">
        <f>SUM(F27:F30)</f>
        <v>10</v>
      </c>
      <c r="G26" s="24">
        <f>SUM(G27:G30)</f>
        <v>12</v>
      </c>
      <c r="H26" s="24">
        <f>I26+J26</f>
        <v>35</v>
      </c>
      <c r="I26" s="24">
        <f>SUM(I27:I30)</f>
        <v>20</v>
      </c>
      <c r="J26" s="24">
        <f>SUM(J27:J30)</f>
        <v>15</v>
      </c>
      <c r="K26" s="24">
        <f>L26+M26</f>
        <v>7</v>
      </c>
      <c r="L26" s="24">
        <f>SUM(L27:L30)</f>
        <v>4</v>
      </c>
      <c r="M26" s="24">
        <f>SUM(M27:M30)</f>
        <v>3</v>
      </c>
      <c r="N26" s="24">
        <f>O26+P26</f>
        <v>18</v>
      </c>
      <c r="O26" s="24">
        <f>SUM(O27:O30)</f>
        <v>14</v>
      </c>
      <c r="P26" s="24">
        <f>SUM(P27:P30)</f>
        <v>4</v>
      </c>
      <c r="Q26" s="24">
        <f>R26+S26</f>
        <v>124</v>
      </c>
      <c r="R26" s="24">
        <f>SUM(R27:R30)</f>
        <v>82</v>
      </c>
      <c r="S26" s="24">
        <f>SUM(S27:S30)</f>
        <v>42</v>
      </c>
      <c r="T26" s="24">
        <f>U26+V26</f>
        <v>81</v>
      </c>
      <c r="U26" s="24">
        <f>SUM(U27:U30)</f>
        <v>38</v>
      </c>
      <c r="V26" s="24">
        <f>SUM(V27:V30)</f>
        <v>43</v>
      </c>
      <c r="W26" s="24">
        <f>X26+Y26</f>
        <v>53</v>
      </c>
      <c r="X26" s="24">
        <f>SUM(X27:X30)</f>
        <v>28</v>
      </c>
      <c r="Y26" s="24">
        <f>SUM(Y27:Y30)</f>
        <v>25</v>
      </c>
      <c r="Z26" s="24">
        <f>AA26+AB26</f>
        <v>1</v>
      </c>
      <c r="AA26" s="24">
        <f>SUM(AA27:AA30)</f>
        <v>1</v>
      </c>
      <c r="AB26" s="24">
        <f>SUM(AB27:AB30)</f>
        <v>0</v>
      </c>
      <c r="AC26" s="24">
        <f>SUM(AC27:AC30)</f>
        <v>3</v>
      </c>
      <c r="AD26" s="24">
        <f>SUM(AD27:AD30)</f>
        <v>0</v>
      </c>
      <c r="AE26" s="24">
        <f>SUM(AE27:AE30)</f>
        <v>3</v>
      </c>
    </row>
    <row r="27" spans="1:31" ht="12" customHeight="1">
      <c r="A27" s="23" t="s">
        <v>20</v>
      </c>
      <c r="B27" s="42">
        <f>C27+D27</f>
        <v>262</v>
      </c>
      <c r="C27" s="24">
        <f t="shared" si="11"/>
        <v>130</v>
      </c>
      <c r="D27" s="24">
        <f t="shared" si="12"/>
        <v>132</v>
      </c>
      <c r="E27" s="24">
        <f>F27+G27</f>
        <v>18</v>
      </c>
      <c r="F27" s="25">
        <v>6</v>
      </c>
      <c r="G27" s="25">
        <v>12</v>
      </c>
      <c r="H27" s="24">
        <f>I27+J27</f>
        <v>33</v>
      </c>
      <c r="I27" s="25">
        <v>18</v>
      </c>
      <c r="J27" s="25">
        <v>15</v>
      </c>
      <c r="K27" s="24">
        <f>L27+M27</f>
        <v>6</v>
      </c>
      <c r="L27" s="25">
        <v>3</v>
      </c>
      <c r="M27" s="25">
        <v>3</v>
      </c>
      <c r="N27" s="24">
        <f>O27+P27</f>
        <v>10</v>
      </c>
      <c r="O27" s="25">
        <v>9</v>
      </c>
      <c r="P27" s="25">
        <v>1</v>
      </c>
      <c r="Q27" s="24">
        <f>R27+S27</f>
        <v>84</v>
      </c>
      <c r="R27" s="25">
        <v>47</v>
      </c>
      <c r="S27" s="25">
        <v>37</v>
      </c>
      <c r="T27" s="24">
        <f>U27+V27</f>
        <v>68</v>
      </c>
      <c r="U27" s="25">
        <v>28</v>
      </c>
      <c r="V27" s="25">
        <v>40</v>
      </c>
      <c r="W27" s="24">
        <f>X27+Y27</f>
        <v>43</v>
      </c>
      <c r="X27" s="25">
        <v>19</v>
      </c>
      <c r="Y27" s="25">
        <v>24</v>
      </c>
      <c r="Z27" s="24">
        <f>AA27+AB27</f>
        <v>0</v>
      </c>
      <c r="AA27" s="25">
        <v>0</v>
      </c>
      <c r="AB27" s="25">
        <v>0</v>
      </c>
      <c r="AC27" s="25">
        <f>SUM(AD27:AE27)</f>
        <v>3</v>
      </c>
      <c r="AD27" s="25">
        <v>0</v>
      </c>
      <c r="AE27" s="25">
        <v>3</v>
      </c>
    </row>
    <row r="28" spans="1:31" ht="12" customHeight="1">
      <c r="A28" s="23" t="s">
        <v>21</v>
      </c>
      <c r="B28" s="42">
        <f>C28+D28</f>
        <v>0</v>
      </c>
      <c r="C28" s="24">
        <f t="shared" si="11"/>
        <v>0</v>
      </c>
      <c r="D28" s="24">
        <f t="shared" si="12"/>
        <v>0</v>
      </c>
      <c r="E28" s="24">
        <f>F28+G28</f>
        <v>0</v>
      </c>
      <c r="F28" s="25">
        <v>0</v>
      </c>
      <c r="G28" s="25">
        <v>0</v>
      </c>
      <c r="H28" s="24">
        <f>I28+J28</f>
        <v>0</v>
      </c>
      <c r="I28" s="25">
        <v>0</v>
      </c>
      <c r="J28" s="25">
        <v>0</v>
      </c>
      <c r="K28" s="24">
        <f>L28+M28</f>
        <v>0</v>
      </c>
      <c r="L28" s="25">
        <v>0</v>
      </c>
      <c r="M28" s="25">
        <v>0</v>
      </c>
      <c r="N28" s="24">
        <f>O28+P28</f>
        <v>0</v>
      </c>
      <c r="O28" s="25">
        <v>0</v>
      </c>
      <c r="P28" s="25">
        <v>0</v>
      </c>
      <c r="Q28" s="24">
        <f>R28+S28</f>
        <v>0</v>
      </c>
      <c r="R28" s="25">
        <v>0</v>
      </c>
      <c r="S28" s="25">
        <v>0</v>
      </c>
      <c r="T28" s="24">
        <f>U28+V28</f>
        <v>0</v>
      </c>
      <c r="U28" s="25">
        <v>0</v>
      </c>
      <c r="V28" s="25">
        <v>0</v>
      </c>
      <c r="W28" s="24">
        <f>X28+Y28</f>
        <v>0</v>
      </c>
      <c r="X28" s="25">
        <v>0</v>
      </c>
      <c r="Y28" s="25">
        <v>0</v>
      </c>
      <c r="Z28" s="24">
        <f>AA28+AB28</f>
        <v>0</v>
      </c>
      <c r="AA28" s="25">
        <v>0</v>
      </c>
      <c r="AB28" s="25">
        <v>0</v>
      </c>
      <c r="AC28" s="25">
        <f>SUM(AD28:AE28)</f>
        <v>0</v>
      </c>
      <c r="AD28" s="25">
        <v>0</v>
      </c>
      <c r="AE28" s="25">
        <v>0</v>
      </c>
    </row>
    <row r="29" spans="1:31" ht="12" customHeight="1">
      <c r="A29" s="23" t="s">
        <v>22</v>
      </c>
      <c r="B29" s="42">
        <f>C29+D29</f>
        <v>79</v>
      </c>
      <c r="C29" s="24">
        <f t="shared" si="11"/>
        <v>67</v>
      </c>
      <c r="D29" s="24">
        <f t="shared" si="12"/>
        <v>12</v>
      </c>
      <c r="E29" s="24">
        <f>F29+G29</f>
        <v>4</v>
      </c>
      <c r="F29" s="25">
        <v>4</v>
      </c>
      <c r="G29" s="25">
        <v>0</v>
      </c>
      <c r="H29" s="24">
        <f>I29+J29</f>
        <v>2</v>
      </c>
      <c r="I29" s="25">
        <v>2</v>
      </c>
      <c r="J29" s="25">
        <v>0</v>
      </c>
      <c r="K29" s="24">
        <f>L29+M29</f>
        <v>1</v>
      </c>
      <c r="L29" s="25">
        <v>1</v>
      </c>
      <c r="M29" s="25">
        <v>0</v>
      </c>
      <c r="N29" s="24">
        <f>O29+P29</f>
        <v>8</v>
      </c>
      <c r="O29" s="25">
        <v>5</v>
      </c>
      <c r="P29" s="25">
        <v>3</v>
      </c>
      <c r="Q29" s="24">
        <f>R29+S29</f>
        <v>40</v>
      </c>
      <c r="R29" s="25">
        <v>35</v>
      </c>
      <c r="S29" s="25">
        <v>5</v>
      </c>
      <c r="T29" s="24">
        <f>U29+V29</f>
        <v>13</v>
      </c>
      <c r="U29" s="25">
        <v>10</v>
      </c>
      <c r="V29" s="25">
        <v>3</v>
      </c>
      <c r="W29" s="24">
        <f>X29+Y29</f>
        <v>10</v>
      </c>
      <c r="X29" s="25">
        <v>9</v>
      </c>
      <c r="Y29" s="25">
        <v>1</v>
      </c>
      <c r="Z29" s="24">
        <f>AA29+AB29</f>
        <v>1</v>
      </c>
      <c r="AA29" s="25">
        <v>1</v>
      </c>
      <c r="AB29" s="25">
        <v>0</v>
      </c>
      <c r="AC29" s="25">
        <f>SUM(AD29:AE29)</f>
        <v>0</v>
      </c>
      <c r="AD29" s="25">
        <v>0</v>
      </c>
      <c r="AE29" s="25">
        <v>0</v>
      </c>
    </row>
    <row r="30" spans="1:31" ht="12" customHeight="1">
      <c r="A30" s="23" t="s">
        <v>23</v>
      </c>
      <c r="B30" s="42">
        <f>C30+D30</f>
        <v>0</v>
      </c>
      <c r="C30" s="24">
        <f t="shared" si="11"/>
        <v>0</v>
      </c>
      <c r="D30" s="24">
        <f t="shared" si="12"/>
        <v>0</v>
      </c>
      <c r="E30" s="24">
        <f>F30+G30</f>
        <v>0</v>
      </c>
      <c r="F30" s="25">
        <v>0</v>
      </c>
      <c r="G30" s="25">
        <v>0</v>
      </c>
      <c r="H30" s="24">
        <f>I30+J30</f>
        <v>0</v>
      </c>
      <c r="I30" s="25">
        <v>0</v>
      </c>
      <c r="J30" s="25">
        <v>0</v>
      </c>
      <c r="K30" s="24">
        <f>L30+M30</f>
        <v>0</v>
      </c>
      <c r="L30" s="25">
        <v>0</v>
      </c>
      <c r="M30" s="25">
        <v>0</v>
      </c>
      <c r="N30" s="24">
        <f>O30+P30</f>
        <v>0</v>
      </c>
      <c r="O30" s="25">
        <v>0</v>
      </c>
      <c r="P30" s="25">
        <v>0</v>
      </c>
      <c r="Q30" s="24">
        <f>R30+S30</f>
        <v>0</v>
      </c>
      <c r="R30" s="25">
        <v>0</v>
      </c>
      <c r="S30" s="25">
        <v>0</v>
      </c>
      <c r="T30" s="24">
        <f>U30+V30</f>
        <v>0</v>
      </c>
      <c r="U30" s="25">
        <v>0</v>
      </c>
      <c r="V30" s="25">
        <v>0</v>
      </c>
      <c r="W30" s="24">
        <f>X30+Y30</f>
        <v>0</v>
      </c>
      <c r="X30" s="25">
        <v>0</v>
      </c>
      <c r="Y30" s="25">
        <v>0</v>
      </c>
      <c r="Z30" s="24">
        <f>AA30+AB30</f>
        <v>0</v>
      </c>
      <c r="AA30" s="25">
        <v>0</v>
      </c>
      <c r="AB30" s="25">
        <v>0</v>
      </c>
      <c r="AC30" s="25">
        <f>SUM(AD30:AE30)</f>
        <v>0</v>
      </c>
      <c r="AD30" s="25">
        <v>0</v>
      </c>
      <c r="AE30" s="25">
        <v>0</v>
      </c>
    </row>
    <row r="31" spans="1:31" ht="12" customHeight="1">
      <c r="A31" s="38"/>
      <c r="B31" s="43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ht="15" customHeight="1">
      <c r="A32" s="22"/>
    </row>
    <row r="33" ht="15" customHeight="1">
      <c r="A33" s="22"/>
    </row>
    <row r="34" spans="1:32" ht="15" customHeight="1" hidden="1">
      <c r="A34" s="32"/>
      <c r="B34" s="197">
        <v>21094</v>
      </c>
      <c r="C34" s="197">
        <v>10538</v>
      </c>
      <c r="D34" s="197">
        <v>10556</v>
      </c>
      <c r="E34" s="197">
        <v>10069</v>
      </c>
      <c r="F34" s="197">
        <v>4971</v>
      </c>
      <c r="G34" s="197">
        <v>5098</v>
      </c>
      <c r="H34" s="197">
        <v>3592</v>
      </c>
      <c r="I34" s="197">
        <v>1443</v>
      </c>
      <c r="J34" s="197">
        <v>2149</v>
      </c>
      <c r="K34" s="197">
        <v>1379</v>
      </c>
      <c r="L34" s="197">
        <v>829</v>
      </c>
      <c r="M34" s="197">
        <v>550</v>
      </c>
      <c r="N34" s="197">
        <v>382</v>
      </c>
      <c r="O34" s="197">
        <v>316</v>
      </c>
      <c r="P34" s="197">
        <v>66</v>
      </c>
      <c r="Q34" s="197">
        <v>4179</v>
      </c>
      <c r="R34" s="197">
        <v>2359</v>
      </c>
      <c r="S34" s="197">
        <v>1820</v>
      </c>
      <c r="T34" s="197">
        <v>516</v>
      </c>
      <c r="U34" s="197">
        <v>182</v>
      </c>
      <c r="V34" s="197">
        <v>334</v>
      </c>
      <c r="W34" s="197">
        <v>962</v>
      </c>
      <c r="X34" s="197">
        <v>432</v>
      </c>
      <c r="Y34" s="197">
        <v>530</v>
      </c>
      <c r="Z34" s="197">
        <v>15</v>
      </c>
      <c r="AA34" s="197">
        <v>6</v>
      </c>
      <c r="AB34" s="197">
        <v>9</v>
      </c>
      <c r="AC34" s="197">
        <v>26</v>
      </c>
      <c r="AD34" s="197">
        <v>3</v>
      </c>
      <c r="AE34" s="197">
        <v>23</v>
      </c>
      <c r="AF34" s="33"/>
    </row>
    <row r="35" ht="15" customHeight="1">
      <c r="A35" s="22"/>
    </row>
    <row r="36" ht="15" customHeight="1">
      <c r="A36" s="22"/>
    </row>
    <row r="37" ht="15" customHeight="1">
      <c r="A37" s="22"/>
    </row>
    <row r="38" ht="15" customHeight="1">
      <c r="A38" s="22"/>
    </row>
    <row r="39" ht="15" customHeight="1">
      <c r="A39" s="22"/>
    </row>
    <row r="42" spans="1:32" ht="15" customHeight="1">
      <c r="A42" s="481" t="s">
        <v>234</v>
      </c>
      <c r="B42" s="481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7"/>
      <c r="AB42" s="26"/>
      <c r="AC42" s="27"/>
      <c r="AD42" s="27"/>
      <c r="AE42" s="27"/>
      <c r="AF42" s="27"/>
    </row>
    <row r="43" spans="1:31" ht="15" customHeight="1">
      <c r="A43" s="29" t="s">
        <v>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 t="s">
        <v>276</v>
      </c>
      <c r="R43" s="28"/>
      <c r="S43" s="28"/>
      <c r="T43" s="28"/>
      <c r="U43" s="28"/>
      <c r="V43" s="28"/>
      <c r="W43" s="28"/>
      <c r="X43" s="28"/>
      <c r="Y43" s="28"/>
      <c r="Z43" s="28"/>
      <c r="AA43" s="29"/>
      <c r="AB43" s="30"/>
      <c r="AC43" s="30"/>
      <c r="AD43" s="27"/>
      <c r="AE43" s="30" t="s">
        <v>2</v>
      </c>
    </row>
    <row r="44" spans="1:34" ht="15" customHeight="1">
      <c r="A44" s="444" t="s">
        <v>18</v>
      </c>
      <c r="B44" s="482" t="s">
        <v>181</v>
      </c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77" t="s">
        <v>182</v>
      </c>
      <c r="R44" s="478"/>
      <c r="S44" s="478"/>
      <c r="T44" s="478"/>
      <c r="U44" s="478"/>
      <c r="V44" s="478"/>
      <c r="W44" s="479"/>
      <c r="X44" s="491" t="s">
        <v>16</v>
      </c>
      <c r="Y44" s="491"/>
      <c r="Z44" s="491"/>
      <c r="AA44" s="491"/>
      <c r="AB44" s="491"/>
      <c r="AC44" s="491"/>
      <c r="AD44" s="491"/>
      <c r="AE44" s="491"/>
      <c r="AF44" s="31"/>
      <c r="AG44" s="31"/>
      <c r="AH44" s="31"/>
    </row>
    <row r="45" spans="1:34" ht="18" customHeight="1">
      <c r="A45" s="445"/>
      <c r="B45" s="490" t="s">
        <v>0</v>
      </c>
      <c r="C45" s="491"/>
      <c r="D45" s="444"/>
      <c r="E45" s="490" t="s">
        <v>277</v>
      </c>
      <c r="F45" s="444"/>
      <c r="G45" s="484" t="s">
        <v>278</v>
      </c>
      <c r="H45" s="484"/>
      <c r="I45" s="506" t="s">
        <v>17</v>
      </c>
      <c r="J45" s="507"/>
      <c r="K45" s="506" t="s">
        <v>17</v>
      </c>
      <c r="L45" s="507"/>
      <c r="M45" s="490" t="s">
        <v>279</v>
      </c>
      <c r="N45" s="444"/>
      <c r="O45" s="473" t="s">
        <v>209</v>
      </c>
      <c r="P45" s="474"/>
      <c r="Q45" s="490" t="s">
        <v>87</v>
      </c>
      <c r="R45" s="491"/>
      <c r="S45" s="444"/>
      <c r="T45" s="477" t="s">
        <v>165</v>
      </c>
      <c r="U45" s="508"/>
      <c r="V45" s="502" t="s">
        <v>90</v>
      </c>
      <c r="W45" s="503"/>
      <c r="X45" s="493" t="s">
        <v>105</v>
      </c>
      <c r="Y45" s="494"/>
      <c r="Z45" s="494"/>
      <c r="AA45" s="495"/>
      <c r="AB45" s="499" t="s">
        <v>183</v>
      </c>
      <c r="AC45" s="500"/>
      <c r="AD45" s="500"/>
      <c r="AE45" s="501"/>
      <c r="AF45" s="22"/>
      <c r="AG45" s="22"/>
      <c r="AH45" s="22"/>
    </row>
    <row r="46" spans="1:31" ht="18" customHeight="1">
      <c r="A46" s="445"/>
      <c r="B46" s="455"/>
      <c r="C46" s="492"/>
      <c r="D46" s="446"/>
      <c r="E46" s="455" t="s">
        <v>280</v>
      </c>
      <c r="F46" s="446"/>
      <c r="G46" s="484" t="s">
        <v>281</v>
      </c>
      <c r="H46" s="484"/>
      <c r="I46" s="455" t="s">
        <v>282</v>
      </c>
      <c r="J46" s="446"/>
      <c r="K46" s="484" t="s">
        <v>283</v>
      </c>
      <c r="L46" s="484"/>
      <c r="M46" s="455" t="s">
        <v>284</v>
      </c>
      <c r="N46" s="446"/>
      <c r="O46" s="475"/>
      <c r="P46" s="476"/>
      <c r="Q46" s="455"/>
      <c r="R46" s="492"/>
      <c r="S46" s="446"/>
      <c r="T46" s="504"/>
      <c r="U46" s="509"/>
      <c r="V46" s="504"/>
      <c r="W46" s="505"/>
      <c r="X46" s="496" t="s">
        <v>104</v>
      </c>
      <c r="Y46" s="498"/>
      <c r="Z46" s="496" t="s">
        <v>166</v>
      </c>
      <c r="AA46" s="497"/>
      <c r="AB46" s="496" t="s">
        <v>104</v>
      </c>
      <c r="AC46" s="498"/>
      <c r="AD46" s="496" t="s">
        <v>166</v>
      </c>
      <c r="AE46" s="498"/>
    </row>
    <row r="47" spans="1:36" ht="15" customHeight="1">
      <c r="A47" s="446"/>
      <c r="B47" s="55" t="s">
        <v>0</v>
      </c>
      <c r="C47" s="60" t="s">
        <v>8</v>
      </c>
      <c r="D47" s="58" t="s">
        <v>1</v>
      </c>
      <c r="E47" s="60" t="s">
        <v>8</v>
      </c>
      <c r="F47" s="58" t="s">
        <v>1</v>
      </c>
      <c r="G47" s="61" t="s">
        <v>8</v>
      </c>
      <c r="H47" s="60" t="s">
        <v>1</v>
      </c>
      <c r="I47" s="58" t="s">
        <v>8</v>
      </c>
      <c r="J47" s="60" t="s">
        <v>1</v>
      </c>
      <c r="K47" s="61" t="s">
        <v>8</v>
      </c>
      <c r="L47" s="60" t="s">
        <v>1</v>
      </c>
      <c r="M47" s="58" t="s">
        <v>8</v>
      </c>
      <c r="N47" s="60" t="s">
        <v>1</v>
      </c>
      <c r="O47" s="61" t="s">
        <v>8</v>
      </c>
      <c r="P47" s="60" t="s">
        <v>1</v>
      </c>
      <c r="Q47" s="55" t="s">
        <v>0</v>
      </c>
      <c r="R47" s="60" t="s">
        <v>8</v>
      </c>
      <c r="S47" s="58" t="s">
        <v>1</v>
      </c>
      <c r="T47" s="60" t="s">
        <v>8</v>
      </c>
      <c r="U47" s="58" t="s">
        <v>1</v>
      </c>
      <c r="V47" s="60" t="s">
        <v>8</v>
      </c>
      <c r="W47" s="59" t="s">
        <v>1</v>
      </c>
      <c r="X47" s="58" t="s">
        <v>8</v>
      </c>
      <c r="Y47" s="60" t="s">
        <v>1</v>
      </c>
      <c r="Z47" s="55" t="s">
        <v>8</v>
      </c>
      <c r="AA47" s="60" t="s">
        <v>1</v>
      </c>
      <c r="AB47" s="55" t="s">
        <v>8</v>
      </c>
      <c r="AC47" s="61" t="s">
        <v>1</v>
      </c>
      <c r="AD47" s="60" t="s">
        <v>8</v>
      </c>
      <c r="AE47" s="58" t="s">
        <v>1</v>
      </c>
      <c r="AG47" s="453"/>
      <c r="AH47" s="453"/>
      <c r="AI47" s="453"/>
      <c r="AJ47" s="453"/>
    </row>
    <row r="48" spans="1:44" ht="15" customHeight="1">
      <c r="A48" s="32"/>
      <c r="B48" s="5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G48" s="453"/>
      <c r="AH48" s="453"/>
      <c r="AI48" s="453"/>
      <c r="AJ48" s="453"/>
      <c r="AK48" s="453"/>
      <c r="AL48" s="453"/>
      <c r="AM48" s="453"/>
      <c r="AN48" s="453"/>
      <c r="AO48" s="453"/>
      <c r="AP48" s="453"/>
      <c r="AQ48" s="453"/>
      <c r="AR48" s="453"/>
    </row>
    <row r="49" spans="1:48" ht="15" customHeight="1">
      <c r="A49" s="272" t="s">
        <v>285</v>
      </c>
      <c r="B49" s="301">
        <v>9702</v>
      </c>
      <c r="C49" s="302">
        <v>4827</v>
      </c>
      <c r="D49" s="302">
        <v>4875</v>
      </c>
      <c r="E49" s="302">
        <v>4730</v>
      </c>
      <c r="F49" s="302">
        <v>4111</v>
      </c>
      <c r="G49" s="302">
        <v>73</v>
      </c>
      <c r="H49" s="302">
        <v>731</v>
      </c>
      <c r="I49" s="302">
        <v>0</v>
      </c>
      <c r="J49" s="302">
        <v>0</v>
      </c>
      <c r="K49" s="302">
        <v>7</v>
      </c>
      <c r="L49" s="302">
        <v>3</v>
      </c>
      <c r="M49" s="302">
        <v>17</v>
      </c>
      <c r="N49" s="302">
        <v>30</v>
      </c>
      <c r="O49" s="302">
        <v>0</v>
      </c>
      <c r="P49" s="302">
        <v>0</v>
      </c>
      <c r="Q49" s="302">
        <v>1749</v>
      </c>
      <c r="R49" s="302">
        <v>1027</v>
      </c>
      <c r="S49" s="302">
        <v>722</v>
      </c>
      <c r="T49" s="302">
        <v>840</v>
      </c>
      <c r="U49" s="302">
        <v>492</v>
      </c>
      <c r="V49" s="302">
        <v>187</v>
      </c>
      <c r="W49" s="302">
        <v>230</v>
      </c>
      <c r="X49" s="302">
        <v>5729</v>
      </c>
      <c r="Y49" s="302">
        <v>4581</v>
      </c>
      <c r="Z49" s="302">
        <v>81</v>
      </c>
      <c r="AA49" s="302">
        <v>746</v>
      </c>
      <c r="AB49" s="32">
        <v>1135</v>
      </c>
      <c r="AC49" s="32">
        <v>628</v>
      </c>
      <c r="AD49" s="32">
        <v>4</v>
      </c>
      <c r="AE49" s="32">
        <v>44</v>
      </c>
      <c r="AG49" s="453"/>
      <c r="AH49" s="453"/>
      <c r="AI49" s="453"/>
      <c r="AJ49" s="453"/>
      <c r="AK49" s="454"/>
      <c r="AL49" s="454"/>
      <c r="AM49" s="454"/>
      <c r="AN49" s="454"/>
      <c r="AO49" s="454"/>
      <c r="AP49" s="454"/>
      <c r="AQ49" s="454"/>
      <c r="AR49" s="454"/>
      <c r="AS49" s="153"/>
      <c r="AU49" s="153"/>
      <c r="AV49" s="153"/>
    </row>
    <row r="50" spans="1:44" s="74" customFormat="1" ht="15" customHeight="1">
      <c r="A50" s="158" t="s">
        <v>286</v>
      </c>
      <c r="B50" s="72">
        <f aca="true" t="shared" si="14" ref="B50:AE50">B52+B65</f>
        <v>10066</v>
      </c>
      <c r="C50" s="73">
        <f t="shared" si="14"/>
        <v>4971</v>
      </c>
      <c r="D50" s="73">
        <f t="shared" si="14"/>
        <v>5095</v>
      </c>
      <c r="E50" s="73">
        <f t="shared" si="14"/>
        <v>4875</v>
      </c>
      <c r="F50" s="73">
        <f t="shared" si="14"/>
        <v>4379</v>
      </c>
      <c r="G50" s="73">
        <f t="shared" si="14"/>
        <v>57</v>
      </c>
      <c r="H50" s="73">
        <f t="shared" si="14"/>
        <v>663</v>
      </c>
      <c r="I50" s="73">
        <f t="shared" si="14"/>
        <v>0</v>
      </c>
      <c r="J50" s="73">
        <f t="shared" si="14"/>
        <v>0</v>
      </c>
      <c r="K50" s="73">
        <f t="shared" si="14"/>
        <v>26</v>
      </c>
      <c r="L50" s="73">
        <f t="shared" si="14"/>
        <v>16</v>
      </c>
      <c r="M50" s="73">
        <f t="shared" si="14"/>
        <v>13</v>
      </c>
      <c r="N50" s="73">
        <f t="shared" si="14"/>
        <v>37</v>
      </c>
      <c r="O50" s="73">
        <f t="shared" si="14"/>
        <v>0</v>
      </c>
      <c r="P50" s="73">
        <f t="shared" si="14"/>
        <v>0</v>
      </c>
      <c r="Q50" s="73">
        <f>Q52+Q65</f>
        <v>1379</v>
      </c>
      <c r="R50" s="73">
        <f>R52+R65</f>
        <v>829</v>
      </c>
      <c r="S50" s="73">
        <f>S52+S65</f>
        <v>550</v>
      </c>
      <c r="T50" s="73">
        <f t="shared" si="14"/>
        <v>429</v>
      </c>
      <c r="U50" s="73">
        <f t="shared" si="14"/>
        <v>203</v>
      </c>
      <c r="V50" s="73">
        <f t="shared" si="14"/>
        <v>400</v>
      </c>
      <c r="W50" s="73">
        <f t="shared" si="14"/>
        <v>347</v>
      </c>
      <c r="X50" s="73">
        <f t="shared" si="14"/>
        <v>5843</v>
      </c>
      <c r="Y50" s="73">
        <f>Y52+Y65</f>
        <v>4918</v>
      </c>
      <c r="Z50" s="73">
        <f t="shared" si="14"/>
        <v>58</v>
      </c>
      <c r="AA50" s="73">
        <f t="shared" si="14"/>
        <v>672</v>
      </c>
      <c r="AB50" s="73">
        <f t="shared" si="14"/>
        <v>1197</v>
      </c>
      <c r="AC50" s="73">
        <f>AC52+AC65</f>
        <v>506</v>
      </c>
      <c r="AD50" s="73">
        <f t="shared" si="14"/>
        <v>8</v>
      </c>
      <c r="AE50" s="73">
        <f t="shared" si="14"/>
        <v>33</v>
      </c>
      <c r="AG50" s="75"/>
      <c r="AH50" s="75"/>
      <c r="AI50" s="75"/>
      <c r="AJ50" s="75"/>
      <c r="AK50" s="154"/>
      <c r="AL50" s="154"/>
      <c r="AM50" s="154"/>
      <c r="AN50" s="154"/>
      <c r="AO50" s="154"/>
      <c r="AP50" s="154"/>
      <c r="AQ50" s="154"/>
      <c r="AR50" s="154"/>
    </row>
    <row r="51" spans="1:31" ht="15" customHeight="1">
      <c r="A51" s="32"/>
      <c r="B51" s="57">
        <f aca="true" t="shared" si="15" ref="B51:AE51">IF(B50=B72,"","no")</f>
      </c>
      <c r="C51" s="32">
        <f t="shared" si="15"/>
      </c>
      <c r="D51" s="32">
        <f t="shared" si="15"/>
      </c>
      <c r="E51" s="32">
        <f t="shared" si="15"/>
      </c>
      <c r="F51" s="32">
        <f t="shared" si="15"/>
      </c>
      <c r="G51" s="32">
        <f t="shared" si="15"/>
      </c>
      <c r="H51" s="32">
        <f t="shared" si="15"/>
      </c>
      <c r="I51" s="32">
        <f t="shared" si="15"/>
      </c>
      <c r="J51" s="32">
        <f t="shared" si="15"/>
      </c>
      <c r="K51" s="32">
        <f t="shared" si="15"/>
      </c>
      <c r="L51" s="32">
        <f t="shared" si="15"/>
      </c>
      <c r="M51" s="32">
        <f t="shared" si="15"/>
      </c>
      <c r="N51" s="32">
        <f t="shared" si="15"/>
      </c>
      <c r="O51" s="32">
        <f t="shared" si="15"/>
      </c>
      <c r="P51" s="32">
        <f t="shared" si="15"/>
      </c>
      <c r="Q51" s="32">
        <f t="shared" si="15"/>
      </c>
      <c r="R51" s="32">
        <f t="shared" si="15"/>
      </c>
      <c r="S51" s="32">
        <f t="shared" si="15"/>
      </c>
      <c r="T51" s="32">
        <f t="shared" si="15"/>
      </c>
      <c r="U51" s="32">
        <f t="shared" si="15"/>
      </c>
      <c r="V51" s="32">
        <f t="shared" si="15"/>
      </c>
      <c r="W51" s="32">
        <f t="shared" si="15"/>
      </c>
      <c r="X51" s="32">
        <f t="shared" si="15"/>
      </c>
      <c r="Y51" s="32">
        <f t="shared" si="15"/>
      </c>
      <c r="Z51" s="32">
        <f t="shared" si="15"/>
      </c>
      <c r="AA51" s="32">
        <f t="shared" si="15"/>
      </c>
      <c r="AB51" s="32">
        <f t="shared" si="15"/>
      </c>
      <c r="AC51" s="32">
        <f t="shared" si="15"/>
      </c>
      <c r="AD51" s="32">
        <f t="shared" si="15"/>
      </c>
      <c r="AE51" s="32">
        <f t="shared" si="15"/>
      </c>
    </row>
    <row r="52" spans="1:31" ht="15" customHeight="1">
      <c r="A52" s="34" t="s">
        <v>19</v>
      </c>
      <c r="B52" s="198">
        <f>SUM(B53:B63)</f>
        <v>10045</v>
      </c>
      <c r="C52" s="199">
        <f>SUM(C53:C63)</f>
        <v>4961</v>
      </c>
      <c r="D52" s="199">
        <f>SUM(D53:D63)</f>
        <v>5084</v>
      </c>
      <c r="E52" s="199">
        <f>SUM(E53:E63)</f>
        <v>4866</v>
      </c>
      <c r="F52" s="199">
        <f aca="true" t="shared" si="16" ref="F52:AE52">SUM(F53:F63)</f>
        <v>4371</v>
      </c>
      <c r="G52" s="199">
        <f t="shared" si="16"/>
        <v>56</v>
      </c>
      <c r="H52" s="199">
        <f t="shared" si="16"/>
        <v>660</v>
      </c>
      <c r="I52" s="199">
        <f t="shared" si="16"/>
        <v>0</v>
      </c>
      <c r="J52" s="199">
        <f t="shared" si="16"/>
        <v>0</v>
      </c>
      <c r="K52" s="199">
        <f t="shared" si="16"/>
        <v>26</v>
      </c>
      <c r="L52" s="199">
        <f t="shared" si="16"/>
        <v>16</v>
      </c>
      <c r="M52" s="199">
        <f t="shared" si="16"/>
        <v>13</v>
      </c>
      <c r="N52" s="199">
        <f t="shared" si="16"/>
        <v>37</v>
      </c>
      <c r="O52" s="199">
        <f>SUM(O53:O63)</f>
        <v>0</v>
      </c>
      <c r="P52" s="199">
        <f t="shared" si="16"/>
        <v>0</v>
      </c>
      <c r="Q52" s="199">
        <f>SUM(Q53:Q63)</f>
        <v>1372</v>
      </c>
      <c r="R52" s="199">
        <f>SUM(R53:R63)</f>
        <v>825</v>
      </c>
      <c r="S52" s="199">
        <f>SUM(S53:S63)</f>
        <v>547</v>
      </c>
      <c r="T52" s="199">
        <f t="shared" si="16"/>
        <v>428</v>
      </c>
      <c r="U52" s="199">
        <f t="shared" si="16"/>
        <v>203</v>
      </c>
      <c r="V52" s="199">
        <f t="shared" si="16"/>
        <v>397</v>
      </c>
      <c r="W52" s="199">
        <f t="shared" si="16"/>
        <v>344</v>
      </c>
      <c r="X52" s="199">
        <f t="shared" si="16"/>
        <v>5833</v>
      </c>
      <c r="Y52" s="199">
        <f t="shared" si="16"/>
        <v>4907</v>
      </c>
      <c r="Z52" s="199">
        <f t="shared" si="16"/>
        <v>57</v>
      </c>
      <c r="AA52" s="199">
        <f t="shared" si="16"/>
        <v>669</v>
      </c>
      <c r="AB52" s="199">
        <f t="shared" si="16"/>
        <v>1195</v>
      </c>
      <c r="AC52" s="199">
        <f>SUM(AC53:AC63)</f>
        <v>504</v>
      </c>
      <c r="AD52" s="199">
        <f t="shared" si="16"/>
        <v>8</v>
      </c>
      <c r="AE52" s="199">
        <f t="shared" si="16"/>
        <v>31</v>
      </c>
    </row>
    <row r="53" spans="1:31" ht="15" customHeight="1">
      <c r="A53" s="31" t="s">
        <v>20</v>
      </c>
      <c r="B53" s="198">
        <f aca="true" t="shared" si="17" ref="B53:B62">C53+D53</f>
        <v>8691</v>
      </c>
      <c r="C53" s="199">
        <f aca="true" t="shared" si="18" ref="C53:D63">E53+G53+I53+K53+M53+O53</f>
        <v>4094</v>
      </c>
      <c r="D53" s="199">
        <f t="shared" si="18"/>
        <v>4597</v>
      </c>
      <c r="E53" s="200">
        <v>4032</v>
      </c>
      <c r="F53" s="200">
        <v>4014</v>
      </c>
      <c r="G53" s="200">
        <v>36</v>
      </c>
      <c r="H53" s="200">
        <v>566</v>
      </c>
      <c r="I53" s="200">
        <v>0</v>
      </c>
      <c r="J53" s="200">
        <v>0</v>
      </c>
      <c r="K53" s="200">
        <v>26</v>
      </c>
      <c r="L53" s="200">
        <v>16</v>
      </c>
      <c r="M53" s="200">
        <v>0</v>
      </c>
      <c r="N53" s="200">
        <v>1</v>
      </c>
      <c r="O53" s="200">
        <v>0</v>
      </c>
      <c r="P53" s="200">
        <v>0</v>
      </c>
      <c r="Q53" s="200">
        <f>SUM(R53:S53)</f>
        <v>1158</v>
      </c>
      <c r="R53" s="200">
        <f>T53+V53</f>
        <v>741</v>
      </c>
      <c r="S53" s="200">
        <f>U53+W53</f>
        <v>417</v>
      </c>
      <c r="T53" s="200">
        <v>385</v>
      </c>
      <c r="U53" s="200">
        <v>166</v>
      </c>
      <c r="V53" s="200">
        <v>356</v>
      </c>
      <c r="W53" s="200">
        <v>251</v>
      </c>
      <c r="X53" s="200">
        <v>4912</v>
      </c>
      <c r="Y53" s="200">
        <v>4478</v>
      </c>
      <c r="Z53" s="200">
        <v>37</v>
      </c>
      <c r="AA53" s="200">
        <v>574</v>
      </c>
      <c r="AB53" s="202">
        <v>1077</v>
      </c>
      <c r="AC53" s="202">
        <v>432</v>
      </c>
      <c r="AD53" s="202">
        <v>6</v>
      </c>
      <c r="AE53" s="202">
        <v>26</v>
      </c>
    </row>
    <row r="54" spans="1:31" ht="15" customHeight="1">
      <c r="A54" s="31" t="s">
        <v>21</v>
      </c>
      <c r="B54" s="198">
        <f t="shared" si="17"/>
        <v>64</v>
      </c>
      <c r="C54" s="199">
        <f t="shared" si="18"/>
        <v>45</v>
      </c>
      <c r="D54" s="199">
        <f t="shared" si="18"/>
        <v>19</v>
      </c>
      <c r="E54" s="200">
        <v>40</v>
      </c>
      <c r="F54" s="200">
        <v>12</v>
      </c>
      <c r="G54" s="200">
        <v>5</v>
      </c>
      <c r="H54" s="200">
        <v>7</v>
      </c>
      <c r="I54" s="200">
        <v>0</v>
      </c>
      <c r="J54" s="200">
        <v>0</v>
      </c>
      <c r="K54" s="200">
        <v>0</v>
      </c>
      <c r="L54" s="200">
        <v>0</v>
      </c>
      <c r="M54" s="200">
        <v>0</v>
      </c>
      <c r="N54" s="200">
        <v>0</v>
      </c>
      <c r="O54" s="200">
        <v>0</v>
      </c>
      <c r="P54" s="200">
        <v>0</v>
      </c>
      <c r="Q54" s="200">
        <f aca="true" t="shared" si="19" ref="Q54:Q63">SUM(R54:S54)</f>
        <v>6</v>
      </c>
      <c r="R54" s="200">
        <f aca="true" t="shared" si="20" ref="R54:R63">T54+V54</f>
        <v>2</v>
      </c>
      <c r="S54" s="200">
        <f aca="true" t="shared" si="21" ref="S54:S63">U54+W54</f>
        <v>4</v>
      </c>
      <c r="T54" s="200">
        <v>1</v>
      </c>
      <c r="U54" s="200">
        <v>1</v>
      </c>
      <c r="V54" s="200">
        <v>1</v>
      </c>
      <c r="W54" s="200">
        <v>3</v>
      </c>
      <c r="X54" s="200">
        <v>40</v>
      </c>
      <c r="Y54" s="200">
        <v>12</v>
      </c>
      <c r="Z54" s="200">
        <v>5</v>
      </c>
      <c r="AA54" s="200">
        <v>7</v>
      </c>
      <c r="AB54" s="202">
        <v>0</v>
      </c>
      <c r="AC54" s="202">
        <v>0</v>
      </c>
      <c r="AD54" s="202">
        <v>0</v>
      </c>
      <c r="AE54" s="202">
        <v>0</v>
      </c>
    </row>
    <row r="55" spans="1:31" ht="15" customHeight="1">
      <c r="A55" s="31" t="s">
        <v>22</v>
      </c>
      <c r="B55" s="198">
        <f t="shared" si="17"/>
        <v>406</v>
      </c>
      <c r="C55" s="199">
        <f t="shared" si="18"/>
        <v>367</v>
      </c>
      <c r="D55" s="199">
        <f t="shared" si="18"/>
        <v>39</v>
      </c>
      <c r="E55" s="200">
        <v>360</v>
      </c>
      <c r="F55" s="200">
        <v>33</v>
      </c>
      <c r="G55" s="200">
        <v>7</v>
      </c>
      <c r="H55" s="200">
        <v>6</v>
      </c>
      <c r="I55" s="200">
        <v>0</v>
      </c>
      <c r="J55" s="200">
        <v>0</v>
      </c>
      <c r="K55" s="200">
        <v>0</v>
      </c>
      <c r="L55" s="200">
        <v>0</v>
      </c>
      <c r="M55" s="200">
        <v>0</v>
      </c>
      <c r="N55" s="200">
        <v>0</v>
      </c>
      <c r="O55" s="200">
        <v>0</v>
      </c>
      <c r="P55" s="200">
        <v>0</v>
      </c>
      <c r="Q55" s="200">
        <f t="shared" si="19"/>
        <v>15</v>
      </c>
      <c r="R55" s="200">
        <f t="shared" si="20"/>
        <v>9</v>
      </c>
      <c r="S55" s="200">
        <f t="shared" si="21"/>
        <v>6</v>
      </c>
      <c r="T55" s="200">
        <v>4</v>
      </c>
      <c r="U55" s="200">
        <v>0</v>
      </c>
      <c r="V55" s="200">
        <v>5</v>
      </c>
      <c r="W55" s="200">
        <v>6</v>
      </c>
      <c r="X55" s="200">
        <v>407</v>
      </c>
      <c r="Y55" s="200">
        <v>37</v>
      </c>
      <c r="Z55" s="200">
        <v>7</v>
      </c>
      <c r="AA55" s="200">
        <v>6</v>
      </c>
      <c r="AB55" s="202">
        <v>5</v>
      </c>
      <c r="AC55" s="202">
        <v>0</v>
      </c>
      <c r="AD55" s="202">
        <v>0</v>
      </c>
      <c r="AE55" s="202">
        <v>0</v>
      </c>
    </row>
    <row r="56" spans="1:31" ht="15" customHeight="1">
      <c r="A56" s="31" t="s">
        <v>23</v>
      </c>
      <c r="B56" s="198">
        <f t="shared" si="17"/>
        <v>291</v>
      </c>
      <c r="C56" s="199">
        <f t="shared" si="18"/>
        <v>205</v>
      </c>
      <c r="D56" s="199">
        <f t="shared" si="18"/>
        <v>86</v>
      </c>
      <c r="E56" s="200">
        <v>204</v>
      </c>
      <c r="F56" s="200">
        <v>59</v>
      </c>
      <c r="G56" s="200">
        <v>1</v>
      </c>
      <c r="H56" s="200">
        <v>27</v>
      </c>
      <c r="I56" s="200">
        <v>0</v>
      </c>
      <c r="J56" s="200">
        <v>0</v>
      </c>
      <c r="K56" s="200">
        <v>0</v>
      </c>
      <c r="L56" s="200">
        <v>0</v>
      </c>
      <c r="M56" s="200">
        <v>0</v>
      </c>
      <c r="N56" s="200">
        <v>0</v>
      </c>
      <c r="O56" s="200">
        <v>0</v>
      </c>
      <c r="P56" s="200">
        <v>0</v>
      </c>
      <c r="Q56" s="200">
        <f t="shared" si="19"/>
        <v>77</v>
      </c>
      <c r="R56" s="200">
        <f t="shared" si="20"/>
        <v>29</v>
      </c>
      <c r="S56" s="200">
        <f t="shared" si="21"/>
        <v>48</v>
      </c>
      <c r="T56" s="200">
        <v>25</v>
      </c>
      <c r="U56" s="200">
        <v>34</v>
      </c>
      <c r="V56" s="200">
        <v>4</v>
      </c>
      <c r="W56" s="200">
        <v>14</v>
      </c>
      <c r="X56" s="200">
        <v>207</v>
      </c>
      <c r="Y56" s="200">
        <v>59</v>
      </c>
      <c r="Z56" s="200">
        <v>1</v>
      </c>
      <c r="AA56" s="200">
        <v>27</v>
      </c>
      <c r="AB56" s="202">
        <v>72</v>
      </c>
      <c r="AC56" s="202">
        <v>12</v>
      </c>
      <c r="AD56" s="202">
        <v>2</v>
      </c>
      <c r="AE56" s="202">
        <v>4</v>
      </c>
    </row>
    <row r="57" spans="1:31" ht="15" customHeight="1">
      <c r="A57" s="31" t="s">
        <v>24</v>
      </c>
      <c r="B57" s="198">
        <f t="shared" si="17"/>
        <v>23</v>
      </c>
      <c r="C57" s="199">
        <f t="shared" si="18"/>
        <v>22</v>
      </c>
      <c r="D57" s="199">
        <f t="shared" si="18"/>
        <v>1</v>
      </c>
      <c r="E57" s="200">
        <v>9</v>
      </c>
      <c r="F57" s="200">
        <v>1</v>
      </c>
      <c r="G57" s="200">
        <v>0</v>
      </c>
      <c r="H57" s="200">
        <v>0</v>
      </c>
      <c r="I57" s="200">
        <v>0</v>
      </c>
      <c r="J57" s="200">
        <v>0</v>
      </c>
      <c r="K57" s="200">
        <v>0</v>
      </c>
      <c r="L57" s="200">
        <v>0</v>
      </c>
      <c r="M57" s="200">
        <v>13</v>
      </c>
      <c r="N57" s="200">
        <v>0</v>
      </c>
      <c r="O57" s="200">
        <v>0</v>
      </c>
      <c r="P57" s="200">
        <v>0</v>
      </c>
      <c r="Q57" s="200">
        <f t="shared" si="19"/>
        <v>1</v>
      </c>
      <c r="R57" s="200">
        <f t="shared" si="20"/>
        <v>0</v>
      </c>
      <c r="S57" s="200">
        <f t="shared" si="21"/>
        <v>1</v>
      </c>
      <c r="T57" s="200">
        <v>0</v>
      </c>
      <c r="U57" s="200">
        <v>0</v>
      </c>
      <c r="V57" s="200">
        <v>0</v>
      </c>
      <c r="W57" s="200">
        <v>1</v>
      </c>
      <c r="X57" s="200">
        <v>9</v>
      </c>
      <c r="Y57" s="200">
        <v>1</v>
      </c>
      <c r="Z57" s="200">
        <v>0</v>
      </c>
      <c r="AA57" s="200">
        <v>0</v>
      </c>
      <c r="AB57" s="202">
        <v>0</v>
      </c>
      <c r="AC57" s="202">
        <v>0</v>
      </c>
      <c r="AD57" s="202">
        <v>0</v>
      </c>
      <c r="AE57" s="202">
        <v>0</v>
      </c>
    </row>
    <row r="58" spans="1:31" ht="15" customHeight="1">
      <c r="A58" s="31" t="s">
        <v>25</v>
      </c>
      <c r="B58" s="198">
        <f t="shared" si="17"/>
        <v>35</v>
      </c>
      <c r="C58" s="199">
        <f t="shared" si="18"/>
        <v>8</v>
      </c>
      <c r="D58" s="199">
        <f t="shared" si="18"/>
        <v>27</v>
      </c>
      <c r="E58" s="200">
        <v>4</v>
      </c>
      <c r="F58" s="200">
        <v>14</v>
      </c>
      <c r="G58" s="200">
        <v>4</v>
      </c>
      <c r="H58" s="200">
        <v>13</v>
      </c>
      <c r="I58" s="200">
        <v>0</v>
      </c>
      <c r="J58" s="200">
        <v>0</v>
      </c>
      <c r="K58" s="200">
        <v>0</v>
      </c>
      <c r="L58" s="200">
        <v>0</v>
      </c>
      <c r="M58" s="200">
        <v>0</v>
      </c>
      <c r="N58" s="200">
        <v>0</v>
      </c>
      <c r="O58" s="200">
        <v>0</v>
      </c>
      <c r="P58" s="200">
        <v>0</v>
      </c>
      <c r="Q58" s="200">
        <f t="shared" si="19"/>
        <v>17</v>
      </c>
      <c r="R58" s="200">
        <f t="shared" si="20"/>
        <v>7</v>
      </c>
      <c r="S58" s="200">
        <f t="shared" si="21"/>
        <v>10</v>
      </c>
      <c r="T58" s="200">
        <v>0</v>
      </c>
      <c r="U58" s="200">
        <v>0</v>
      </c>
      <c r="V58" s="200">
        <v>7</v>
      </c>
      <c r="W58" s="200">
        <v>10</v>
      </c>
      <c r="X58" s="200">
        <v>4</v>
      </c>
      <c r="Y58" s="200">
        <v>14</v>
      </c>
      <c r="Z58" s="200">
        <v>4</v>
      </c>
      <c r="AA58" s="200">
        <v>13</v>
      </c>
      <c r="AB58" s="202">
        <v>0</v>
      </c>
      <c r="AC58" s="202">
        <v>0</v>
      </c>
      <c r="AD58" s="202">
        <v>0</v>
      </c>
      <c r="AE58" s="202">
        <v>0</v>
      </c>
    </row>
    <row r="59" spans="1:31" ht="15" customHeight="1">
      <c r="A59" s="31" t="s">
        <v>26</v>
      </c>
      <c r="B59" s="198">
        <f t="shared" si="17"/>
        <v>38</v>
      </c>
      <c r="C59" s="199">
        <f t="shared" si="18"/>
        <v>0</v>
      </c>
      <c r="D59" s="199">
        <f t="shared" si="18"/>
        <v>38</v>
      </c>
      <c r="E59" s="200">
        <v>0</v>
      </c>
      <c r="F59" s="200">
        <v>2</v>
      </c>
      <c r="G59" s="200">
        <v>0</v>
      </c>
      <c r="H59" s="200">
        <v>0</v>
      </c>
      <c r="I59" s="200">
        <v>0</v>
      </c>
      <c r="J59" s="200">
        <v>0</v>
      </c>
      <c r="K59" s="200">
        <v>0</v>
      </c>
      <c r="L59" s="200">
        <v>0</v>
      </c>
      <c r="M59" s="200">
        <v>0</v>
      </c>
      <c r="N59" s="200">
        <v>36</v>
      </c>
      <c r="O59" s="200">
        <v>0</v>
      </c>
      <c r="P59" s="200">
        <v>0</v>
      </c>
      <c r="Q59" s="200">
        <f t="shared" si="19"/>
        <v>0</v>
      </c>
      <c r="R59" s="200">
        <f t="shared" si="20"/>
        <v>0</v>
      </c>
      <c r="S59" s="200">
        <f t="shared" si="21"/>
        <v>0</v>
      </c>
      <c r="T59" s="200">
        <v>0</v>
      </c>
      <c r="U59" s="200">
        <v>0</v>
      </c>
      <c r="V59" s="200">
        <v>0</v>
      </c>
      <c r="W59" s="200">
        <v>0</v>
      </c>
      <c r="X59" s="200">
        <v>0</v>
      </c>
      <c r="Y59" s="200">
        <v>4</v>
      </c>
      <c r="Z59" s="200">
        <v>0</v>
      </c>
      <c r="AA59" s="200">
        <v>0</v>
      </c>
      <c r="AB59" s="202">
        <v>0</v>
      </c>
      <c r="AC59" s="202">
        <v>0</v>
      </c>
      <c r="AD59" s="202">
        <v>0</v>
      </c>
      <c r="AE59" s="202">
        <v>0</v>
      </c>
    </row>
    <row r="60" spans="1:31" ht="15" customHeight="1">
      <c r="A60" s="31" t="s">
        <v>202</v>
      </c>
      <c r="B60" s="198">
        <f>C60+D60</f>
        <v>0</v>
      </c>
      <c r="C60" s="199">
        <f>E60+G60+I60+K60+M60+O60</f>
        <v>0</v>
      </c>
      <c r="D60" s="199">
        <f>F60+H60+J60+L60+N60+P60</f>
        <v>0</v>
      </c>
      <c r="E60" s="200">
        <v>0</v>
      </c>
      <c r="F60" s="200">
        <v>0</v>
      </c>
      <c r="G60" s="200">
        <v>0</v>
      </c>
      <c r="H60" s="200">
        <v>0</v>
      </c>
      <c r="I60" s="200">
        <v>0</v>
      </c>
      <c r="J60" s="200">
        <v>0</v>
      </c>
      <c r="K60" s="200">
        <v>0</v>
      </c>
      <c r="L60" s="200">
        <v>0</v>
      </c>
      <c r="M60" s="200">
        <v>0</v>
      </c>
      <c r="N60" s="200">
        <v>0</v>
      </c>
      <c r="O60" s="200">
        <v>0</v>
      </c>
      <c r="P60" s="200">
        <v>0</v>
      </c>
      <c r="Q60" s="200">
        <f>SUM(R60:S60)</f>
        <v>0</v>
      </c>
      <c r="R60" s="200">
        <f>T60+V60</f>
        <v>0</v>
      </c>
      <c r="S60" s="200">
        <f>U60+W60</f>
        <v>0</v>
      </c>
      <c r="T60" s="200">
        <v>0</v>
      </c>
      <c r="U60" s="200">
        <v>0</v>
      </c>
      <c r="V60" s="200">
        <v>0</v>
      </c>
      <c r="W60" s="200">
        <v>0</v>
      </c>
      <c r="X60" s="200">
        <v>0</v>
      </c>
      <c r="Y60" s="200">
        <v>0</v>
      </c>
      <c r="Z60" s="200">
        <v>0</v>
      </c>
      <c r="AA60" s="200">
        <v>0</v>
      </c>
      <c r="AB60" s="202">
        <v>0</v>
      </c>
      <c r="AC60" s="202">
        <v>0</v>
      </c>
      <c r="AD60" s="202">
        <v>0</v>
      </c>
      <c r="AE60" s="202">
        <v>0</v>
      </c>
    </row>
    <row r="61" spans="1:31" ht="15" customHeight="1">
      <c r="A61" s="31" t="s">
        <v>203</v>
      </c>
      <c r="B61" s="198">
        <f>C61+D61</f>
        <v>0</v>
      </c>
      <c r="C61" s="199">
        <f>E61+G61+I61+K61+M61+O61</f>
        <v>0</v>
      </c>
      <c r="D61" s="199">
        <f>F61+H61+J61+L61+N61+P61</f>
        <v>0</v>
      </c>
      <c r="E61" s="200">
        <v>0</v>
      </c>
      <c r="F61" s="200">
        <v>0</v>
      </c>
      <c r="G61" s="200">
        <v>0</v>
      </c>
      <c r="H61" s="200">
        <v>0</v>
      </c>
      <c r="I61" s="200">
        <v>0</v>
      </c>
      <c r="J61" s="200">
        <v>0</v>
      </c>
      <c r="K61" s="200">
        <v>0</v>
      </c>
      <c r="L61" s="200">
        <v>0</v>
      </c>
      <c r="M61" s="200">
        <v>0</v>
      </c>
      <c r="N61" s="200">
        <v>0</v>
      </c>
      <c r="O61" s="200">
        <v>0</v>
      </c>
      <c r="P61" s="200">
        <v>0</v>
      </c>
      <c r="Q61" s="200">
        <f>SUM(R61:S61)</f>
        <v>0</v>
      </c>
      <c r="R61" s="200">
        <f>T61+V61</f>
        <v>0</v>
      </c>
      <c r="S61" s="200">
        <f>U61+W61</f>
        <v>0</v>
      </c>
      <c r="T61" s="200">
        <v>0</v>
      </c>
      <c r="U61" s="200">
        <v>0</v>
      </c>
      <c r="V61" s="200">
        <v>0</v>
      </c>
      <c r="W61" s="200">
        <v>0</v>
      </c>
      <c r="X61" s="200">
        <v>0</v>
      </c>
      <c r="Y61" s="200">
        <v>0</v>
      </c>
      <c r="Z61" s="200">
        <v>0</v>
      </c>
      <c r="AA61" s="200">
        <v>0</v>
      </c>
      <c r="AB61" s="202">
        <v>0</v>
      </c>
      <c r="AC61" s="202">
        <v>0</v>
      </c>
      <c r="AD61" s="202">
        <v>0</v>
      </c>
      <c r="AE61" s="202">
        <v>0</v>
      </c>
    </row>
    <row r="62" spans="1:31" ht="15" customHeight="1">
      <c r="A62" s="31" t="s">
        <v>27</v>
      </c>
      <c r="B62" s="198">
        <f t="shared" si="17"/>
        <v>310</v>
      </c>
      <c r="C62" s="199">
        <f t="shared" si="18"/>
        <v>153</v>
      </c>
      <c r="D62" s="199">
        <f t="shared" si="18"/>
        <v>157</v>
      </c>
      <c r="E62" s="200">
        <v>153</v>
      </c>
      <c r="F62" s="200">
        <v>147</v>
      </c>
      <c r="G62" s="200">
        <v>0</v>
      </c>
      <c r="H62" s="200">
        <v>10</v>
      </c>
      <c r="I62" s="200">
        <v>0</v>
      </c>
      <c r="J62" s="200">
        <v>0</v>
      </c>
      <c r="K62" s="200">
        <v>0</v>
      </c>
      <c r="L62" s="200">
        <v>0</v>
      </c>
      <c r="M62" s="200">
        <v>0</v>
      </c>
      <c r="N62" s="200">
        <v>0</v>
      </c>
      <c r="O62" s="200">
        <v>0</v>
      </c>
      <c r="P62" s="200">
        <v>0</v>
      </c>
      <c r="Q62" s="200">
        <f t="shared" si="19"/>
        <v>57</v>
      </c>
      <c r="R62" s="200">
        <f t="shared" si="20"/>
        <v>18</v>
      </c>
      <c r="S62" s="200">
        <f t="shared" si="21"/>
        <v>39</v>
      </c>
      <c r="T62" s="200">
        <v>13</v>
      </c>
      <c r="U62" s="200">
        <v>2</v>
      </c>
      <c r="V62" s="200">
        <v>5</v>
      </c>
      <c r="W62" s="200">
        <v>37</v>
      </c>
      <c r="X62" s="200">
        <v>174</v>
      </c>
      <c r="Y62" s="200">
        <v>196</v>
      </c>
      <c r="Z62" s="200">
        <v>0</v>
      </c>
      <c r="AA62" s="200">
        <v>10</v>
      </c>
      <c r="AB62" s="202">
        <v>34</v>
      </c>
      <c r="AC62" s="202">
        <v>53</v>
      </c>
      <c r="AD62" s="202">
        <v>0</v>
      </c>
      <c r="AE62" s="202">
        <v>1</v>
      </c>
    </row>
    <row r="63" spans="1:31" ht="15" customHeight="1">
      <c r="A63" s="31" t="s">
        <v>28</v>
      </c>
      <c r="B63" s="198">
        <f>C63+D63</f>
        <v>187</v>
      </c>
      <c r="C63" s="199">
        <f t="shared" si="18"/>
        <v>67</v>
      </c>
      <c r="D63" s="199">
        <f>F63+H63+J63+L63+N63+P63</f>
        <v>120</v>
      </c>
      <c r="E63" s="200">
        <v>64</v>
      </c>
      <c r="F63" s="200">
        <v>89</v>
      </c>
      <c r="G63" s="200">
        <v>3</v>
      </c>
      <c r="H63" s="200">
        <v>31</v>
      </c>
      <c r="I63" s="200">
        <v>0</v>
      </c>
      <c r="J63" s="200">
        <v>0</v>
      </c>
      <c r="K63" s="200">
        <v>0</v>
      </c>
      <c r="L63" s="200">
        <v>0</v>
      </c>
      <c r="M63" s="200">
        <v>0</v>
      </c>
      <c r="N63" s="200">
        <v>0</v>
      </c>
      <c r="O63" s="200">
        <v>0</v>
      </c>
      <c r="P63" s="200">
        <v>0</v>
      </c>
      <c r="Q63" s="200">
        <f t="shared" si="19"/>
        <v>41</v>
      </c>
      <c r="R63" s="200">
        <f t="shared" si="20"/>
        <v>19</v>
      </c>
      <c r="S63" s="200">
        <f t="shared" si="21"/>
        <v>22</v>
      </c>
      <c r="T63" s="200">
        <v>0</v>
      </c>
      <c r="U63" s="200">
        <v>0</v>
      </c>
      <c r="V63" s="200">
        <v>19</v>
      </c>
      <c r="W63" s="200">
        <v>22</v>
      </c>
      <c r="X63" s="200">
        <v>80</v>
      </c>
      <c r="Y63" s="200">
        <v>106</v>
      </c>
      <c r="Z63" s="200">
        <v>3</v>
      </c>
      <c r="AA63" s="200">
        <v>32</v>
      </c>
      <c r="AB63" s="202">
        <v>7</v>
      </c>
      <c r="AC63" s="202">
        <v>7</v>
      </c>
      <c r="AD63" s="202">
        <v>0</v>
      </c>
      <c r="AE63" s="202">
        <v>0</v>
      </c>
    </row>
    <row r="64" spans="1:31" ht="15" customHeight="1">
      <c r="A64" s="32"/>
      <c r="B64" s="201"/>
      <c r="C64" s="202"/>
      <c r="D64" s="202"/>
      <c r="E64" s="200"/>
      <c r="F64" s="200"/>
      <c r="G64" s="202"/>
      <c r="H64" s="200" t="s">
        <v>287</v>
      </c>
      <c r="I64" s="200"/>
      <c r="J64" s="202"/>
      <c r="K64" s="200"/>
      <c r="L64" s="200"/>
      <c r="M64" s="202"/>
      <c r="N64" s="200"/>
      <c r="O64" s="200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</row>
    <row r="65" spans="1:31" ht="15" customHeight="1">
      <c r="A65" s="34" t="s">
        <v>3</v>
      </c>
      <c r="B65" s="198">
        <f aca="true" t="shared" si="22" ref="B65:AE65">SUM(B66:B69)</f>
        <v>21</v>
      </c>
      <c r="C65" s="199">
        <f t="shared" si="22"/>
        <v>10</v>
      </c>
      <c r="D65" s="199">
        <f t="shared" si="22"/>
        <v>11</v>
      </c>
      <c r="E65" s="199">
        <f t="shared" si="22"/>
        <v>9</v>
      </c>
      <c r="F65" s="199">
        <f t="shared" si="22"/>
        <v>8</v>
      </c>
      <c r="G65" s="199">
        <f t="shared" si="22"/>
        <v>1</v>
      </c>
      <c r="H65" s="199">
        <f t="shared" si="22"/>
        <v>3</v>
      </c>
      <c r="I65" s="199">
        <f t="shared" si="22"/>
        <v>0</v>
      </c>
      <c r="J65" s="199">
        <f t="shared" si="22"/>
        <v>0</v>
      </c>
      <c r="K65" s="199">
        <f t="shared" si="22"/>
        <v>0</v>
      </c>
      <c r="L65" s="199">
        <f t="shared" si="22"/>
        <v>0</v>
      </c>
      <c r="M65" s="199">
        <f t="shared" si="22"/>
        <v>0</v>
      </c>
      <c r="N65" s="199">
        <f t="shared" si="22"/>
        <v>0</v>
      </c>
      <c r="O65" s="199">
        <f t="shared" si="22"/>
        <v>0</v>
      </c>
      <c r="P65" s="199">
        <f t="shared" si="22"/>
        <v>0</v>
      </c>
      <c r="Q65" s="199">
        <f t="shared" si="22"/>
        <v>7</v>
      </c>
      <c r="R65" s="199">
        <f t="shared" si="22"/>
        <v>4</v>
      </c>
      <c r="S65" s="199">
        <f t="shared" si="22"/>
        <v>3</v>
      </c>
      <c r="T65" s="199">
        <f t="shared" si="22"/>
        <v>1</v>
      </c>
      <c r="U65" s="199">
        <f t="shared" si="22"/>
        <v>0</v>
      </c>
      <c r="V65" s="199">
        <f t="shared" si="22"/>
        <v>3</v>
      </c>
      <c r="W65" s="199">
        <f t="shared" si="22"/>
        <v>3</v>
      </c>
      <c r="X65" s="199">
        <f t="shared" si="22"/>
        <v>10</v>
      </c>
      <c r="Y65" s="199">
        <f t="shared" si="22"/>
        <v>11</v>
      </c>
      <c r="Z65" s="199">
        <f t="shared" si="22"/>
        <v>1</v>
      </c>
      <c r="AA65" s="199">
        <f t="shared" si="22"/>
        <v>3</v>
      </c>
      <c r="AB65" s="199">
        <f t="shared" si="22"/>
        <v>2</v>
      </c>
      <c r="AC65" s="199">
        <f t="shared" si="22"/>
        <v>2</v>
      </c>
      <c r="AD65" s="199">
        <f t="shared" si="22"/>
        <v>0</v>
      </c>
      <c r="AE65" s="199">
        <f t="shared" si="22"/>
        <v>2</v>
      </c>
    </row>
    <row r="66" spans="1:31" ht="15" customHeight="1">
      <c r="A66" s="31" t="s">
        <v>20</v>
      </c>
      <c r="B66" s="198">
        <f>C66+D66</f>
        <v>17</v>
      </c>
      <c r="C66" s="199">
        <f aca="true" t="shared" si="23" ref="C66:D69">E66+G66+I66+K66+M66+O66</f>
        <v>6</v>
      </c>
      <c r="D66" s="199">
        <f t="shared" si="23"/>
        <v>11</v>
      </c>
      <c r="E66" s="200">
        <v>6</v>
      </c>
      <c r="F66" s="200">
        <v>8</v>
      </c>
      <c r="G66" s="200">
        <v>0</v>
      </c>
      <c r="H66" s="200">
        <v>3</v>
      </c>
      <c r="I66" s="200">
        <v>0</v>
      </c>
      <c r="J66" s="200">
        <v>0</v>
      </c>
      <c r="K66" s="200">
        <v>0</v>
      </c>
      <c r="L66" s="200">
        <v>0</v>
      </c>
      <c r="M66" s="200">
        <v>0</v>
      </c>
      <c r="N66" s="200">
        <v>0</v>
      </c>
      <c r="O66" s="200">
        <v>0</v>
      </c>
      <c r="P66" s="200">
        <v>0</v>
      </c>
      <c r="Q66" s="200">
        <f>SUM(R66:S66)</f>
        <v>6</v>
      </c>
      <c r="R66" s="200">
        <f aca="true" t="shared" si="24" ref="R66:S69">T66+V66</f>
        <v>3</v>
      </c>
      <c r="S66" s="200">
        <f t="shared" si="24"/>
        <v>3</v>
      </c>
      <c r="T66" s="200">
        <v>0</v>
      </c>
      <c r="U66" s="200">
        <v>0</v>
      </c>
      <c r="V66" s="200">
        <v>3</v>
      </c>
      <c r="W66" s="200">
        <v>3</v>
      </c>
      <c r="X66" s="200">
        <f>4919-X53</f>
        <v>7</v>
      </c>
      <c r="Y66" s="200">
        <f>4489-Y53</f>
        <v>11</v>
      </c>
      <c r="Z66" s="200">
        <f>37-Z53</f>
        <v>0</v>
      </c>
      <c r="AA66" s="200">
        <f>577-AA53</f>
        <v>3</v>
      </c>
      <c r="AB66" s="202">
        <v>2</v>
      </c>
      <c r="AC66" s="202">
        <v>2</v>
      </c>
      <c r="AD66" s="202">
        <v>0</v>
      </c>
      <c r="AE66" s="202">
        <v>2</v>
      </c>
    </row>
    <row r="67" spans="1:31" ht="15" customHeight="1">
      <c r="A67" s="31" t="s">
        <v>21</v>
      </c>
      <c r="B67" s="198">
        <f>C67+D67</f>
        <v>0</v>
      </c>
      <c r="C67" s="199">
        <f t="shared" si="23"/>
        <v>0</v>
      </c>
      <c r="D67" s="199">
        <f t="shared" si="23"/>
        <v>0</v>
      </c>
      <c r="E67" s="200">
        <v>0</v>
      </c>
      <c r="F67" s="200">
        <v>0</v>
      </c>
      <c r="G67" s="200">
        <v>0</v>
      </c>
      <c r="H67" s="200">
        <v>0</v>
      </c>
      <c r="I67" s="200">
        <v>0</v>
      </c>
      <c r="J67" s="200">
        <v>0</v>
      </c>
      <c r="K67" s="200">
        <v>0</v>
      </c>
      <c r="L67" s="200">
        <v>0</v>
      </c>
      <c r="M67" s="200">
        <v>0</v>
      </c>
      <c r="N67" s="200">
        <v>0</v>
      </c>
      <c r="O67" s="200">
        <v>0</v>
      </c>
      <c r="P67" s="200">
        <v>0</v>
      </c>
      <c r="Q67" s="200">
        <f>SUM(R67:S67)</f>
        <v>0</v>
      </c>
      <c r="R67" s="200">
        <f t="shared" si="24"/>
        <v>0</v>
      </c>
      <c r="S67" s="200">
        <f t="shared" si="24"/>
        <v>0</v>
      </c>
      <c r="T67" s="200">
        <v>0</v>
      </c>
      <c r="U67" s="200">
        <v>0</v>
      </c>
      <c r="V67" s="200">
        <v>0</v>
      </c>
      <c r="W67" s="200">
        <v>0</v>
      </c>
      <c r="X67" s="200">
        <f>40-X54</f>
        <v>0</v>
      </c>
      <c r="Y67" s="200">
        <f>12-Y54</f>
        <v>0</v>
      </c>
      <c r="Z67" s="200">
        <f>5-Z54</f>
        <v>0</v>
      </c>
      <c r="AA67" s="200">
        <f>7-AA54</f>
        <v>0</v>
      </c>
      <c r="AB67" s="202">
        <v>0</v>
      </c>
      <c r="AC67" s="202">
        <v>0</v>
      </c>
      <c r="AD67" s="202">
        <v>0</v>
      </c>
      <c r="AE67" s="202">
        <v>0</v>
      </c>
    </row>
    <row r="68" spans="1:31" ht="15" customHeight="1">
      <c r="A68" s="31" t="s">
        <v>22</v>
      </c>
      <c r="B68" s="198">
        <f>C68+D68</f>
        <v>4</v>
      </c>
      <c r="C68" s="199">
        <f t="shared" si="23"/>
        <v>4</v>
      </c>
      <c r="D68" s="199">
        <f t="shared" si="23"/>
        <v>0</v>
      </c>
      <c r="E68" s="200">
        <v>3</v>
      </c>
      <c r="F68" s="200">
        <v>0</v>
      </c>
      <c r="G68" s="200">
        <v>1</v>
      </c>
      <c r="H68" s="200">
        <v>0</v>
      </c>
      <c r="I68" s="200">
        <v>0</v>
      </c>
      <c r="J68" s="200">
        <v>0</v>
      </c>
      <c r="K68" s="200">
        <v>0</v>
      </c>
      <c r="L68" s="200">
        <v>0</v>
      </c>
      <c r="M68" s="200">
        <v>0</v>
      </c>
      <c r="N68" s="200">
        <v>0</v>
      </c>
      <c r="O68" s="200">
        <v>0</v>
      </c>
      <c r="P68" s="200">
        <v>0</v>
      </c>
      <c r="Q68" s="200">
        <f>SUM(R68:S68)</f>
        <v>1</v>
      </c>
      <c r="R68" s="200">
        <f t="shared" si="24"/>
        <v>1</v>
      </c>
      <c r="S68" s="200">
        <f t="shared" si="24"/>
        <v>0</v>
      </c>
      <c r="T68" s="200">
        <v>1</v>
      </c>
      <c r="U68" s="200">
        <v>0</v>
      </c>
      <c r="V68" s="200">
        <v>0</v>
      </c>
      <c r="W68" s="200">
        <v>0</v>
      </c>
      <c r="X68" s="200">
        <f>410-X55</f>
        <v>3</v>
      </c>
      <c r="Y68" s="200">
        <f>37-Y55</f>
        <v>0</v>
      </c>
      <c r="Z68" s="200">
        <f>8-Z55</f>
        <v>1</v>
      </c>
      <c r="AA68" s="200">
        <f>6-AA55</f>
        <v>0</v>
      </c>
      <c r="AB68" s="202">
        <v>0</v>
      </c>
      <c r="AC68" s="202">
        <v>0</v>
      </c>
      <c r="AD68" s="202">
        <v>0</v>
      </c>
      <c r="AE68" s="202">
        <v>0</v>
      </c>
    </row>
    <row r="69" spans="1:31" ht="15" customHeight="1">
      <c r="A69" s="31" t="s">
        <v>23</v>
      </c>
      <c r="B69" s="198">
        <f>C69+D69</f>
        <v>0</v>
      </c>
      <c r="C69" s="199">
        <f t="shared" si="23"/>
        <v>0</v>
      </c>
      <c r="D69" s="199">
        <f t="shared" si="23"/>
        <v>0</v>
      </c>
      <c r="E69" s="200">
        <v>0</v>
      </c>
      <c r="F69" s="200">
        <v>0</v>
      </c>
      <c r="G69" s="200">
        <v>0</v>
      </c>
      <c r="H69" s="200">
        <v>0</v>
      </c>
      <c r="I69" s="200">
        <v>0</v>
      </c>
      <c r="J69" s="200">
        <v>0</v>
      </c>
      <c r="K69" s="200">
        <v>0</v>
      </c>
      <c r="L69" s="200">
        <v>0</v>
      </c>
      <c r="M69" s="200">
        <v>0</v>
      </c>
      <c r="N69" s="200">
        <v>0</v>
      </c>
      <c r="O69" s="200">
        <v>0</v>
      </c>
      <c r="P69" s="200">
        <v>0</v>
      </c>
      <c r="Q69" s="200">
        <f>SUM(R69:S69)</f>
        <v>0</v>
      </c>
      <c r="R69" s="200">
        <f t="shared" si="24"/>
        <v>0</v>
      </c>
      <c r="S69" s="200">
        <f t="shared" si="24"/>
        <v>0</v>
      </c>
      <c r="T69" s="200">
        <v>0</v>
      </c>
      <c r="U69" s="200">
        <v>0</v>
      </c>
      <c r="V69" s="200">
        <v>0</v>
      </c>
      <c r="W69" s="200">
        <v>0</v>
      </c>
      <c r="X69" s="200">
        <f>207-X56</f>
        <v>0</v>
      </c>
      <c r="Y69" s="200">
        <f>59-Y56</f>
        <v>0</v>
      </c>
      <c r="Z69" s="200">
        <f>1-Z56</f>
        <v>0</v>
      </c>
      <c r="AA69" s="200">
        <f>27-AA56</f>
        <v>0</v>
      </c>
      <c r="AB69" s="202">
        <v>0</v>
      </c>
      <c r="AC69" s="202">
        <v>0</v>
      </c>
      <c r="AD69" s="202">
        <v>0</v>
      </c>
      <c r="AE69" s="202">
        <v>0</v>
      </c>
    </row>
    <row r="70" spans="1:31" ht="15" customHeight="1">
      <c r="A70" s="54"/>
      <c r="B70" s="203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</row>
    <row r="71" spans="1:32" ht="15" customHeight="1">
      <c r="A71" s="32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33"/>
    </row>
    <row r="72" spans="1:32" ht="15" customHeight="1">
      <c r="A72" s="32"/>
      <c r="B72" s="205">
        <v>10066</v>
      </c>
      <c r="C72" s="205">
        <v>4971</v>
      </c>
      <c r="D72" s="205">
        <v>5095</v>
      </c>
      <c r="E72" s="205">
        <v>4875</v>
      </c>
      <c r="F72" s="205">
        <v>4379</v>
      </c>
      <c r="G72" s="205">
        <v>57</v>
      </c>
      <c r="H72" s="205">
        <v>663</v>
      </c>
      <c r="I72" s="205">
        <v>0</v>
      </c>
      <c r="J72" s="205">
        <v>0</v>
      </c>
      <c r="K72" s="205">
        <v>26</v>
      </c>
      <c r="L72" s="205">
        <v>16</v>
      </c>
      <c r="M72" s="205">
        <v>13</v>
      </c>
      <c r="N72" s="205">
        <v>37</v>
      </c>
      <c r="O72" s="205">
        <v>0</v>
      </c>
      <c r="P72" s="205">
        <v>0</v>
      </c>
      <c r="Q72" s="205">
        <v>1379</v>
      </c>
      <c r="R72" s="205">
        <v>829</v>
      </c>
      <c r="S72" s="205">
        <v>550</v>
      </c>
      <c r="T72" s="205">
        <v>429</v>
      </c>
      <c r="U72" s="205">
        <v>203</v>
      </c>
      <c r="V72" s="205">
        <v>400</v>
      </c>
      <c r="W72" s="205">
        <v>347</v>
      </c>
      <c r="X72" s="205">
        <v>5843</v>
      </c>
      <c r="Y72" s="205">
        <v>4918</v>
      </c>
      <c r="Z72" s="205">
        <v>58</v>
      </c>
      <c r="AA72" s="205">
        <v>672</v>
      </c>
      <c r="AB72" s="205">
        <v>1197</v>
      </c>
      <c r="AC72" s="205">
        <v>506</v>
      </c>
      <c r="AD72" s="205">
        <v>8</v>
      </c>
      <c r="AE72" s="205">
        <v>33</v>
      </c>
      <c r="AF72" s="33"/>
    </row>
    <row r="73" spans="1:32" ht="15" customHeight="1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</row>
    <row r="74" spans="1:32" ht="15" customHeight="1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 t="s">
        <v>228</v>
      </c>
      <c r="Z74" s="33"/>
      <c r="AA74" s="33"/>
      <c r="AB74" s="33"/>
      <c r="AC74" s="33"/>
      <c r="AD74" s="33"/>
      <c r="AE74" s="33"/>
      <c r="AF74" s="33"/>
    </row>
    <row r="75" spans="1:32" ht="15" customHeight="1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 t="s">
        <v>229</v>
      </c>
      <c r="Z75" s="33"/>
      <c r="AA75" s="33"/>
      <c r="AB75" s="33"/>
      <c r="AC75" s="33"/>
      <c r="AD75" s="33"/>
      <c r="AE75" s="33"/>
      <c r="AF75" s="33"/>
    </row>
  </sheetData>
  <sheetProtection/>
  <mergeCells count="48">
    <mergeCell ref="E45:F45"/>
    <mergeCell ref="G45:H45"/>
    <mergeCell ref="M45:N45"/>
    <mergeCell ref="V45:W46"/>
    <mergeCell ref="I45:J45"/>
    <mergeCell ref="K45:L45"/>
    <mergeCell ref="K46:L46"/>
    <mergeCell ref="M46:N46"/>
    <mergeCell ref="T45:U46"/>
    <mergeCell ref="Q45:S46"/>
    <mergeCell ref="AG47:AJ47"/>
    <mergeCell ref="X44:AE44"/>
    <mergeCell ref="X45:AA45"/>
    <mergeCell ref="Z46:AA46"/>
    <mergeCell ref="AB46:AC46"/>
    <mergeCell ref="AD46:AE46"/>
    <mergeCell ref="X46:Y46"/>
    <mergeCell ref="AB45:AE45"/>
    <mergeCell ref="O45:P46"/>
    <mergeCell ref="Q44:W44"/>
    <mergeCell ref="E46:F46"/>
    <mergeCell ref="A4:P4"/>
    <mergeCell ref="A42:P42"/>
    <mergeCell ref="B44:P44"/>
    <mergeCell ref="G46:H46"/>
    <mergeCell ref="B6:D7"/>
    <mergeCell ref="E6:G7"/>
    <mergeCell ref="B45:D46"/>
    <mergeCell ref="I46:J46"/>
    <mergeCell ref="AK48:AN48"/>
    <mergeCell ref="N6:P6"/>
    <mergeCell ref="K6:M6"/>
    <mergeCell ref="T6:V7"/>
    <mergeCell ref="AC6:AE7"/>
    <mergeCell ref="Z6:AB7"/>
    <mergeCell ref="W6:Y7"/>
    <mergeCell ref="N7:P7"/>
    <mergeCell ref="Q6:S7"/>
    <mergeCell ref="A44:A47"/>
    <mergeCell ref="H6:J6"/>
    <mergeCell ref="H7:J7"/>
    <mergeCell ref="AO48:AR48"/>
    <mergeCell ref="AG48:AH49"/>
    <mergeCell ref="AI48:AJ49"/>
    <mergeCell ref="AK49:AL49"/>
    <mergeCell ref="AM49:AN49"/>
    <mergeCell ref="AO49:AP49"/>
    <mergeCell ref="AQ49:AR49"/>
  </mergeCells>
  <printOptions/>
  <pageMargins left="0.5905511811023623" right="0.5905511811023623" top="0.7874015748031497" bottom="0.3937007874015748" header="0.5118110236220472" footer="0.5118110236220472"/>
  <pageSetup fitToWidth="2" horizontalDpi="600" verticalDpi="600" orientation="portrait" paperSize="9" scale="69" r:id="rId1"/>
  <colBreaks count="2" manualBreakCount="2">
    <brk id="16" min="3" max="70" man="1"/>
    <brk id="32" min="3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W73"/>
  <sheetViews>
    <sheetView showGridLines="0" zoomScaleSheetLayoutView="100" zoomScalePageLayoutView="0" workbookViewId="0" topLeftCell="A1">
      <selection activeCell="A1" sqref="A1:O1"/>
    </sheetView>
  </sheetViews>
  <sheetFormatPr defaultColWidth="8.75" defaultRowHeight="11.25" customHeight="1"/>
  <cols>
    <col min="1" max="1" width="1.328125" style="62" customWidth="1"/>
    <col min="2" max="2" width="8.75" style="62" customWidth="1"/>
    <col min="3" max="5" width="7.58203125" style="62" customWidth="1"/>
    <col min="6" max="31" width="6.58203125" style="62" customWidth="1"/>
    <col min="32" max="32" width="8.75" style="62" customWidth="1"/>
    <col min="33" max="33" width="1.328125" style="62" customWidth="1"/>
    <col min="34" max="34" width="2.33203125" style="62" customWidth="1"/>
    <col min="35" max="35" width="8.75" style="62" customWidth="1"/>
    <col min="36" max="49" width="6.58203125" style="62" customWidth="1"/>
    <col min="50" max="16384" width="8.75" style="62" customWidth="1"/>
  </cols>
  <sheetData>
    <row r="1" spans="1:48" ht="16.5" customHeight="1">
      <c r="A1" s="317" t="s">
        <v>239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98"/>
      <c r="Q1" s="98"/>
      <c r="R1" s="98"/>
      <c r="S1" s="98"/>
      <c r="T1" s="81" t="s">
        <v>15</v>
      </c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H1" s="317" t="s">
        <v>239</v>
      </c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</row>
    <row r="2" spans="1:48" ht="16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98"/>
      <c r="Q2" s="98"/>
      <c r="R2" s="98"/>
      <c r="S2" s="98"/>
      <c r="T2" s="81"/>
      <c r="U2" s="98"/>
      <c r="V2" s="98"/>
      <c r="W2" s="98"/>
      <c r="X2" s="98"/>
      <c r="Y2" s="98"/>
      <c r="Z2" s="98"/>
      <c r="AA2" s="98"/>
      <c r="AB2" s="98"/>
      <c r="AC2" s="98"/>
      <c r="AD2" s="80"/>
      <c r="AE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</row>
    <row r="3" spans="1:49" ht="16.5" customHeight="1">
      <c r="A3" s="81" t="s">
        <v>113</v>
      </c>
      <c r="C3" s="268"/>
      <c r="D3" s="268"/>
      <c r="E3" s="268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 t="s">
        <v>195</v>
      </c>
      <c r="S3" s="82"/>
      <c r="T3" s="82"/>
      <c r="U3" s="82"/>
      <c r="V3" s="63"/>
      <c r="W3" s="63"/>
      <c r="X3" s="63"/>
      <c r="Y3" s="63"/>
      <c r="Z3" s="63"/>
      <c r="AA3" s="63"/>
      <c r="AB3" s="63"/>
      <c r="AC3" s="63"/>
      <c r="AD3" s="268"/>
      <c r="AE3" s="268"/>
      <c r="AF3" s="63"/>
      <c r="AG3" s="83" t="s">
        <v>2</v>
      </c>
      <c r="AH3" s="82" t="s">
        <v>195</v>
      </c>
      <c r="AJ3" s="268"/>
      <c r="AK3" s="268"/>
      <c r="AL3" s="268"/>
      <c r="AM3" s="268"/>
      <c r="AN3" s="268"/>
      <c r="AO3" s="82"/>
      <c r="AP3" s="82"/>
      <c r="AQ3" s="82"/>
      <c r="AR3" s="82"/>
      <c r="AS3" s="82"/>
      <c r="AT3" s="82"/>
      <c r="AU3" s="82"/>
      <c r="AV3" s="63"/>
      <c r="AW3" s="83" t="s">
        <v>2</v>
      </c>
    </row>
    <row r="4" spans="1:49" ht="16.5" customHeight="1">
      <c r="A4" s="324" t="s">
        <v>246</v>
      </c>
      <c r="B4" s="325"/>
      <c r="C4" s="512" t="s">
        <v>0</v>
      </c>
      <c r="D4" s="343"/>
      <c r="E4" s="325"/>
      <c r="F4" s="510" t="s">
        <v>210</v>
      </c>
      <c r="G4" s="510"/>
      <c r="H4" s="510" t="s">
        <v>106</v>
      </c>
      <c r="I4" s="510"/>
      <c r="J4" s="511" t="s">
        <v>238</v>
      </c>
      <c r="K4" s="511"/>
      <c r="L4" s="510" t="s">
        <v>107</v>
      </c>
      <c r="M4" s="510"/>
      <c r="N4" s="510" t="s">
        <v>108</v>
      </c>
      <c r="O4" s="510"/>
      <c r="P4" s="511" t="s">
        <v>109</v>
      </c>
      <c r="Q4" s="510"/>
      <c r="R4" s="510" t="s">
        <v>110</v>
      </c>
      <c r="S4" s="510"/>
      <c r="T4" s="510" t="s">
        <v>211</v>
      </c>
      <c r="U4" s="510"/>
      <c r="V4" s="510" t="s">
        <v>212</v>
      </c>
      <c r="W4" s="510"/>
      <c r="X4" s="510" t="s">
        <v>213</v>
      </c>
      <c r="Y4" s="510"/>
      <c r="Z4" s="342" t="s">
        <v>242</v>
      </c>
      <c r="AA4" s="361"/>
      <c r="AB4" s="342" t="s">
        <v>214</v>
      </c>
      <c r="AC4" s="324"/>
      <c r="AD4" s="342" t="s">
        <v>245</v>
      </c>
      <c r="AE4" s="361"/>
      <c r="AF4" s="342" t="s">
        <v>246</v>
      </c>
      <c r="AG4" s="343"/>
      <c r="AH4" s="324" t="s">
        <v>246</v>
      </c>
      <c r="AI4" s="325"/>
      <c r="AJ4" s="342" t="s">
        <v>216</v>
      </c>
      <c r="AK4" s="361"/>
      <c r="AL4" s="342" t="s">
        <v>240</v>
      </c>
      <c r="AM4" s="361"/>
      <c r="AN4" s="510" t="s">
        <v>111</v>
      </c>
      <c r="AO4" s="510"/>
      <c r="AP4" s="342" t="s">
        <v>217</v>
      </c>
      <c r="AQ4" s="361"/>
      <c r="AR4" s="342" t="s">
        <v>241</v>
      </c>
      <c r="AS4" s="361"/>
      <c r="AT4" s="511" t="s">
        <v>218</v>
      </c>
      <c r="AU4" s="510"/>
      <c r="AV4" s="510" t="s">
        <v>243</v>
      </c>
      <c r="AW4" s="367"/>
    </row>
    <row r="5" spans="1:49" ht="16.5" customHeight="1">
      <c r="A5" s="326"/>
      <c r="B5" s="327"/>
      <c r="C5" s="345"/>
      <c r="D5" s="328"/>
      <c r="E5" s="329"/>
      <c r="F5" s="510"/>
      <c r="G5" s="510"/>
      <c r="H5" s="510"/>
      <c r="I5" s="510"/>
      <c r="J5" s="511"/>
      <c r="K5" s="511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384"/>
      <c r="AA5" s="365"/>
      <c r="AB5" s="384"/>
      <c r="AC5" s="364"/>
      <c r="AD5" s="384"/>
      <c r="AE5" s="365"/>
      <c r="AF5" s="344"/>
      <c r="AG5" s="326"/>
      <c r="AH5" s="326"/>
      <c r="AI5" s="327"/>
      <c r="AJ5" s="384"/>
      <c r="AK5" s="365"/>
      <c r="AL5" s="384"/>
      <c r="AM5" s="365"/>
      <c r="AN5" s="510"/>
      <c r="AO5" s="510"/>
      <c r="AP5" s="384"/>
      <c r="AQ5" s="365"/>
      <c r="AR5" s="384"/>
      <c r="AS5" s="365"/>
      <c r="AT5" s="510"/>
      <c r="AU5" s="510"/>
      <c r="AV5" s="510"/>
      <c r="AW5" s="367"/>
    </row>
    <row r="6" spans="1:49" ht="16.5" customHeight="1">
      <c r="A6" s="326"/>
      <c r="B6" s="327"/>
      <c r="C6" s="330" t="s">
        <v>0</v>
      </c>
      <c r="D6" s="330" t="s">
        <v>8</v>
      </c>
      <c r="E6" s="330" t="s">
        <v>1</v>
      </c>
      <c r="F6" s="330" t="s">
        <v>8</v>
      </c>
      <c r="G6" s="330" t="s">
        <v>1</v>
      </c>
      <c r="H6" s="330" t="s">
        <v>8</v>
      </c>
      <c r="I6" s="330" t="s">
        <v>1</v>
      </c>
      <c r="J6" s="330" t="s">
        <v>8</v>
      </c>
      <c r="K6" s="330" t="s">
        <v>1</v>
      </c>
      <c r="L6" s="330" t="s">
        <v>8</v>
      </c>
      <c r="M6" s="330" t="s">
        <v>1</v>
      </c>
      <c r="N6" s="330" t="s">
        <v>8</v>
      </c>
      <c r="O6" s="330" t="s">
        <v>1</v>
      </c>
      <c r="P6" s="330" t="s">
        <v>8</v>
      </c>
      <c r="Q6" s="330" t="s">
        <v>1</v>
      </c>
      <c r="R6" s="330" t="s">
        <v>8</v>
      </c>
      <c r="S6" s="330" t="s">
        <v>1</v>
      </c>
      <c r="T6" s="330" t="s">
        <v>8</v>
      </c>
      <c r="U6" s="330" t="s">
        <v>1</v>
      </c>
      <c r="V6" s="330" t="s">
        <v>8</v>
      </c>
      <c r="W6" s="330" t="s">
        <v>1</v>
      </c>
      <c r="X6" s="330" t="s">
        <v>8</v>
      </c>
      <c r="Y6" s="330" t="s">
        <v>1</v>
      </c>
      <c r="Z6" s="330" t="s">
        <v>8</v>
      </c>
      <c r="AA6" s="330" t="s">
        <v>1</v>
      </c>
      <c r="AB6" s="330" t="s">
        <v>8</v>
      </c>
      <c r="AC6" s="330" t="s">
        <v>1</v>
      </c>
      <c r="AD6" s="330" t="s">
        <v>8</v>
      </c>
      <c r="AE6" s="330" t="s">
        <v>1</v>
      </c>
      <c r="AF6" s="344"/>
      <c r="AG6" s="326"/>
      <c r="AH6" s="326"/>
      <c r="AI6" s="327"/>
      <c r="AJ6" s="330" t="s">
        <v>8</v>
      </c>
      <c r="AK6" s="330" t="s">
        <v>1</v>
      </c>
      <c r="AL6" s="330" t="s">
        <v>8</v>
      </c>
      <c r="AM6" s="330" t="s">
        <v>1</v>
      </c>
      <c r="AN6" s="330" t="s">
        <v>8</v>
      </c>
      <c r="AO6" s="330" t="s">
        <v>1</v>
      </c>
      <c r="AP6" s="330" t="s">
        <v>8</v>
      </c>
      <c r="AQ6" s="330" t="s">
        <v>1</v>
      </c>
      <c r="AR6" s="330" t="s">
        <v>8</v>
      </c>
      <c r="AS6" s="330" t="s">
        <v>1</v>
      </c>
      <c r="AT6" s="330" t="s">
        <v>8</v>
      </c>
      <c r="AU6" s="330" t="s">
        <v>1</v>
      </c>
      <c r="AV6" s="330" t="s">
        <v>8</v>
      </c>
      <c r="AW6" s="330" t="s">
        <v>1</v>
      </c>
    </row>
    <row r="7" spans="1:49" ht="16.5" customHeight="1">
      <c r="A7" s="328"/>
      <c r="B7" s="329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45"/>
      <c r="AG7" s="328"/>
      <c r="AH7" s="328"/>
      <c r="AI7" s="329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</row>
    <row r="8" spans="1:48" ht="16.5" customHeight="1">
      <c r="A8" s="63"/>
      <c r="B8" s="84"/>
      <c r="C8" s="259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24"/>
      <c r="AE8" s="288"/>
      <c r="AF8" s="101"/>
      <c r="AG8" s="102"/>
      <c r="AH8" s="63"/>
      <c r="AI8" s="84"/>
      <c r="AJ8" s="69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</row>
    <row r="9" spans="1:49" ht="16.5" customHeight="1">
      <c r="A9" s="270"/>
      <c r="B9" s="272" t="s">
        <v>250</v>
      </c>
      <c r="C9" s="273">
        <v>5126</v>
      </c>
      <c r="D9" s="231">
        <v>2856</v>
      </c>
      <c r="E9" s="231">
        <v>2270</v>
      </c>
      <c r="F9" s="231">
        <v>26</v>
      </c>
      <c r="G9" s="231">
        <v>9</v>
      </c>
      <c r="H9" s="231">
        <v>9</v>
      </c>
      <c r="I9" s="231">
        <v>1</v>
      </c>
      <c r="J9" s="231">
        <v>1</v>
      </c>
      <c r="K9" s="231">
        <v>0</v>
      </c>
      <c r="L9" s="231">
        <v>307</v>
      </c>
      <c r="M9" s="231">
        <v>19</v>
      </c>
      <c r="N9" s="231">
        <v>1238</v>
      </c>
      <c r="O9" s="231">
        <v>577</v>
      </c>
      <c r="P9" s="221">
        <v>71</v>
      </c>
      <c r="Q9" s="221">
        <v>12</v>
      </c>
      <c r="R9" s="221">
        <v>18</v>
      </c>
      <c r="S9" s="221">
        <v>43</v>
      </c>
      <c r="T9" s="221">
        <v>172</v>
      </c>
      <c r="U9" s="221">
        <v>64</v>
      </c>
      <c r="V9" s="221">
        <v>237</v>
      </c>
      <c r="W9" s="221">
        <v>369</v>
      </c>
      <c r="X9" s="221">
        <v>6</v>
      </c>
      <c r="Y9" s="221">
        <v>40</v>
      </c>
      <c r="Z9" s="221">
        <v>4</v>
      </c>
      <c r="AA9" s="221">
        <v>4</v>
      </c>
      <c r="AB9" s="221">
        <v>21</v>
      </c>
      <c r="AC9" s="221">
        <v>8</v>
      </c>
      <c r="AD9" s="221">
        <v>117</v>
      </c>
      <c r="AE9" s="289">
        <v>272</v>
      </c>
      <c r="AF9" s="90" t="s">
        <v>253</v>
      </c>
      <c r="AG9" s="85"/>
      <c r="AH9" s="270"/>
      <c r="AI9" s="272" t="s">
        <v>250</v>
      </c>
      <c r="AJ9" s="220">
        <v>45</v>
      </c>
      <c r="AK9" s="221">
        <v>98</v>
      </c>
      <c r="AL9" s="221">
        <v>1</v>
      </c>
      <c r="AM9" s="221">
        <v>8</v>
      </c>
      <c r="AN9" s="221">
        <v>28</v>
      </c>
      <c r="AO9" s="221">
        <v>258</v>
      </c>
      <c r="AP9" s="221">
        <v>60</v>
      </c>
      <c r="AQ9" s="221">
        <v>73</v>
      </c>
      <c r="AR9" s="221">
        <v>208</v>
      </c>
      <c r="AS9" s="221">
        <v>204</v>
      </c>
      <c r="AT9" s="221">
        <v>254</v>
      </c>
      <c r="AU9" s="221">
        <v>53</v>
      </c>
      <c r="AV9" s="221">
        <v>18</v>
      </c>
      <c r="AW9" s="265">
        <v>38</v>
      </c>
    </row>
    <row r="10" spans="1:49" s="180" customFormat="1" ht="16.5" customHeight="1">
      <c r="A10" s="290"/>
      <c r="B10" s="177" t="s">
        <v>251</v>
      </c>
      <c r="C10" s="207">
        <v>4205</v>
      </c>
      <c r="D10" s="208">
        <v>2362</v>
      </c>
      <c r="E10" s="208">
        <v>1843</v>
      </c>
      <c r="F10" s="208">
        <v>28</v>
      </c>
      <c r="G10" s="208">
        <v>14</v>
      </c>
      <c r="H10" s="208">
        <v>22</v>
      </c>
      <c r="I10" s="208">
        <v>4</v>
      </c>
      <c r="J10" s="208">
        <v>2</v>
      </c>
      <c r="K10" s="208">
        <v>1</v>
      </c>
      <c r="L10" s="208">
        <v>390</v>
      </c>
      <c r="M10" s="208">
        <v>34</v>
      </c>
      <c r="N10" s="208">
        <v>818</v>
      </c>
      <c r="O10" s="208">
        <v>356</v>
      </c>
      <c r="P10" s="262">
        <v>62</v>
      </c>
      <c r="Q10" s="262">
        <v>11</v>
      </c>
      <c r="R10" s="262">
        <v>25</v>
      </c>
      <c r="S10" s="262">
        <v>49</v>
      </c>
      <c r="T10" s="262">
        <v>102</v>
      </c>
      <c r="U10" s="262">
        <v>68</v>
      </c>
      <c r="V10" s="262">
        <v>183</v>
      </c>
      <c r="W10" s="262">
        <v>283</v>
      </c>
      <c r="X10" s="262">
        <v>1</v>
      </c>
      <c r="Y10" s="262">
        <v>18</v>
      </c>
      <c r="Z10" s="262">
        <v>10</v>
      </c>
      <c r="AA10" s="262">
        <v>11</v>
      </c>
      <c r="AB10" s="262">
        <v>14</v>
      </c>
      <c r="AC10" s="262">
        <v>21</v>
      </c>
      <c r="AD10" s="262">
        <v>148</v>
      </c>
      <c r="AE10" s="263">
        <v>267</v>
      </c>
      <c r="AF10" s="178" t="s">
        <v>252</v>
      </c>
      <c r="AG10" s="179"/>
      <c r="AH10" s="290"/>
      <c r="AI10" s="177" t="s">
        <v>251</v>
      </c>
      <c r="AJ10" s="267">
        <f>AJ13+AJ32+AJ35+AJ40+AJ42+AJ45+AJ49+AJ54+AJ57+AJ60+AJ62</f>
        <v>80</v>
      </c>
      <c r="AK10" s="262">
        <f>AK13+AK32+AK35+AK40+AK42+AK45+AK49+AK54+AK57+AK60+AK62</f>
        <v>143</v>
      </c>
      <c r="AL10" s="262">
        <f>AL13+AL32+AL35+AL40+AL42+AL45+AL49+AL54+AL57+AL60+AL62</f>
        <v>5</v>
      </c>
      <c r="AM10" s="262">
        <f>AM13+AM32+AM35+AM40+AM42+AM45+AM49+AM54+AM57+AM60+AM62</f>
        <v>21</v>
      </c>
      <c r="AN10" s="262">
        <f aca="true" t="shared" si="0" ref="AN10:AW10">AN13+AN32+AN35+AN40+AN42+AN45+AN49+AN54+AN57+AN60+AN62</f>
        <v>63</v>
      </c>
      <c r="AO10" s="262">
        <f t="shared" si="0"/>
        <v>287</v>
      </c>
      <c r="AP10" s="262">
        <f t="shared" si="0"/>
        <v>42</v>
      </c>
      <c r="AQ10" s="262">
        <f t="shared" si="0"/>
        <v>50</v>
      </c>
      <c r="AR10" s="262">
        <f t="shared" si="0"/>
        <v>134</v>
      </c>
      <c r="AS10" s="262">
        <f t="shared" si="0"/>
        <v>129</v>
      </c>
      <c r="AT10" s="262">
        <f t="shared" si="0"/>
        <v>192</v>
      </c>
      <c r="AU10" s="262">
        <f t="shared" si="0"/>
        <v>51</v>
      </c>
      <c r="AV10" s="262">
        <f t="shared" si="0"/>
        <v>41</v>
      </c>
      <c r="AW10" s="262">
        <f t="shared" si="0"/>
        <v>25</v>
      </c>
    </row>
    <row r="11" spans="1:49" ht="16.5" customHeight="1">
      <c r="A11" s="63"/>
      <c r="B11" s="84"/>
      <c r="C11" s="209" t="s">
        <v>288</v>
      </c>
      <c r="D11" s="210" t="s">
        <v>288</v>
      </c>
      <c r="E11" s="210" t="s">
        <v>288</v>
      </c>
      <c r="F11" s="210" t="s">
        <v>288</v>
      </c>
      <c r="G11" s="210" t="s">
        <v>288</v>
      </c>
      <c r="H11" s="210" t="s">
        <v>288</v>
      </c>
      <c r="I11" s="210" t="s">
        <v>288</v>
      </c>
      <c r="J11" s="210" t="s">
        <v>288</v>
      </c>
      <c r="K11" s="210" t="s">
        <v>288</v>
      </c>
      <c r="L11" s="210" t="s">
        <v>288</v>
      </c>
      <c r="M11" s="210" t="s">
        <v>288</v>
      </c>
      <c r="N11" s="210" t="s">
        <v>288</v>
      </c>
      <c r="O11" s="210" t="s">
        <v>288</v>
      </c>
      <c r="P11" s="217" t="s">
        <v>288</v>
      </c>
      <c r="Q11" s="217" t="s">
        <v>288</v>
      </c>
      <c r="R11" s="217" t="s">
        <v>288</v>
      </c>
      <c r="S11" s="217" t="s">
        <v>288</v>
      </c>
      <c r="T11" s="217" t="s">
        <v>288</v>
      </c>
      <c r="U11" s="217" t="s">
        <v>288</v>
      </c>
      <c r="V11" s="217" t="s">
        <v>288</v>
      </c>
      <c r="W11" s="217" t="s">
        <v>288</v>
      </c>
      <c r="X11" s="217" t="s">
        <v>288</v>
      </c>
      <c r="Y11" s="217" t="s">
        <v>288</v>
      </c>
      <c r="Z11" s="217" t="s">
        <v>288</v>
      </c>
      <c r="AA11" s="217" t="s">
        <v>288</v>
      </c>
      <c r="AB11" s="217" t="s">
        <v>288</v>
      </c>
      <c r="AC11" s="217" t="s">
        <v>288</v>
      </c>
      <c r="AD11" s="217" t="s">
        <v>288</v>
      </c>
      <c r="AE11" s="264" t="s">
        <v>288</v>
      </c>
      <c r="AF11" s="87"/>
      <c r="AG11" s="85"/>
      <c r="AH11" s="63"/>
      <c r="AI11" s="84"/>
      <c r="AJ11" s="216">
        <f aca="true" t="shared" si="1" ref="AJ11:AW11">IF(AJ10=SUM(AJ66),"","no")</f>
      </c>
      <c r="AK11" s="217">
        <f t="shared" si="1"/>
      </c>
      <c r="AL11" s="217">
        <f t="shared" si="1"/>
      </c>
      <c r="AM11" s="217">
        <f t="shared" si="1"/>
      </c>
      <c r="AN11" s="217">
        <f t="shared" si="1"/>
      </c>
      <c r="AO11" s="217">
        <f t="shared" si="1"/>
      </c>
      <c r="AP11" s="217">
        <f t="shared" si="1"/>
      </c>
      <c r="AQ11" s="217">
        <f t="shared" si="1"/>
      </c>
      <c r="AR11" s="217">
        <f t="shared" si="1"/>
      </c>
      <c r="AS11" s="217">
        <f t="shared" si="1"/>
      </c>
      <c r="AT11" s="217">
        <f t="shared" si="1"/>
      </c>
      <c r="AU11" s="217">
        <f t="shared" si="1"/>
      </c>
      <c r="AV11" s="217">
        <f t="shared" si="1"/>
      </c>
      <c r="AW11" s="217">
        <f t="shared" si="1"/>
      </c>
    </row>
    <row r="12" spans="1:49" ht="16.5" customHeight="1">
      <c r="A12" s="63"/>
      <c r="B12" s="84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17"/>
      <c r="AE12" s="264"/>
      <c r="AF12" s="87"/>
      <c r="AG12" s="85"/>
      <c r="AH12" s="63"/>
      <c r="AI12" s="84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</row>
    <row r="13" spans="1:49" s="1" customFormat="1" ht="17.25" customHeight="1">
      <c r="A13" s="346" t="s">
        <v>204</v>
      </c>
      <c r="B13" s="370"/>
      <c r="C13" s="212">
        <v>3193</v>
      </c>
      <c r="D13" s="213">
        <v>1858</v>
      </c>
      <c r="E13" s="213">
        <v>1335</v>
      </c>
      <c r="F13" s="213">
        <v>11</v>
      </c>
      <c r="G13" s="213">
        <v>8</v>
      </c>
      <c r="H13" s="213">
        <v>16</v>
      </c>
      <c r="I13" s="213">
        <v>1</v>
      </c>
      <c r="J13" s="213">
        <v>2</v>
      </c>
      <c r="K13" s="213">
        <v>1</v>
      </c>
      <c r="L13" s="213">
        <v>323</v>
      </c>
      <c r="M13" s="213">
        <v>27</v>
      </c>
      <c r="N13" s="213">
        <v>643</v>
      </c>
      <c r="O13" s="213">
        <v>252</v>
      </c>
      <c r="P13" s="218">
        <v>53</v>
      </c>
      <c r="Q13" s="218">
        <v>9</v>
      </c>
      <c r="R13" s="218">
        <v>22</v>
      </c>
      <c r="S13" s="218">
        <v>39</v>
      </c>
      <c r="T13" s="218">
        <v>85</v>
      </c>
      <c r="U13" s="218">
        <v>54</v>
      </c>
      <c r="V13" s="218">
        <v>136</v>
      </c>
      <c r="W13" s="218">
        <v>222</v>
      </c>
      <c r="X13" s="218">
        <v>0</v>
      </c>
      <c r="Y13" s="218">
        <v>15</v>
      </c>
      <c r="Z13" s="218">
        <v>4</v>
      </c>
      <c r="AA13" s="218">
        <v>9</v>
      </c>
      <c r="AB13" s="218">
        <v>13</v>
      </c>
      <c r="AC13" s="218">
        <v>16</v>
      </c>
      <c r="AD13" s="218">
        <v>116</v>
      </c>
      <c r="AE13" s="266">
        <v>196</v>
      </c>
      <c r="AF13" s="337" t="s">
        <v>204</v>
      </c>
      <c r="AG13" s="339"/>
      <c r="AH13" s="346" t="s">
        <v>204</v>
      </c>
      <c r="AI13" s="366"/>
      <c r="AJ13" s="218">
        <f>SUM(AJ15:AJ31)</f>
        <v>70</v>
      </c>
      <c r="AK13" s="218">
        <f aca="true" t="shared" si="2" ref="AK13:AW13">SUM(AK15:AK31)</f>
        <v>90</v>
      </c>
      <c r="AL13" s="218">
        <f>SUM(AL15:AL31)</f>
        <v>4</v>
      </c>
      <c r="AM13" s="218">
        <f>SUM(AM15:AM31)</f>
        <v>11</v>
      </c>
      <c r="AN13" s="218">
        <f t="shared" si="2"/>
        <v>48</v>
      </c>
      <c r="AO13" s="218">
        <f t="shared" si="2"/>
        <v>210</v>
      </c>
      <c r="AP13" s="218">
        <f t="shared" si="2"/>
        <v>28</v>
      </c>
      <c r="AQ13" s="218">
        <f t="shared" si="2"/>
        <v>39</v>
      </c>
      <c r="AR13" s="218">
        <f t="shared" si="2"/>
        <v>109</v>
      </c>
      <c r="AS13" s="218">
        <f t="shared" si="2"/>
        <v>83</v>
      </c>
      <c r="AT13" s="218">
        <f t="shared" si="2"/>
        <v>153</v>
      </c>
      <c r="AU13" s="218">
        <f t="shared" si="2"/>
        <v>44</v>
      </c>
      <c r="AV13" s="218">
        <f t="shared" si="2"/>
        <v>22</v>
      </c>
      <c r="AW13" s="218">
        <f t="shared" si="2"/>
        <v>9</v>
      </c>
    </row>
    <row r="14" spans="1:49" s="1" customFormat="1" ht="18" customHeight="1">
      <c r="A14" s="2"/>
      <c r="B14" s="6" t="s">
        <v>167</v>
      </c>
      <c r="C14" s="212">
        <v>1009</v>
      </c>
      <c r="D14" s="213">
        <v>571</v>
      </c>
      <c r="E14" s="213">
        <v>438</v>
      </c>
      <c r="F14" s="213">
        <v>2</v>
      </c>
      <c r="G14" s="213">
        <v>1</v>
      </c>
      <c r="H14" s="213">
        <v>1</v>
      </c>
      <c r="I14" s="213">
        <v>0</v>
      </c>
      <c r="J14" s="213">
        <v>1</v>
      </c>
      <c r="K14" s="213">
        <v>0</v>
      </c>
      <c r="L14" s="213">
        <v>97</v>
      </c>
      <c r="M14" s="213">
        <v>17</v>
      </c>
      <c r="N14" s="213">
        <v>162</v>
      </c>
      <c r="O14" s="213">
        <v>59</v>
      </c>
      <c r="P14" s="218">
        <v>29</v>
      </c>
      <c r="Q14" s="218">
        <v>6</v>
      </c>
      <c r="R14" s="218">
        <v>9</v>
      </c>
      <c r="S14" s="218">
        <v>20</v>
      </c>
      <c r="T14" s="218">
        <v>25</v>
      </c>
      <c r="U14" s="218">
        <v>21</v>
      </c>
      <c r="V14" s="218">
        <v>43</v>
      </c>
      <c r="W14" s="218">
        <v>97</v>
      </c>
      <c r="X14" s="218">
        <v>0</v>
      </c>
      <c r="Y14" s="218">
        <v>6</v>
      </c>
      <c r="Z14" s="218">
        <v>0</v>
      </c>
      <c r="AA14" s="218">
        <v>6</v>
      </c>
      <c r="AB14" s="218">
        <v>6</v>
      </c>
      <c r="AC14" s="218">
        <v>8</v>
      </c>
      <c r="AD14" s="218">
        <v>59</v>
      </c>
      <c r="AE14" s="266">
        <v>67</v>
      </c>
      <c r="AF14" s="4" t="s">
        <v>167</v>
      </c>
      <c r="AG14" s="2"/>
      <c r="AH14" s="2"/>
      <c r="AI14" s="6" t="s">
        <v>167</v>
      </c>
      <c r="AJ14" s="218">
        <f aca="true" t="shared" si="3" ref="AJ14:AW14">SUM(AJ15:AJ19)</f>
        <v>18</v>
      </c>
      <c r="AK14" s="218">
        <f t="shared" si="3"/>
        <v>18</v>
      </c>
      <c r="AL14" s="218">
        <f>SUM(AL15:AL19)</f>
        <v>0</v>
      </c>
      <c r="AM14" s="218">
        <f>SUM(AM15:AM19)</f>
        <v>2</v>
      </c>
      <c r="AN14" s="218">
        <f t="shared" si="3"/>
        <v>8</v>
      </c>
      <c r="AO14" s="218">
        <f t="shared" si="3"/>
        <v>43</v>
      </c>
      <c r="AP14" s="218">
        <f t="shared" si="3"/>
        <v>15</v>
      </c>
      <c r="AQ14" s="218">
        <f t="shared" si="3"/>
        <v>16</v>
      </c>
      <c r="AR14" s="218">
        <f t="shared" si="3"/>
        <v>40</v>
      </c>
      <c r="AS14" s="218">
        <f t="shared" si="3"/>
        <v>34</v>
      </c>
      <c r="AT14" s="218">
        <f t="shared" si="3"/>
        <v>42</v>
      </c>
      <c r="AU14" s="218">
        <f t="shared" si="3"/>
        <v>15</v>
      </c>
      <c r="AV14" s="218">
        <f t="shared" si="3"/>
        <v>14</v>
      </c>
      <c r="AW14" s="218">
        <f t="shared" si="3"/>
        <v>2</v>
      </c>
    </row>
    <row r="15" spans="1:49" ht="18" customHeight="1">
      <c r="A15" s="88"/>
      <c r="B15" s="89" t="s">
        <v>29</v>
      </c>
      <c r="C15" s="214">
        <v>409</v>
      </c>
      <c r="D15" s="215">
        <v>254</v>
      </c>
      <c r="E15" s="215">
        <v>155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291">
        <v>43</v>
      </c>
      <c r="M15" s="291">
        <v>5</v>
      </c>
      <c r="N15" s="291">
        <v>81</v>
      </c>
      <c r="O15" s="291">
        <v>26</v>
      </c>
      <c r="P15" s="292">
        <v>11</v>
      </c>
      <c r="Q15" s="292">
        <v>1</v>
      </c>
      <c r="R15" s="292">
        <v>4</v>
      </c>
      <c r="S15" s="292">
        <v>4</v>
      </c>
      <c r="T15" s="292">
        <v>10</v>
      </c>
      <c r="U15" s="292">
        <v>4</v>
      </c>
      <c r="V15" s="292">
        <v>19</v>
      </c>
      <c r="W15" s="292">
        <v>30</v>
      </c>
      <c r="X15" s="292">
        <v>0</v>
      </c>
      <c r="Y15" s="292">
        <v>2</v>
      </c>
      <c r="Z15" s="292">
        <v>0</v>
      </c>
      <c r="AA15" s="292">
        <v>2</v>
      </c>
      <c r="AB15" s="292">
        <v>0</v>
      </c>
      <c r="AC15" s="292">
        <v>4</v>
      </c>
      <c r="AD15" s="293">
        <v>28</v>
      </c>
      <c r="AE15" s="294">
        <v>32</v>
      </c>
      <c r="AF15" s="188" t="s">
        <v>29</v>
      </c>
      <c r="AG15" s="176"/>
      <c r="AH15" s="186"/>
      <c r="AI15" s="206" t="s">
        <v>29</v>
      </c>
      <c r="AJ15" s="295">
        <v>6</v>
      </c>
      <c r="AK15" s="293">
        <v>5</v>
      </c>
      <c r="AL15" s="293">
        <v>0</v>
      </c>
      <c r="AM15" s="292">
        <v>2</v>
      </c>
      <c r="AN15" s="293">
        <v>3</v>
      </c>
      <c r="AO15" s="292">
        <v>20</v>
      </c>
      <c r="AP15" s="292">
        <v>3</v>
      </c>
      <c r="AQ15" s="292">
        <v>2</v>
      </c>
      <c r="AR15" s="292">
        <v>19</v>
      </c>
      <c r="AS15" s="292">
        <v>13</v>
      </c>
      <c r="AT15" s="292">
        <v>18</v>
      </c>
      <c r="AU15" s="292">
        <v>2</v>
      </c>
      <c r="AV15" s="292">
        <v>9</v>
      </c>
      <c r="AW15" s="296">
        <v>1</v>
      </c>
    </row>
    <row r="16" spans="1:49" ht="18" customHeight="1">
      <c r="A16" s="88"/>
      <c r="B16" s="89" t="s">
        <v>30</v>
      </c>
      <c r="C16" s="214">
        <v>211</v>
      </c>
      <c r="D16" s="215">
        <v>177</v>
      </c>
      <c r="E16" s="215">
        <v>34</v>
      </c>
      <c r="F16" s="291">
        <v>1</v>
      </c>
      <c r="G16" s="291">
        <v>1</v>
      </c>
      <c r="H16" s="291">
        <v>0</v>
      </c>
      <c r="I16" s="291">
        <v>0</v>
      </c>
      <c r="J16" s="291">
        <v>1</v>
      </c>
      <c r="K16" s="291">
        <v>0</v>
      </c>
      <c r="L16" s="291">
        <v>37</v>
      </c>
      <c r="M16" s="291">
        <v>4</v>
      </c>
      <c r="N16" s="291">
        <v>56</v>
      </c>
      <c r="O16" s="291">
        <v>2</v>
      </c>
      <c r="P16" s="292">
        <v>17</v>
      </c>
      <c r="Q16" s="292">
        <v>3</v>
      </c>
      <c r="R16" s="292">
        <v>1</v>
      </c>
      <c r="S16" s="292">
        <v>1</v>
      </c>
      <c r="T16" s="292">
        <v>7</v>
      </c>
      <c r="U16" s="292">
        <v>1</v>
      </c>
      <c r="V16" s="292">
        <v>8</v>
      </c>
      <c r="W16" s="292">
        <v>4</v>
      </c>
      <c r="X16" s="292">
        <v>0</v>
      </c>
      <c r="Y16" s="292">
        <v>0</v>
      </c>
      <c r="Z16" s="292">
        <v>0</v>
      </c>
      <c r="AA16" s="292">
        <v>0</v>
      </c>
      <c r="AB16" s="292">
        <v>6</v>
      </c>
      <c r="AC16" s="292">
        <v>1</v>
      </c>
      <c r="AD16" s="293">
        <v>15</v>
      </c>
      <c r="AE16" s="294">
        <v>11</v>
      </c>
      <c r="AF16" s="188" t="s">
        <v>30</v>
      </c>
      <c r="AG16" s="176"/>
      <c r="AH16" s="186"/>
      <c r="AI16" s="206" t="s">
        <v>30</v>
      </c>
      <c r="AJ16" s="295">
        <v>6</v>
      </c>
      <c r="AK16" s="293">
        <v>0</v>
      </c>
      <c r="AL16" s="293">
        <v>0</v>
      </c>
      <c r="AM16" s="292">
        <v>0</v>
      </c>
      <c r="AN16" s="293">
        <v>1</v>
      </c>
      <c r="AO16" s="292">
        <v>1</v>
      </c>
      <c r="AP16" s="292">
        <v>3</v>
      </c>
      <c r="AQ16" s="292">
        <v>0</v>
      </c>
      <c r="AR16" s="292">
        <v>9</v>
      </c>
      <c r="AS16" s="292">
        <v>0</v>
      </c>
      <c r="AT16" s="292">
        <v>8</v>
      </c>
      <c r="AU16" s="292">
        <v>5</v>
      </c>
      <c r="AV16" s="292">
        <v>1</v>
      </c>
      <c r="AW16" s="296">
        <v>0</v>
      </c>
    </row>
    <row r="17" spans="1:49" ht="18" customHeight="1">
      <c r="A17" s="88"/>
      <c r="B17" s="89" t="s">
        <v>31</v>
      </c>
      <c r="C17" s="214">
        <v>128</v>
      </c>
      <c r="D17" s="215">
        <v>38</v>
      </c>
      <c r="E17" s="215">
        <v>90</v>
      </c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291">
        <v>1</v>
      </c>
      <c r="M17" s="291">
        <v>0</v>
      </c>
      <c r="N17" s="291">
        <v>6</v>
      </c>
      <c r="O17" s="291">
        <v>12</v>
      </c>
      <c r="P17" s="292">
        <v>0</v>
      </c>
      <c r="Q17" s="292">
        <v>0</v>
      </c>
      <c r="R17" s="292">
        <v>1</v>
      </c>
      <c r="S17" s="292">
        <v>6</v>
      </c>
      <c r="T17" s="292">
        <v>2</v>
      </c>
      <c r="U17" s="292">
        <v>5</v>
      </c>
      <c r="V17" s="292">
        <v>7</v>
      </c>
      <c r="W17" s="292">
        <v>22</v>
      </c>
      <c r="X17" s="292">
        <v>0</v>
      </c>
      <c r="Y17" s="292">
        <v>2</v>
      </c>
      <c r="Z17" s="292">
        <v>0</v>
      </c>
      <c r="AA17" s="292">
        <v>0</v>
      </c>
      <c r="AB17" s="292">
        <v>0</v>
      </c>
      <c r="AC17" s="292">
        <v>3</v>
      </c>
      <c r="AD17" s="293">
        <v>6</v>
      </c>
      <c r="AE17" s="294">
        <v>10</v>
      </c>
      <c r="AF17" s="188" t="s">
        <v>31</v>
      </c>
      <c r="AG17" s="176"/>
      <c r="AH17" s="186"/>
      <c r="AI17" s="206" t="s">
        <v>31</v>
      </c>
      <c r="AJ17" s="295">
        <v>2</v>
      </c>
      <c r="AK17" s="293">
        <v>5</v>
      </c>
      <c r="AL17" s="293">
        <v>0</v>
      </c>
      <c r="AM17" s="292">
        <v>0</v>
      </c>
      <c r="AN17" s="293">
        <v>1</v>
      </c>
      <c r="AO17" s="292">
        <v>8</v>
      </c>
      <c r="AP17" s="292">
        <v>4</v>
      </c>
      <c r="AQ17" s="292">
        <v>6</v>
      </c>
      <c r="AR17" s="292">
        <v>1</v>
      </c>
      <c r="AS17" s="292">
        <v>8</v>
      </c>
      <c r="AT17" s="292">
        <v>5</v>
      </c>
      <c r="AU17" s="292">
        <v>2</v>
      </c>
      <c r="AV17" s="292">
        <v>2</v>
      </c>
      <c r="AW17" s="296">
        <v>1</v>
      </c>
    </row>
    <row r="18" spans="1:49" ht="18" customHeight="1">
      <c r="A18" s="88"/>
      <c r="B18" s="89" t="s">
        <v>32</v>
      </c>
      <c r="C18" s="214">
        <v>56</v>
      </c>
      <c r="D18" s="215">
        <v>27</v>
      </c>
      <c r="E18" s="215">
        <v>29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9</v>
      </c>
      <c r="M18" s="291">
        <v>2</v>
      </c>
      <c r="N18" s="291">
        <v>4</v>
      </c>
      <c r="O18" s="291">
        <v>3</v>
      </c>
      <c r="P18" s="292">
        <v>1</v>
      </c>
      <c r="Q18" s="292">
        <v>0</v>
      </c>
      <c r="R18" s="292">
        <v>0</v>
      </c>
      <c r="S18" s="292">
        <v>1</v>
      </c>
      <c r="T18" s="292">
        <v>0</v>
      </c>
      <c r="U18" s="292">
        <v>4</v>
      </c>
      <c r="V18" s="292">
        <v>0</v>
      </c>
      <c r="W18" s="292">
        <v>9</v>
      </c>
      <c r="X18" s="292">
        <v>0</v>
      </c>
      <c r="Y18" s="292">
        <v>0</v>
      </c>
      <c r="Z18" s="292">
        <v>0</v>
      </c>
      <c r="AA18" s="292">
        <v>1</v>
      </c>
      <c r="AB18" s="292">
        <v>0</v>
      </c>
      <c r="AC18" s="292">
        <v>0</v>
      </c>
      <c r="AD18" s="293">
        <v>4</v>
      </c>
      <c r="AE18" s="294">
        <v>1</v>
      </c>
      <c r="AF18" s="188" t="s">
        <v>32</v>
      </c>
      <c r="AG18" s="176"/>
      <c r="AH18" s="186"/>
      <c r="AI18" s="206" t="s">
        <v>32</v>
      </c>
      <c r="AJ18" s="295">
        <v>0</v>
      </c>
      <c r="AK18" s="293">
        <v>2</v>
      </c>
      <c r="AL18" s="293">
        <v>0</v>
      </c>
      <c r="AM18" s="292">
        <v>0</v>
      </c>
      <c r="AN18" s="293">
        <v>0</v>
      </c>
      <c r="AO18" s="292">
        <v>1</v>
      </c>
      <c r="AP18" s="292">
        <v>2</v>
      </c>
      <c r="AQ18" s="292">
        <v>2</v>
      </c>
      <c r="AR18" s="292">
        <v>2</v>
      </c>
      <c r="AS18" s="292">
        <v>0</v>
      </c>
      <c r="AT18" s="292">
        <v>3</v>
      </c>
      <c r="AU18" s="292">
        <v>3</v>
      </c>
      <c r="AV18" s="292">
        <v>2</v>
      </c>
      <c r="AW18" s="296">
        <v>0</v>
      </c>
    </row>
    <row r="19" spans="1:49" ht="18" customHeight="1">
      <c r="A19" s="88"/>
      <c r="B19" s="89" t="s">
        <v>33</v>
      </c>
      <c r="C19" s="214">
        <v>205</v>
      </c>
      <c r="D19" s="215">
        <v>75</v>
      </c>
      <c r="E19" s="215">
        <v>130</v>
      </c>
      <c r="F19" s="291">
        <v>1</v>
      </c>
      <c r="G19" s="291">
        <v>0</v>
      </c>
      <c r="H19" s="291">
        <v>1</v>
      </c>
      <c r="I19" s="291">
        <v>0</v>
      </c>
      <c r="J19" s="291">
        <v>0</v>
      </c>
      <c r="K19" s="291">
        <v>0</v>
      </c>
      <c r="L19" s="291">
        <v>7</v>
      </c>
      <c r="M19" s="291">
        <v>6</v>
      </c>
      <c r="N19" s="291">
        <v>15</v>
      </c>
      <c r="O19" s="291">
        <v>16</v>
      </c>
      <c r="P19" s="292">
        <v>0</v>
      </c>
      <c r="Q19" s="292">
        <v>2</v>
      </c>
      <c r="R19" s="292">
        <v>3</v>
      </c>
      <c r="S19" s="292">
        <v>8</v>
      </c>
      <c r="T19" s="292">
        <v>6</v>
      </c>
      <c r="U19" s="292">
        <v>7</v>
      </c>
      <c r="V19" s="292">
        <v>9</v>
      </c>
      <c r="W19" s="292">
        <v>32</v>
      </c>
      <c r="X19" s="292">
        <v>0</v>
      </c>
      <c r="Y19" s="292">
        <v>2</v>
      </c>
      <c r="Z19" s="292">
        <v>0</v>
      </c>
      <c r="AA19" s="292">
        <v>3</v>
      </c>
      <c r="AB19" s="292">
        <v>0</v>
      </c>
      <c r="AC19" s="292">
        <v>0</v>
      </c>
      <c r="AD19" s="293">
        <v>6</v>
      </c>
      <c r="AE19" s="294">
        <v>13</v>
      </c>
      <c r="AF19" s="188" t="s">
        <v>33</v>
      </c>
      <c r="AG19" s="176"/>
      <c r="AH19" s="186"/>
      <c r="AI19" s="206" t="s">
        <v>33</v>
      </c>
      <c r="AJ19" s="295">
        <v>4</v>
      </c>
      <c r="AK19" s="293">
        <v>6</v>
      </c>
      <c r="AL19" s="293">
        <v>0</v>
      </c>
      <c r="AM19" s="292">
        <v>0</v>
      </c>
      <c r="AN19" s="293">
        <v>3</v>
      </c>
      <c r="AO19" s="292">
        <v>13</v>
      </c>
      <c r="AP19" s="292">
        <v>3</v>
      </c>
      <c r="AQ19" s="292">
        <v>6</v>
      </c>
      <c r="AR19" s="292">
        <v>9</v>
      </c>
      <c r="AS19" s="292">
        <v>13</v>
      </c>
      <c r="AT19" s="292">
        <v>8</v>
      </c>
      <c r="AU19" s="292">
        <v>3</v>
      </c>
      <c r="AV19" s="292">
        <v>0</v>
      </c>
      <c r="AW19" s="296">
        <v>0</v>
      </c>
    </row>
    <row r="20" spans="1:49" ht="18" customHeight="1">
      <c r="A20" s="88"/>
      <c r="B20" s="91" t="s">
        <v>34</v>
      </c>
      <c r="C20" s="214">
        <v>533</v>
      </c>
      <c r="D20" s="215">
        <v>327</v>
      </c>
      <c r="E20" s="215">
        <v>206</v>
      </c>
      <c r="F20" s="291">
        <v>0</v>
      </c>
      <c r="G20" s="291">
        <v>1</v>
      </c>
      <c r="H20" s="291">
        <v>12</v>
      </c>
      <c r="I20" s="291">
        <v>0</v>
      </c>
      <c r="J20" s="291">
        <v>0</v>
      </c>
      <c r="K20" s="291">
        <v>1</v>
      </c>
      <c r="L20" s="291">
        <v>58</v>
      </c>
      <c r="M20" s="291">
        <v>2</v>
      </c>
      <c r="N20" s="291">
        <v>141</v>
      </c>
      <c r="O20" s="291">
        <v>39</v>
      </c>
      <c r="P20" s="292">
        <v>6</v>
      </c>
      <c r="Q20" s="292">
        <v>1</v>
      </c>
      <c r="R20" s="292">
        <v>5</v>
      </c>
      <c r="S20" s="292">
        <v>5</v>
      </c>
      <c r="T20" s="292">
        <v>13</v>
      </c>
      <c r="U20" s="292">
        <v>12</v>
      </c>
      <c r="V20" s="292">
        <v>18</v>
      </c>
      <c r="W20" s="292">
        <v>26</v>
      </c>
      <c r="X20" s="292">
        <v>0</v>
      </c>
      <c r="Y20" s="292">
        <v>7</v>
      </c>
      <c r="Z20" s="292">
        <v>2</v>
      </c>
      <c r="AA20" s="292">
        <v>1</v>
      </c>
      <c r="AB20" s="292">
        <v>2</v>
      </c>
      <c r="AC20" s="292">
        <v>1</v>
      </c>
      <c r="AD20" s="293">
        <v>13</v>
      </c>
      <c r="AE20" s="294">
        <v>25</v>
      </c>
      <c r="AF20" s="190" t="s">
        <v>34</v>
      </c>
      <c r="AG20" s="176"/>
      <c r="AH20" s="186"/>
      <c r="AI20" s="193" t="s">
        <v>34</v>
      </c>
      <c r="AJ20" s="295">
        <v>5</v>
      </c>
      <c r="AK20" s="293">
        <v>26</v>
      </c>
      <c r="AL20" s="293">
        <v>1</v>
      </c>
      <c r="AM20" s="292">
        <v>0</v>
      </c>
      <c r="AN20" s="293">
        <v>15</v>
      </c>
      <c r="AO20" s="292">
        <v>40</v>
      </c>
      <c r="AP20" s="292">
        <v>4</v>
      </c>
      <c r="AQ20" s="292">
        <v>5</v>
      </c>
      <c r="AR20" s="292">
        <v>8</v>
      </c>
      <c r="AS20" s="292">
        <v>9</v>
      </c>
      <c r="AT20" s="292">
        <v>24</v>
      </c>
      <c r="AU20" s="292">
        <v>4</v>
      </c>
      <c r="AV20" s="292">
        <v>0</v>
      </c>
      <c r="AW20" s="296">
        <v>1</v>
      </c>
    </row>
    <row r="21" spans="1:49" ht="18" customHeight="1">
      <c r="A21" s="88"/>
      <c r="B21" s="91" t="s">
        <v>168</v>
      </c>
      <c r="C21" s="214">
        <v>141</v>
      </c>
      <c r="D21" s="215">
        <v>61</v>
      </c>
      <c r="E21" s="215">
        <v>80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91">
        <v>8</v>
      </c>
      <c r="M21" s="291">
        <v>0</v>
      </c>
      <c r="N21" s="291">
        <v>16</v>
      </c>
      <c r="O21" s="291">
        <v>19</v>
      </c>
      <c r="P21" s="292">
        <v>1</v>
      </c>
      <c r="Q21" s="292">
        <v>0</v>
      </c>
      <c r="R21" s="292">
        <v>0</v>
      </c>
      <c r="S21" s="292">
        <v>0</v>
      </c>
      <c r="T21" s="292">
        <v>7</v>
      </c>
      <c r="U21" s="292">
        <v>11</v>
      </c>
      <c r="V21" s="292">
        <v>11</v>
      </c>
      <c r="W21" s="292">
        <v>16</v>
      </c>
      <c r="X21" s="292">
        <v>0</v>
      </c>
      <c r="Y21" s="292">
        <v>0</v>
      </c>
      <c r="Z21" s="292">
        <v>0</v>
      </c>
      <c r="AA21" s="292">
        <v>2</v>
      </c>
      <c r="AB21" s="292">
        <v>0</v>
      </c>
      <c r="AC21" s="292">
        <v>0</v>
      </c>
      <c r="AD21" s="293">
        <v>2</v>
      </c>
      <c r="AE21" s="294">
        <v>30</v>
      </c>
      <c r="AF21" s="190" t="s">
        <v>168</v>
      </c>
      <c r="AG21" s="176"/>
      <c r="AH21" s="186"/>
      <c r="AI21" s="193" t="s">
        <v>168</v>
      </c>
      <c r="AJ21" s="295">
        <v>1</v>
      </c>
      <c r="AK21" s="293">
        <v>0</v>
      </c>
      <c r="AL21" s="293">
        <v>0</v>
      </c>
      <c r="AM21" s="292">
        <v>0</v>
      </c>
      <c r="AN21" s="293">
        <v>0</v>
      </c>
      <c r="AO21" s="292">
        <v>0</v>
      </c>
      <c r="AP21" s="292">
        <v>1</v>
      </c>
      <c r="AQ21" s="292">
        <v>0</v>
      </c>
      <c r="AR21" s="292">
        <v>3</v>
      </c>
      <c r="AS21" s="292">
        <v>0</v>
      </c>
      <c r="AT21" s="292">
        <v>11</v>
      </c>
      <c r="AU21" s="292">
        <v>0</v>
      </c>
      <c r="AV21" s="292">
        <v>0</v>
      </c>
      <c r="AW21" s="296">
        <v>2</v>
      </c>
    </row>
    <row r="22" spans="1:49" ht="18" customHeight="1">
      <c r="A22" s="88"/>
      <c r="B22" s="91" t="s">
        <v>35</v>
      </c>
      <c r="C22" s="214">
        <v>260</v>
      </c>
      <c r="D22" s="215">
        <v>136</v>
      </c>
      <c r="E22" s="215">
        <v>124</v>
      </c>
      <c r="F22" s="291">
        <v>1</v>
      </c>
      <c r="G22" s="291">
        <v>0</v>
      </c>
      <c r="H22" s="291">
        <v>3</v>
      </c>
      <c r="I22" s="291">
        <v>1</v>
      </c>
      <c r="J22" s="291">
        <v>0</v>
      </c>
      <c r="K22" s="291">
        <v>0</v>
      </c>
      <c r="L22" s="291">
        <v>14</v>
      </c>
      <c r="M22" s="291">
        <v>2</v>
      </c>
      <c r="N22" s="291">
        <v>43</v>
      </c>
      <c r="O22" s="291">
        <v>22</v>
      </c>
      <c r="P22" s="292">
        <v>0</v>
      </c>
      <c r="Q22" s="292">
        <v>0</v>
      </c>
      <c r="R22" s="292">
        <v>2</v>
      </c>
      <c r="S22" s="292">
        <v>2</v>
      </c>
      <c r="T22" s="292">
        <v>11</v>
      </c>
      <c r="U22" s="292">
        <v>1</v>
      </c>
      <c r="V22" s="292">
        <v>13</v>
      </c>
      <c r="W22" s="292">
        <v>22</v>
      </c>
      <c r="X22" s="292">
        <v>0</v>
      </c>
      <c r="Y22" s="292">
        <v>0</v>
      </c>
      <c r="Z22" s="292">
        <v>1</v>
      </c>
      <c r="AA22" s="292">
        <v>0</v>
      </c>
      <c r="AB22" s="292">
        <v>0</v>
      </c>
      <c r="AC22" s="292">
        <v>1</v>
      </c>
      <c r="AD22" s="293">
        <v>7</v>
      </c>
      <c r="AE22" s="294">
        <v>18</v>
      </c>
      <c r="AF22" s="190" t="s">
        <v>35</v>
      </c>
      <c r="AG22" s="176"/>
      <c r="AH22" s="186"/>
      <c r="AI22" s="193" t="s">
        <v>35</v>
      </c>
      <c r="AJ22" s="295">
        <v>2</v>
      </c>
      <c r="AK22" s="293">
        <v>5</v>
      </c>
      <c r="AL22" s="293">
        <v>2</v>
      </c>
      <c r="AM22" s="292">
        <v>6</v>
      </c>
      <c r="AN22" s="293">
        <v>5</v>
      </c>
      <c r="AO22" s="292">
        <v>29</v>
      </c>
      <c r="AP22" s="292">
        <v>3</v>
      </c>
      <c r="AQ22" s="292">
        <v>2</v>
      </c>
      <c r="AR22" s="292">
        <v>12</v>
      </c>
      <c r="AS22" s="292">
        <v>4</v>
      </c>
      <c r="AT22" s="292">
        <v>17</v>
      </c>
      <c r="AU22" s="292">
        <v>9</v>
      </c>
      <c r="AV22" s="292">
        <v>0</v>
      </c>
      <c r="AW22" s="296">
        <v>0</v>
      </c>
    </row>
    <row r="23" spans="1:49" ht="18" customHeight="1">
      <c r="A23" s="88"/>
      <c r="B23" s="91" t="s">
        <v>36</v>
      </c>
      <c r="C23" s="214">
        <v>145</v>
      </c>
      <c r="D23" s="215">
        <v>130</v>
      </c>
      <c r="E23" s="215">
        <v>15</v>
      </c>
      <c r="F23" s="291">
        <v>1</v>
      </c>
      <c r="G23" s="291">
        <v>0</v>
      </c>
      <c r="H23" s="291">
        <v>0</v>
      </c>
      <c r="I23" s="291">
        <v>0</v>
      </c>
      <c r="J23" s="291">
        <v>0</v>
      </c>
      <c r="K23" s="291">
        <v>0</v>
      </c>
      <c r="L23" s="291">
        <v>36</v>
      </c>
      <c r="M23" s="291">
        <v>1</v>
      </c>
      <c r="N23" s="291">
        <v>69</v>
      </c>
      <c r="O23" s="291">
        <v>0</v>
      </c>
      <c r="P23" s="292">
        <v>2</v>
      </c>
      <c r="Q23" s="292">
        <v>0</v>
      </c>
      <c r="R23" s="292">
        <v>1</v>
      </c>
      <c r="S23" s="292">
        <v>1</v>
      </c>
      <c r="T23" s="292">
        <v>2</v>
      </c>
      <c r="U23" s="292">
        <v>0</v>
      </c>
      <c r="V23" s="292">
        <v>4</v>
      </c>
      <c r="W23" s="292">
        <v>2</v>
      </c>
      <c r="X23" s="292">
        <v>0</v>
      </c>
      <c r="Y23" s="292">
        <v>0</v>
      </c>
      <c r="Z23" s="292">
        <v>0</v>
      </c>
      <c r="AA23" s="292">
        <v>0</v>
      </c>
      <c r="AB23" s="292">
        <v>1</v>
      </c>
      <c r="AC23" s="292">
        <v>0</v>
      </c>
      <c r="AD23" s="293">
        <v>2</v>
      </c>
      <c r="AE23" s="294">
        <v>1</v>
      </c>
      <c r="AF23" s="190" t="s">
        <v>36</v>
      </c>
      <c r="AG23" s="176"/>
      <c r="AH23" s="186"/>
      <c r="AI23" s="193" t="s">
        <v>36</v>
      </c>
      <c r="AJ23" s="295">
        <v>3</v>
      </c>
      <c r="AK23" s="293">
        <v>1</v>
      </c>
      <c r="AL23" s="293">
        <v>0</v>
      </c>
      <c r="AM23" s="292">
        <v>1</v>
      </c>
      <c r="AN23" s="293">
        <v>0</v>
      </c>
      <c r="AO23" s="292">
        <v>3</v>
      </c>
      <c r="AP23" s="292">
        <v>1</v>
      </c>
      <c r="AQ23" s="292">
        <v>0</v>
      </c>
      <c r="AR23" s="292">
        <v>5</v>
      </c>
      <c r="AS23" s="292">
        <v>4</v>
      </c>
      <c r="AT23" s="292">
        <v>3</v>
      </c>
      <c r="AU23" s="292">
        <v>1</v>
      </c>
      <c r="AV23" s="292">
        <v>0</v>
      </c>
      <c r="AW23" s="296">
        <v>0</v>
      </c>
    </row>
    <row r="24" spans="1:49" ht="18" customHeight="1">
      <c r="A24" s="88"/>
      <c r="B24" s="91" t="s">
        <v>37</v>
      </c>
      <c r="C24" s="214">
        <v>121</v>
      </c>
      <c r="D24" s="215">
        <v>74</v>
      </c>
      <c r="E24" s="215">
        <v>47</v>
      </c>
      <c r="F24" s="291">
        <v>1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1">
        <v>5</v>
      </c>
      <c r="M24" s="291">
        <v>1</v>
      </c>
      <c r="N24" s="291">
        <v>13</v>
      </c>
      <c r="O24" s="291">
        <v>8</v>
      </c>
      <c r="P24" s="292">
        <v>1</v>
      </c>
      <c r="Q24" s="292">
        <v>0</v>
      </c>
      <c r="R24" s="292">
        <v>0</v>
      </c>
      <c r="S24" s="292">
        <v>3</v>
      </c>
      <c r="T24" s="292">
        <v>8</v>
      </c>
      <c r="U24" s="292">
        <v>0</v>
      </c>
      <c r="V24" s="292">
        <v>16</v>
      </c>
      <c r="W24" s="292">
        <v>11</v>
      </c>
      <c r="X24" s="292">
        <v>0</v>
      </c>
      <c r="Y24" s="292">
        <v>1</v>
      </c>
      <c r="Z24" s="292">
        <v>0</v>
      </c>
      <c r="AA24" s="292">
        <v>0</v>
      </c>
      <c r="AB24" s="292">
        <v>0</v>
      </c>
      <c r="AC24" s="292">
        <v>0</v>
      </c>
      <c r="AD24" s="293">
        <v>5</v>
      </c>
      <c r="AE24" s="294">
        <v>8</v>
      </c>
      <c r="AF24" s="190" t="s">
        <v>37</v>
      </c>
      <c r="AG24" s="176"/>
      <c r="AH24" s="186"/>
      <c r="AI24" s="193" t="s">
        <v>37</v>
      </c>
      <c r="AJ24" s="295">
        <v>4</v>
      </c>
      <c r="AK24" s="293">
        <v>4</v>
      </c>
      <c r="AL24" s="293">
        <v>0</v>
      </c>
      <c r="AM24" s="292">
        <v>0</v>
      </c>
      <c r="AN24" s="293">
        <v>0</v>
      </c>
      <c r="AO24" s="292">
        <v>6</v>
      </c>
      <c r="AP24" s="292">
        <v>1</v>
      </c>
      <c r="AQ24" s="292">
        <v>0</v>
      </c>
      <c r="AR24" s="292">
        <v>11</v>
      </c>
      <c r="AS24" s="292">
        <v>3</v>
      </c>
      <c r="AT24" s="292">
        <v>9</v>
      </c>
      <c r="AU24" s="292">
        <v>0</v>
      </c>
      <c r="AV24" s="292">
        <v>0</v>
      </c>
      <c r="AW24" s="296">
        <v>2</v>
      </c>
    </row>
    <row r="25" spans="1:49" ht="18" customHeight="1">
      <c r="A25" s="88"/>
      <c r="B25" s="91" t="s">
        <v>38</v>
      </c>
      <c r="C25" s="214">
        <v>14</v>
      </c>
      <c r="D25" s="215">
        <v>7</v>
      </c>
      <c r="E25" s="215">
        <v>7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1</v>
      </c>
      <c r="O25" s="291">
        <v>2</v>
      </c>
      <c r="P25" s="292">
        <v>0</v>
      </c>
      <c r="Q25" s="292">
        <v>0</v>
      </c>
      <c r="R25" s="292">
        <v>0</v>
      </c>
      <c r="S25" s="292">
        <v>0</v>
      </c>
      <c r="T25" s="292">
        <v>1</v>
      </c>
      <c r="U25" s="292">
        <v>0</v>
      </c>
      <c r="V25" s="292">
        <v>0</v>
      </c>
      <c r="W25" s="292">
        <v>1</v>
      </c>
      <c r="X25" s="292">
        <v>0</v>
      </c>
      <c r="Y25" s="292">
        <v>0</v>
      </c>
      <c r="Z25" s="292">
        <v>0</v>
      </c>
      <c r="AA25" s="292">
        <v>0</v>
      </c>
      <c r="AB25" s="292">
        <v>0</v>
      </c>
      <c r="AC25" s="292">
        <v>0</v>
      </c>
      <c r="AD25" s="293">
        <v>1</v>
      </c>
      <c r="AE25" s="294">
        <v>0</v>
      </c>
      <c r="AF25" s="190" t="s">
        <v>38</v>
      </c>
      <c r="AG25" s="176"/>
      <c r="AH25" s="186"/>
      <c r="AI25" s="193" t="s">
        <v>38</v>
      </c>
      <c r="AJ25" s="295">
        <v>0</v>
      </c>
      <c r="AK25" s="293">
        <v>2</v>
      </c>
      <c r="AL25" s="293">
        <v>0</v>
      </c>
      <c r="AM25" s="292">
        <v>0</v>
      </c>
      <c r="AN25" s="293">
        <v>0</v>
      </c>
      <c r="AO25" s="292">
        <v>1</v>
      </c>
      <c r="AP25" s="292">
        <v>0</v>
      </c>
      <c r="AQ25" s="292">
        <v>0</v>
      </c>
      <c r="AR25" s="292">
        <v>0</v>
      </c>
      <c r="AS25" s="292">
        <v>0</v>
      </c>
      <c r="AT25" s="292">
        <v>4</v>
      </c>
      <c r="AU25" s="292">
        <v>1</v>
      </c>
      <c r="AV25" s="292">
        <v>0</v>
      </c>
      <c r="AW25" s="296">
        <v>0</v>
      </c>
    </row>
    <row r="26" spans="1:49" ht="18" customHeight="1">
      <c r="A26" s="88"/>
      <c r="B26" s="91" t="s">
        <v>39</v>
      </c>
      <c r="C26" s="214">
        <v>30</v>
      </c>
      <c r="D26" s="215">
        <v>11</v>
      </c>
      <c r="E26" s="215">
        <v>19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v>1</v>
      </c>
      <c r="M26" s="291">
        <v>1</v>
      </c>
      <c r="N26" s="291">
        <v>3</v>
      </c>
      <c r="O26" s="291">
        <v>2</v>
      </c>
      <c r="P26" s="292">
        <v>0</v>
      </c>
      <c r="Q26" s="292">
        <v>0</v>
      </c>
      <c r="R26" s="292">
        <v>0</v>
      </c>
      <c r="S26" s="292">
        <v>2</v>
      </c>
      <c r="T26" s="292">
        <v>1</v>
      </c>
      <c r="U26" s="292">
        <v>0</v>
      </c>
      <c r="V26" s="292">
        <v>2</v>
      </c>
      <c r="W26" s="292">
        <v>1</v>
      </c>
      <c r="X26" s="292">
        <v>0</v>
      </c>
      <c r="Y26" s="292">
        <v>0</v>
      </c>
      <c r="Z26" s="292">
        <v>0</v>
      </c>
      <c r="AA26" s="292">
        <v>0</v>
      </c>
      <c r="AB26" s="292">
        <v>0</v>
      </c>
      <c r="AC26" s="292">
        <v>0</v>
      </c>
      <c r="AD26" s="293">
        <v>2</v>
      </c>
      <c r="AE26" s="294">
        <v>2</v>
      </c>
      <c r="AF26" s="190" t="s">
        <v>39</v>
      </c>
      <c r="AG26" s="176"/>
      <c r="AH26" s="186"/>
      <c r="AI26" s="193" t="s">
        <v>39</v>
      </c>
      <c r="AJ26" s="295">
        <v>1</v>
      </c>
      <c r="AK26" s="293">
        <v>3</v>
      </c>
      <c r="AL26" s="293">
        <v>0</v>
      </c>
      <c r="AM26" s="292">
        <v>0</v>
      </c>
      <c r="AN26" s="293">
        <v>0</v>
      </c>
      <c r="AO26" s="292">
        <v>6</v>
      </c>
      <c r="AP26" s="292">
        <v>0</v>
      </c>
      <c r="AQ26" s="292">
        <v>0</v>
      </c>
      <c r="AR26" s="292">
        <v>1</v>
      </c>
      <c r="AS26" s="292">
        <v>0</v>
      </c>
      <c r="AT26" s="292">
        <v>0</v>
      </c>
      <c r="AU26" s="292">
        <v>2</v>
      </c>
      <c r="AV26" s="292">
        <v>0</v>
      </c>
      <c r="AW26" s="296">
        <v>0</v>
      </c>
    </row>
    <row r="27" spans="1:49" ht="18" customHeight="1">
      <c r="A27" s="88"/>
      <c r="B27" s="91" t="s">
        <v>40</v>
      </c>
      <c r="C27" s="214">
        <v>57</v>
      </c>
      <c r="D27" s="215">
        <v>15</v>
      </c>
      <c r="E27" s="215">
        <v>42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1">
        <v>1</v>
      </c>
      <c r="M27" s="291">
        <v>0</v>
      </c>
      <c r="N27" s="291">
        <v>4</v>
      </c>
      <c r="O27" s="291">
        <v>8</v>
      </c>
      <c r="P27" s="292">
        <v>0</v>
      </c>
      <c r="Q27" s="292">
        <v>0</v>
      </c>
      <c r="R27" s="292">
        <v>0</v>
      </c>
      <c r="S27" s="292">
        <v>4</v>
      </c>
      <c r="T27" s="292">
        <v>2</v>
      </c>
      <c r="U27" s="292">
        <v>0</v>
      </c>
      <c r="V27" s="292">
        <v>4</v>
      </c>
      <c r="W27" s="292">
        <v>8</v>
      </c>
      <c r="X27" s="292">
        <v>0</v>
      </c>
      <c r="Y27" s="292">
        <v>0</v>
      </c>
      <c r="Z27" s="292">
        <v>0</v>
      </c>
      <c r="AA27" s="292">
        <v>0</v>
      </c>
      <c r="AB27" s="292">
        <v>0</v>
      </c>
      <c r="AC27" s="292">
        <v>1</v>
      </c>
      <c r="AD27" s="293">
        <v>0</v>
      </c>
      <c r="AE27" s="294">
        <v>9</v>
      </c>
      <c r="AF27" s="190" t="s">
        <v>40</v>
      </c>
      <c r="AG27" s="176"/>
      <c r="AH27" s="186"/>
      <c r="AI27" s="193" t="s">
        <v>40</v>
      </c>
      <c r="AJ27" s="295">
        <v>1</v>
      </c>
      <c r="AK27" s="293">
        <v>2</v>
      </c>
      <c r="AL27" s="293">
        <v>0</v>
      </c>
      <c r="AM27" s="292">
        <v>0</v>
      </c>
      <c r="AN27" s="293">
        <v>0</v>
      </c>
      <c r="AO27" s="292">
        <v>7</v>
      </c>
      <c r="AP27" s="292">
        <v>0</v>
      </c>
      <c r="AQ27" s="292">
        <v>0</v>
      </c>
      <c r="AR27" s="292">
        <v>2</v>
      </c>
      <c r="AS27" s="292">
        <v>2</v>
      </c>
      <c r="AT27" s="292">
        <v>1</v>
      </c>
      <c r="AU27" s="292">
        <v>0</v>
      </c>
      <c r="AV27" s="292">
        <v>0</v>
      </c>
      <c r="AW27" s="296">
        <v>1</v>
      </c>
    </row>
    <row r="28" spans="1:49" ht="18" customHeight="1">
      <c r="A28" s="88"/>
      <c r="B28" s="93" t="s">
        <v>80</v>
      </c>
      <c r="C28" s="214">
        <v>219</v>
      </c>
      <c r="D28" s="215">
        <v>143</v>
      </c>
      <c r="E28" s="215">
        <v>76</v>
      </c>
      <c r="F28" s="291">
        <v>1</v>
      </c>
      <c r="G28" s="291">
        <v>3</v>
      </c>
      <c r="H28" s="291">
        <v>0</v>
      </c>
      <c r="I28" s="291">
        <v>0</v>
      </c>
      <c r="J28" s="291">
        <v>0</v>
      </c>
      <c r="K28" s="291">
        <v>0</v>
      </c>
      <c r="L28" s="291">
        <v>29</v>
      </c>
      <c r="M28" s="291">
        <v>1</v>
      </c>
      <c r="N28" s="291">
        <v>49</v>
      </c>
      <c r="O28" s="291">
        <v>21</v>
      </c>
      <c r="P28" s="292">
        <v>6</v>
      </c>
      <c r="Q28" s="292">
        <v>1</v>
      </c>
      <c r="R28" s="292">
        <v>1</v>
      </c>
      <c r="S28" s="292">
        <v>0</v>
      </c>
      <c r="T28" s="292">
        <v>3</v>
      </c>
      <c r="U28" s="292">
        <v>0</v>
      </c>
      <c r="V28" s="292">
        <v>12</v>
      </c>
      <c r="W28" s="292">
        <v>3</v>
      </c>
      <c r="X28" s="292">
        <v>0</v>
      </c>
      <c r="Y28" s="292">
        <v>0</v>
      </c>
      <c r="Z28" s="292">
        <v>0</v>
      </c>
      <c r="AA28" s="292">
        <v>0</v>
      </c>
      <c r="AB28" s="292">
        <v>0</v>
      </c>
      <c r="AC28" s="292">
        <v>2</v>
      </c>
      <c r="AD28" s="293">
        <v>7</v>
      </c>
      <c r="AE28" s="294">
        <v>14</v>
      </c>
      <c r="AF28" s="190" t="s">
        <v>80</v>
      </c>
      <c r="AG28" s="176"/>
      <c r="AH28" s="186"/>
      <c r="AI28" s="189" t="s">
        <v>80</v>
      </c>
      <c r="AJ28" s="295">
        <v>9</v>
      </c>
      <c r="AK28" s="293">
        <v>4</v>
      </c>
      <c r="AL28" s="293">
        <v>0</v>
      </c>
      <c r="AM28" s="292">
        <v>0</v>
      </c>
      <c r="AN28" s="293">
        <v>6</v>
      </c>
      <c r="AO28" s="292">
        <v>13</v>
      </c>
      <c r="AP28" s="292">
        <v>0</v>
      </c>
      <c r="AQ28" s="292">
        <v>1</v>
      </c>
      <c r="AR28" s="292">
        <v>11</v>
      </c>
      <c r="AS28" s="292">
        <v>13</v>
      </c>
      <c r="AT28" s="292">
        <v>5</v>
      </c>
      <c r="AU28" s="292">
        <v>0</v>
      </c>
      <c r="AV28" s="292">
        <v>4</v>
      </c>
      <c r="AW28" s="296">
        <v>0</v>
      </c>
    </row>
    <row r="29" spans="1:49" ht="18" customHeight="1">
      <c r="A29" s="88"/>
      <c r="B29" s="93" t="s">
        <v>82</v>
      </c>
      <c r="C29" s="214">
        <v>177</v>
      </c>
      <c r="D29" s="215">
        <v>91</v>
      </c>
      <c r="E29" s="215">
        <v>86</v>
      </c>
      <c r="F29" s="291">
        <v>3</v>
      </c>
      <c r="G29" s="291">
        <v>0</v>
      </c>
      <c r="H29" s="291">
        <v>0</v>
      </c>
      <c r="I29" s="291">
        <v>0</v>
      </c>
      <c r="J29" s="291">
        <v>1</v>
      </c>
      <c r="K29" s="291">
        <v>0</v>
      </c>
      <c r="L29" s="291">
        <v>11</v>
      </c>
      <c r="M29" s="291">
        <v>0</v>
      </c>
      <c r="N29" s="291">
        <v>34</v>
      </c>
      <c r="O29" s="291">
        <v>20</v>
      </c>
      <c r="P29" s="292">
        <v>0</v>
      </c>
      <c r="Q29" s="292">
        <v>0</v>
      </c>
      <c r="R29" s="292">
        <v>1</v>
      </c>
      <c r="S29" s="292">
        <v>0</v>
      </c>
      <c r="T29" s="292">
        <v>5</v>
      </c>
      <c r="U29" s="292">
        <v>3</v>
      </c>
      <c r="V29" s="292">
        <v>3</v>
      </c>
      <c r="W29" s="292">
        <v>13</v>
      </c>
      <c r="X29" s="292">
        <v>0</v>
      </c>
      <c r="Y29" s="292">
        <v>0</v>
      </c>
      <c r="Z29" s="292">
        <v>0</v>
      </c>
      <c r="AA29" s="292">
        <v>0</v>
      </c>
      <c r="AB29" s="292">
        <v>1</v>
      </c>
      <c r="AC29" s="292">
        <v>0</v>
      </c>
      <c r="AD29" s="293">
        <v>3</v>
      </c>
      <c r="AE29" s="294">
        <v>10</v>
      </c>
      <c r="AF29" s="190" t="s">
        <v>82</v>
      </c>
      <c r="AG29" s="176"/>
      <c r="AH29" s="186"/>
      <c r="AI29" s="189" t="s">
        <v>82</v>
      </c>
      <c r="AJ29" s="295">
        <v>4</v>
      </c>
      <c r="AK29" s="293">
        <v>6</v>
      </c>
      <c r="AL29" s="293">
        <v>1</v>
      </c>
      <c r="AM29" s="292">
        <v>0</v>
      </c>
      <c r="AN29" s="293">
        <v>5</v>
      </c>
      <c r="AO29" s="292">
        <v>18</v>
      </c>
      <c r="AP29" s="292">
        <v>1</v>
      </c>
      <c r="AQ29" s="292">
        <v>4</v>
      </c>
      <c r="AR29" s="292">
        <v>5</v>
      </c>
      <c r="AS29" s="292">
        <v>9</v>
      </c>
      <c r="AT29" s="292">
        <v>13</v>
      </c>
      <c r="AU29" s="292">
        <v>2</v>
      </c>
      <c r="AV29" s="292">
        <v>0</v>
      </c>
      <c r="AW29" s="296">
        <v>1</v>
      </c>
    </row>
    <row r="30" spans="1:49" ht="18" customHeight="1">
      <c r="A30" s="88"/>
      <c r="B30" s="93" t="s">
        <v>84</v>
      </c>
      <c r="C30" s="214">
        <v>53</v>
      </c>
      <c r="D30" s="215">
        <v>28</v>
      </c>
      <c r="E30" s="215">
        <v>25</v>
      </c>
      <c r="F30" s="291">
        <v>0</v>
      </c>
      <c r="G30" s="291">
        <v>0</v>
      </c>
      <c r="H30" s="291">
        <v>0</v>
      </c>
      <c r="I30" s="291">
        <v>0</v>
      </c>
      <c r="J30" s="291">
        <v>0</v>
      </c>
      <c r="K30" s="291">
        <v>0</v>
      </c>
      <c r="L30" s="291">
        <v>2</v>
      </c>
      <c r="M30" s="291">
        <v>0</v>
      </c>
      <c r="N30" s="291">
        <v>3</v>
      </c>
      <c r="O30" s="291">
        <v>6</v>
      </c>
      <c r="P30" s="292">
        <v>0</v>
      </c>
      <c r="Q30" s="292">
        <v>0</v>
      </c>
      <c r="R30" s="292"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4</v>
      </c>
      <c r="X30" s="292">
        <v>0</v>
      </c>
      <c r="Y30" s="292">
        <v>1</v>
      </c>
      <c r="Z30" s="292">
        <v>0</v>
      </c>
      <c r="AA30" s="292">
        <v>0</v>
      </c>
      <c r="AB30" s="292">
        <v>0</v>
      </c>
      <c r="AC30" s="292">
        <v>0</v>
      </c>
      <c r="AD30" s="293">
        <v>0</v>
      </c>
      <c r="AE30" s="294">
        <v>0</v>
      </c>
      <c r="AF30" s="190" t="s">
        <v>84</v>
      </c>
      <c r="AG30" s="176"/>
      <c r="AH30" s="186"/>
      <c r="AI30" s="189" t="s">
        <v>84</v>
      </c>
      <c r="AJ30" s="295">
        <v>6</v>
      </c>
      <c r="AK30" s="293">
        <v>2</v>
      </c>
      <c r="AL30" s="293">
        <v>0</v>
      </c>
      <c r="AM30" s="292">
        <v>0</v>
      </c>
      <c r="AN30" s="293">
        <v>2</v>
      </c>
      <c r="AO30" s="292">
        <v>7</v>
      </c>
      <c r="AP30" s="292">
        <v>0</v>
      </c>
      <c r="AQ30" s="292">
        <v>0</v>
      </c>
      <c r="AR30" s="292">
        <v>0</v>
      </c>
      <c r="AS30" s="292">
        <v>0</v>
      </c>
      <c r="AT30" s="292">
        <v>14</v>
      </c>
      <c r="AU30" s="292">
        <v>5</v>
      </c>
      <c r="AV30" s="292">
        <v>1</v>
      </c>
      <c r="AW30" s="296">
        <v>0</v>
      </c>
    </row>
    <row r="31" spans="1:49" ht="18" customHeight="1">
      <c r="A31" s="88"/>
      <c r="B31" s="93" t="s">
        <v>198</v>
      </c>
      <c r="C31" s="214">
        <v>434</v>
      </c>
      <c r="D31" s="215">
        <v>264</v>
      </c>
      <c r="E31" s="215">
        <v>170</v>
      </c>
      <c r="F31" s="291">
        <v>2</v>
      </c>
      <c r="G31" s="291">
        <v>3</v>
      </c>
      <c r="H31" s="291">
        <v>0</v>
      </c>
      <c r="I31" s="291">
        <v>0</v>
      </c>
      <c r="J31" s="291">
        <v>0</v>
      </c>
      <c r="K31" s="291">
        <v>0</v>
      </c>
      <c r="L31" s="291">
        <v>61</v>
      </c>
      <c r="M31" s="291">
        <v>2</v>
      </c>
      <c r="N31" s="291">
        <v>105</v>
      </c>
      <c r="O31" s="291">
        <v>46</v>
      </c>
      <c r="P31" s="292">
        <v>8</v>
      </c>
      <c r="Q31" s="292">
        <v>1</v>
      </c>
      <c r="R31" s="292">
        <v>3</v>
      </c>
      <c r="S31" s="292">
        <v>2</v>
      </c>
      <c r="T31" s="292">
        <v>7</v>
      </c>
      <c r="U31" s="292">
        <v>6</v>
      </c>
      <c r="V31" s="292">
        <v>10</v>
      </c>
      <c r="W31" s="292">
        <v>18</v>
      </c>
      <c r="X31" s="292">
        <v>0</v>
      </c>
      <c r="Y31" s="292">
        <v>0</v>
      </c>
      <c r="Z31" s="292">
        <v>1</v>
      </c>
      <c r="AA31" s="292">
        <v>0</v>
      </c>
      <c r="AB31" s="292">
        <v>3</v>
      </c>
      <c r="AC31" s="292">
        <v>3</v>
      </c>
      <c r="AD31" s="293">
        <v>15</v>
      </c>
      <c r="AE31" s="294">
        <v>12</v>
      </c>
      <c r="AF31" s="190" t="s">
        <v>198</v>
      </c>
      <c r="AG31" s="176"/>
      <c r="AH31" s="186"/>
      <c r="AI31" s="193" t="s">
        <v>198</v>
      </c>
      <c r="AJ31" s="293">
        <v>16</v>
      </c>
      <c r="AK31" s="293">
        <v>17</v>
      </c>
      <c r="AL31" s="293">
        <v>0</v>
      </c>
      <c r="AM31" s="292">
        <v>2</v>
      </c>
      <c r="AN31" s="293">
        <v>7</v>
      </c>
      <c r="AO31" s="292">
        <v>37</v>
      </c>
      <c r="AP31" s="292">
        <v>2</v>
      </c>
      <c r="AQ31" s="292">
        <v>11</v>
      </c>
      <c r="AR31" s="292">
        <v>11</v>
      </c>
      <c r="AS31" s="292">
        <v>5</v>
      </c>
      <c r="AT31" s="292">
        <v>10</v>
      </c>
      <c r="AU31" s="292">
        <v>5</v>
      </c>
      <c r="AV31" s="292">
        <v>3</v>
      </c>
      <c r="AW31" s="296">
        <v>0</v>
      </c>
    </row>
    <row r="32" spans="1:49" s="1" customFormat="1" ht="18" customHeight="1">
      <c r="A32" s="350" t="s">
        <v>256</v>
      </c>
      <c r="B32" s="371"/>
      <c r="C32" s="212">
        <v>51</v>
      </c>
      <c r="D32" s="213">
        <v>18</v>
      </c>
      <c r="E32" s="213">
        <v>33</v>
      </c>
      <c r="F32" s="213">
        <v>0</v>
      </c>
      <c r="G32" s="213">
        <v>0</v>
      </c>
      <c r="H32" s="213">
        <v>0</v>
      </c>
      <c r="I32" s="213">
        <v>0</v>
      </c>
      <c r="J32" s="213">
        <v>0</v>
      </c>
      <c r="K32" s="213">
        <v>0</v>
      </c>
      <c r="L32" s="213">
        <v>0</v>
      </c>
      <c r="M32" s="213">
        <v>1</v>
      </c>
      <c r="N32" s="213">
        <v>7</v>
      </c>
      <c r="O32" s="213">
        <v>8</v>
      </c>
      <c r="P32" s="218">
        <v>0</v>
      </c>
      <c r="Q32" s="218">
        <v>1</v>
      </c>
      <c r="R32" s="218">
        <v>0</v>
      </c>
      <c r="S32" s="218">
        <v>0</v>
      </c>
      <c r="T32" s="218">
        <v>0</v>
      </c>
      <c r="U32" s="218">
        <v>1</v>
      </c>
      <c r="V32" s="218">
        <v>3</v>
      </c>
      <c r="W32" s="218">
        <v>3</v>
      </c>
      <c r="X32" s="218">
        <v>0</v>
      </c>
      <c r="Y32" s="218">
        <v>0</v>
      </c>
      <c r="Z32" s="218">
        <v>3</v>
      </c>
      <c r="AA32" s="218">
        <v>0</v>
      </c>
      <c r="AB32" s="218">
        <v>0</v>
      </c>
      <c r="AC32" s="218">
        <v>1</v>
      </c>
      <c r="AD32" s="218">
        <v>2</v>
      </c>
      <c r="AE32" s="266">
        <v>9</v>
      </c>
      <c r="AF32" s="337" t="s">
        <v>256</v>
      </c>
      <c r="AG32" s="338"/>
      <c r="AH32" s="350" t="s">
        <v>256</v>
      </c>
      <c r="AI32" s="371"/>
      <c r="AJ32" s="218">
        <f aca="true" t="shared" si="4" ref="AJ32:AW32">AJ33+AJ34</f>
        <v>0</v>
      </c>
      <c r="AK32" s="218">
        <f t="shared" si="4"/>
        <v>2</v>
      </c>
      <c r="AL32" s="218">
        <f>AL33+AL34</f>
        <v>0</v>
      </c>
      <c r="AM32" s="218">
        <f>AM33+AM34</f>
        <v>0</v>
      </c>
      <c r="AN32" s="218">
        <f t="shared" si="4"/>
        <v>3</v>
      </c>
      <c r="AO32" s="218">
        <f t="shared" si="4"/>
        <v>5</v>
      </c>
      <c r="AP32" s="218">
        <f t="shared" si="4"/>
        <v>0</v>
      </c>
      <c r="AQ32" s="218">
        <f t="shared" si="4"/>
        <v>1</v>
      </c>
      <c r="AR32" s="218">
        <f t="shared" si="4"/>
        <v>0</v>
      </c>
      <c r="AS32" s="218">
        <f t="shared" si="4"/>
        <v>1</v>
      </c>
      <c r="AT32" s="218">
        <f t="shared" si="4"/>
        <v>0</v>
      </c>
      <c r="AU32" s="218">
        <f t="shared" si="4"/>
        <v>0</v>
      </c>
      <c r="AV32" s="218">
        <f t="shared" si="4"/>
        <v>0</v>
      </c>
      <c r="AW32" s="218">
        <f t="shared" si="4"/>
        <v>0</v>
      </c>
    </row>
    <row r="33" spans="1:49" ht="18" customHeight="1">
      <c r="A33" s="88"/>
      <c r="B33" s="91" t="s">
        <v>41</v>
      </c>
      <c r="C33" s="214">
        <v>40</v>
      </c>
      <c r="D33" s="215">
        <v>13</v>
      </c>
      <c r="E33" s="215">
        <v>27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31">
        <v>0</v>
      </c>
      <c r="L33" s="231">
        <v>0</v>
      </c>
      <c r="M33" s="231">
        <v>1</v>
      </c>
      <c r="N33" s="231">
        <v>7</v>
      </c>
      <c r="O33" s="231">
        <v>8</v>
      </c>
      <c r="P33" s="221">
        <v>0</v>
      </c>
      <c r="Q33" s="221">
        <v>1</v>
      </c>
      <c r="R33" s="221">
        <v>0</v>
      </c>
      <c r="S33" s="221">
        <v>0</v>
      </c>
      <c r="T33" s="221">
        <v>0</v>
      </c>
      <c r="U33" s="221">
        <v>1</v>
      </c>
      <c r="V33" s="221">
        <v>1</v>
      </c>
      <c r="W33" s="221">
        <v>1</v>
      </c>
      <c r="X33" s="221">
        <v>0</v>
      </c>
      <c r="Y33" s="221">
        <v>0</v>
      </c>
      <c r="Z33" s="221">
        <v>3</v>
      </c>
      <c r="AA33" s="221">
        <v>0</v>
      </c>
      <c r="AB33" s="221">
        <v>0</v>
      </c>
      <c r="AC33" s="221">
        <v>1</v>
      </c>
      <c r="AD33" s="284">
        <v>2</v>
      </c>
      <c r="AE33" s="297">
        <v>7</v>
      </c>
      <c r="AF33" s="92" t="s">
        <v>41</v>
      </c>
      <c r="AG33" s="85"/>
      <c r="AH33" s="88"/>
      <c r="AI33" s="91" t="s">
        <v>41</v>
      </c>
      <c r="AJ33" s="298">
        <v>0</v>
      </c>
      <c r="AK33" s="284">
        <v>2</v>
      </c>
      <c r="AL33" s="284">
        <v>0</v>
      </c>
      <c r="AM33" s="221">
        <v>0</v>
      </c>
      <c r="AN33" s="284">
        <v>0</v>
      </c>
      <c r="AO33" s="221">
        <v>4</v>
      </c>
      <c r="AP33" s="221">
        <v>0</v>
      </c>
      <c r="AQ33" s="221">
        <v>1</v>
      </c>
      <c r="AR33" s="221">
        <v>0</v>
      </c>
      <c r="AS33" s="221">
        <v>0</v>
      </c>
      <c r="AT33" s="221">
        <v>0</v>
      </c>
      <c r="AU33" s="221">
        <v>0</v>
      </c>
      <c r="AV33" s="221">
        <v>0</v>
      </c>
      <c r="AW33" s="265">
        <v>0</v>
      </c>
    </row>
    <row r="34" spans="1:49" ht="18" customHeight="1">
      <c r="A34" s="88"/>
      <c r="B34" s="91" t="s">
        <v>42</v>
      </c>
      <c r="C34" s="214">
        <v>11</v>
      </c>
      <c r="D34" s="215">
        <v>5</v>
      </c>
      <c r="E34" s="215">
        <v>6</v>
      </c>
      <c r="F34" s="231">
        <v>0</v>
      </c>
      <c r="G34" s="231">
        <v>0</v>
      </c>
      <c r="H34" s="231">
        <v>0</v>
      </c>
      <c r="I34" s="231">
        <v>0</v>
      </c>
      <c r="J34" s="231">
        <v>0</v>
      </c>
      <c r="K34" s="231">
        <v>0</v>
      </c>
      <c r="L34" s="231">
        <v>0</v>
      </c>
      <c r="M34" s="231">
        <v>0</v>
      </c>
      <c r="N34" s="231">
        <v>0</v>
      </c>
      <c r="O34" s="231">
        <v>0</v>
      </c>
      <c r="P34" s="221">
        <v>0</v>
      </c>
      <c r="Q34" s="221">
        <v>0</v>
      </c>
      <c r="R34" s="221">
        <v>0</v>
      </c>
      <c r="S34" s="221">
        <v>0</v>
      </c>
      <c r="T34" s="221">
        <v>0</v>
      </c>
      <c r="U34" s="221">
        <v>0</v>
      </c>
      <c r="V34" s="221">
        <v>2</v>
      </c>
      <c r="W34" s="221">
        <v>2</v>
      </c>
      <c r="X34" s="221">
        <v>0</v>
      </c>
      <c r="Y34" s="221">
        <v>0</v>
      </c>
      <c r="Z34" s="221">
        <v>0</v>
      </c>
      <c r="AA34" s="221">
        <v>0</v>
      </c>
      <c r="AB34" s="221">
        <v>0</v>
      </c>
      <c r="AC34" s="221">
        <v>0</v>
      </c>
      <c r="AD34" s="284">
        <v>0</v>
      </c>
      <c r="AE34" s="297">
        <v>2</v>
      </c>
      <c r="AF34" s="92" t="s">
        <v>42</v>
      </c>
      <c r="AG34" s="85"/>
      <c r="AH34" s="88"/>
      <c r="AI34" s="91" t="s">
        <v>42</v>
      </c>
      <c r="AJ34" s="298">
        <v>0</v>
      </c>
      <c r="AK34" s="284">
        <v>0</v>
      </c>
      <c r="AL34" s="284">
        <v>0</v>
      </c>
      <c r="AM34" s="221">
        <v>0</v>
      </c>
      <c r="AN34" s="284">
        <v>3</v>
      </c>
      <c r="AO34" s="221">
        <v>1</v>
      </c>
      <c r="AP34" s="221">
        <v>0</v>
      </c>
      <c r="AQ34" s="221">
        <v>0</v>
      </c>
      <c r="AR34" s="221">
        <v>0</v>
      </c>
      <c r="AS34" s="221">
        <v>1</v>
      </c>
      <c r="AT34" s="221">
        <v>0</v>
      </c>
      <c r="AU34" s="221">
        <v>0</v>
      </c>
      <c r="AV34" s="221">
        <v>0</v>
      </c>
      <c r="AW34" s="265">
        <v>0</v>
      </c>
    </row>
    <row r="35" spans="1:49" s="1" customFormat="1" ht="18" customHeight="1">
      <c r="A35" s="346" t="s">
        <v>257</v>
      </c>
      <c r="B35" s="366"/>
      <c r="C35" s="212">
        <v>295</v>
      </c>
      <c r="D35" s="213">
        <v>141</v>
      </c>
      <c r="E35" s="213">
        <v>154</v>
      </c>
      <c r="F35" s="213">
        <v>5</v>
      </c>
      <c r="G35" s="213">
        <v>1</v>
      </c>
      <c r="H35" s="213">
        <v>0</v>
      </c>
      <c r="I35" s="213">
        <v>0</v>
      </c>
      <c r="J35" s="213">
        <v>0</v>
      </c>
      <c r="K35" s="213">
        <v>0</v>
      </c>
      <c r="L35" s="213">
        <v>14</v>
      </c>
      <c r="M35" s="213">
        <v>2</v>
      </c>
      <c r="N35" s="213">
        <v>42</v>
      </c>
      <c r="O35" s="213">
        <v>28</v>
      </c>
      <c r="P35" s="218">
        <v>3</v>
      </c>
      <c r="Q35" s="218">
        <v>1</v>
      </c>
      <c r="R35" s="218">
        <v>0</v>
      </c>
      <c r="S35" s="218">
        <v>1</v>
      </c>
      <c r="T35" s="218">
        <v>11</v>
      </c>
      <c r="U35" s="218">
        <v>5</v>
      </c>
      <c r="V35" s="218">
        <v>14</v>
      </c>
      <c r="W35" s="218">
        <v>17</v>
      </c>
      <c r="X35" s="218">
        <v>1</v>
      </c>
      <c r="Y35" s="218">
        <v>3</v>
      </c>
      <c r="Z35" s="218">
        <v>0</v>
      </c>
      <c r="AA35" s="218">
        <v>0</v>
      </c>
      <c r="AB35" s="218">
        <v>0</v>
      </c>
      <c r="AC35" s="218">
        <v>1</v>
      </c>
      <c r="AD35" s="218">
        <v>10</v>
      </c>
      <c r="AE35" s="266">
        <v>17</v>
      </c>
      <c r="AF35" s="337" t="s">
        <v>257</v>
      </c>
      <c r="AG35" s="338"/>
      <c r="AH35" s="346" t="s">
        <v>257</v>
      </c>
      <c r="AI35" s="366"/>
      <c r="AJ35" s="218">
        <f aca="true" t="shared" si="5" ref="AJ35:AW35">SUM(AJ36:AJ39)</f>
        <v>2</v>
      </c>
      <c r="AK35" s="218">
        <f t="shared" si="5"/>
        <v>8</v>
      </c>
      <c r="AL35" s="218">
        <f>SUM(AL36:AL39)</f>
        <v>1</v>
      </c>
      <c r="AM35" s="218">
        <f>SUM(AM36:AM39)</f>
        <v>9</v>
      </c>
      <c r="AN35" s="218">
        <f t="shared" si="5"/>
        <v>1</v>
      </c>
      <c r="AO35" s="218">
        <f t="shared" si="5"/>
        <v>20</v>
      </c>
      <c r="AP35" s="218">
        <f t="shared" si="5"/>
        <v>4</v>
      </c>
      <c r="AQ35" s="218">
        <f t="shared" si="5"/>
        <v>7</v>
      </c>
      <c r="AR35" s="218">
        <f t="shared" si="5"/>
        <v>11</v>
      </c>
      <c r="AS35" s="218">
        <f t="shared" si="5"/>
        <v>17</v>
      </c>
      <c r="AT35" s="218">
        <f t="shared" si="5"/>
        <v>16</v>
      </c>
      <c r="AU35" s="218">
        <f t="shared" si="5"/>
        <v>2</v>
      </c>
      <c r="AV35" s="218">
        <f t="shared" si="5"/>
        <v>6</v>
      </c>
      <c r="AW35" s="218">
        <f t="shared" si="5"/>
        <v>15</v>
      </c>
    </row>
    <row r="36" spans="1:49" ht="18" customHeight="1">
      <c r="A36" s="88"/>
      <c r="B36" s="91" t="s">
        <v>86</v>
      </c>
      <c r="C36" s="214">
        <v>172</v>
      </c>
      <c r="D36" s="215">
        <v>71</v>
      </c>
      <c r="E36" s="215">
        <v>101</v>
      </c>
      <c r="F36" s="231">
        <v>4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8</v>
      </c>
      <c r="M36" s="231">
        <v>2</v>
      </c>
      <c r="N36" s="231">
        <v>20</v>
      </c>
      <c r="O36" s="231">
        <v>21</v>
      </c>
      <c r="P36" s="221">
        <v>3</v>
      </c>
      <c r="Q36" s="221">
        <v>0</v>
      </c>
      <c r="R36" s="221">
        <v>0</v>
      </c>
      <c r="S36" s="221">
        <v>1</v>
      </c>
      <c r="T36" s="221">
        <v>5</v>
      </c>
      <c r="U36" s="221">
        <v>4</v>
      </c>
      <c r="V36" s="221">
        <v>10</v>
      </c>
      <c r="W36" s="221">
        <v>14</v>
      </c>
      <c r="X36" s="221">
        <v>1</v>
      </c>
      <c r="Y36" s="221">
        <v>2</v>
      </c>
      <c r="Z36" s="221">
        <v>0</v>
      </c>
      <c r="AA36" s="221">
        <v>0</v>
      </c>
      <c r="AB36" s="221">
        <v>0</v>
      </c>
      <c r="AC36" s="221">
        <v>1</v>
      </c>
      <c r="AD36" s="284">
        <v>3</v>
      </c>
      <c r="AE36" s="297">
        <v>14</v>
      </c>
      <c r="AF36" s="92" t="s">
        <v>59</v>
      </c>
      <c r="AG36" s="85"/>
      <c r="AH36" s="88"/>
      <c r="AI36" s="91" t="s">
        <v>86</v>
      </c>
      <c r="AJ36" s="298">
        <v>1</v>
      </c>
      <c r="AK36" s="284">
        <v>5</v>
      </c>
      <c r="AL36" s="284">
        <v>0</v>
      </c>
      <c r="AM36" s="221">
        <v>5</v>
      </c>
      <c r="AN36" s="284">
        <v>0</v>
      </c>
      <c r="AO36" s="221">
        <v>10</v>
      </c>
      <c r="AP36" s="221">
        <v>4</v>
      </c>
      <c r="AQ36" s="221">
        <v>5</v>
      </c>
      <c r="AR36" s="221">
        <v>9</v>
      </c>
      <c r="AS36" s="221">
        <v>17</v>
      </c>
      <c r="AT36" s="221">
        <v>2</v>
      </c>
      <c r="AU36" s="221">
        <v>0</v>
      </c>
      <c r="AV36" s="221">
        <v>1</v>
      </c>
      <c r="AW36" s="265">
        <v>0</v>
      </c>
    </row>
    <row r="37" spans="1:49" ht="18" customHeight="1">
      <c r="A37" s="88"/>
      <c r="B37" s="91" t="s">
        <v>43</v>
      </c>
      <c r="C37" s="214">
        <v>63</v>
      </c>
      <c r="D37" s="215">
        <v>32</v>
      </c>
      <c r="E37" s="215">
        <v>31</v>
      </c>
      <c r="F37" s="231">
        <v>0</v>
      </c>
      <c r="G37" s="231">
        <v>1</v>
      </c>
      <c r="H37" s="231">
        <v>0</v>
      </c>
      <c r="I37" s="231">
        <v>0</v>
      </c>
      <c r="J37" s="231">
        <v>0</v>
      </c>
      <c r="K37" s="231">
        <v>0</v>
      </c>
      <c r="L37" s="231">
        <v>1</v>
      </c>
      <c r="M37" s="231">
        <v>0</v>
      </c>
      <c r="N37" s="231">
        <v>11</v>
      </c>
      <c r="O37" s="231">
        <v>4</v>
      </c>
      <c r="P37" s="221">
        <v>0</v>
      </c>
      <c r="Q37" s="221">
        <v>0</v>
      </c>
      <c r="R37" s="221">
        <v>0</v>
      </c>
      <c r="S37" s="221">
        <v>0</v>
      </c>
      <c r="T37" s="221">
        <v>1</v>
      </c>
      <c r="U37" s="221">
        <v>1</v>
      </c>
      <c r="V37" s="221">
        <v>2</v>
      </c>
      <c r="W37" s="221">
        <v>1</v>
      </c>
      <c r="X37" s="221">
        <v>0</v>
      </c>
      <c r="Y37" s="221">
        <v>0</v>
      </c>
      <c r="Z37" s="221">
        <v>0</v>
      </c>
      <c r="AA37" s="221">
        <v>0</v>
      </c>
      <c r="AB37" s="221">
        <v>0</v>
      </c>
      <c r="AC37" s="221">
        <v>0</v>
      </c>
      <c r="AD37" s="284">
        <v>1</v>
      </c>
      <c r="AE37" s="297">
        <v>0</v>
      </c>
      <c r="AF37" s="92" t="s">
        <v>60</v>
      </c>
      <c r="AG37" s="85"/>
      <c r="AH37" s="88"/>
      <c r="AI37" s="91" t="s">
        <v>43</v>
      </c>
      <c r="AJ37" s="298">
        <v>0</v>
      </c>
      <c r="AK37" s="284">
        <v>0</v>
      </c>
      <c r="AL37" s="284">
        <v>1</v>
      </c>
      <c r="AM37" s="221">
        <v>4</v>
      </c>
      <c r="AN37" s="284">
        <v>0</v>
      </c>
      <c r="AO37" s="221">
        <v>2</v>
      </c>
      <c r="AP37" s="221">
        <v>0</v>
      </c>
      <c r="AQ37" s="221">
        <v>2</v>
      </c>
      <c r="AR37" s="221">
        <v>0</v>
      </c>
      <c r="AS37" s="221">
        <v>0</v>
      </c>
      <c r="AT37" s="221">
        <v>10</v>
      </c>
      <c r="AU37" s="221">
        <v>1</v>
      </c>
      <c r="AV37" s="221">
        <v>5</v>
      </c>
      <c r="AW37" s="265">
        <v>15</v>
      </c>
    </row>
    <row r="38" spans="1:49" ht="18" customHeight="1">
      <c r="A38" s="88"/>
      <c r="B38" s="91" t="s">
        <v>44</v>
      </c>
      <c r="C38" s="214">
        <v>37</v>
      </c>
      <c r="D38" s="215">
        <v>24</v>
      </c>
      <c r="E38" s="215">
        <v>13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1</v>
      </c>
      <c r="M38" s="231">
        <v>0</v>
      </c>
      <c r="N38" s="231">
        <v>9</v>
      </c>
      <c r="O38" s="231">
        <v>2</v>
      </c>
      <c r="P38" s="221">
        <v>0</v>
      </c>
      <c r="Q38" s="221">
        <v>0</v>
      </c>
      <c r="R38" s="221">
        <v>0</v>
      </c>
      <c r="S38" s="221">
        <v>0</v>
      </c>
      <c r="T38" s="221">
        <v>5</v>
      </c>
      <c r="U38" s="221">
        <v>0</v>
      </c>
      <c r="V38" s="221">
        <v>2</v>
      </c>
      <c r="W38" s="221">
        <v>1</v>
      </c>
      <c r="X38" s="221">
        <v>0</v>
      </c>
      <c r="Y38" s="221">
        <v>1</v>
      </c>
      <c r="Z38" s="221">
        <v>0</v>
      </c>
      <c r="AA38" s="221">
        <v>0</v>
      </c>
      <c r="AB38" s="221">
        <v>0</v>
      </c>
      <c r="AC38" s="221">
        <v>0</v>
      </c>
      <c r="AD38" s="284">
        <v>2</v>
      </c>
      <c r="AE38" s="297">
        <v>3</v>
      </c>
      <c r="AF38" s="92" t="s">
        <v>61</v>
      </c>
      <c r="AG38" s="85"/>
      <c r="AH38" s="88"/>
      <c r="AI38" s="91" t="s">
        <v>44</v>
      </c>
      <c r="AJ38" s="298">
        <v>0</v>
      </c>
      <c r="AK38" s="284">
        <v>3</v>
      </c>
      <c r="AL38" s="284">
        <v>0</v>
      </c>
      <c r="AM38" s="221">
        <v>0</v>
      </c>
      <c r="AN38" s="284">
        <v>1</v>
      </c>
      <c r="AO38" s="221">
        <v>3</v>
      </c>
      <c r="AP38" s="221">
        <v>0</v>
      </c>
      <c r="AQ38" s="221">
        <v>0</v>
      </c>
      <c r="AR38" s="221">
        <v>0</v>
      </c>
      <c r="AS38" s="221">
        <v>0</v>
      </c>
      <c r="AT38" s="221">
        <v>4</v>
      </c>
      <c r="AU38" s="221">
        <v>0</v>
      </c>
      <c r="AV38" s="221">
        <v>0</v>
      </c>
      <c r="AW38" s="265">
        <v>0</v>
      </c>
    </row>
    <row r="39" spans="1:49" ht="18" customHeight="1">
      <c r="A39" s="88"/>
      <c r="B39" s="91" t="s">
        <v>45</v>
      </c>
      <c r="C39" s="214">
        <v>23</v>
      </c>
      <c r="D39" s="215">
        <v>14</v>
      </c>
      <c r="E39" s="215">
        <v>9</v>
      </c>
      <c r="F39" s="231">
        <v>1</v>
      </c>
      <c r="G39" s="231">
        <v>0</v>
      </c>
      <c r="H39" s="231">
        <v>0</v>
      </c>
      <c r="I39" s="231">
        <v>0</v>
      </c>
      <c r="J39" s="231">
        <v>0</v>
      </c>
      <c r="K39" s="231">
        <v>0</v>
      </c>
      <c r="L39" s="231">
        <v>4</v>
      </c>
      <c r="M39" s="231">
        <v>0</v>
      </c>
      <c r="N39" s="231">
        <v>2</v>
      </c>
      <c r="O39" s="231">
        <v>1</v>
      </c>
      <c r="P39" s="221">
        <v>0</v>
      </c>
      <c r="Q39" s="221">
        <v>1</v>
      </c>
      <c r="R39" s="221">
        <v>0</v>
      </c>
      <c r="S39" s="221">
        <v>0</v>
      </c>
      <c r="T39" s="221">
        <v>0</v>
      </c>
      <c r="U39" s="221">
        <v>0</v>
      </c>
      <c r="V39" s="221">
        <v>0</v>
      </c>
      <c r="W39" s="221">
        <v>1</v>
      </c>
      <c r="X39" s="221">
        <v>0</v>
      </c>
      <c r="Y39" s="221">
        <v>0</v>
      </c>
      <c r="Z39" s="221">
        <v>0</v>
      </c>
      <c r="AA39" s="221">
        <v>0</v>
      </c>
      <c r="AB39" s="221">
        <v>0</v>
      </c>
      <c r="AC39" s="221">
        <v>0</v>
      </c>
      <c r="AD39" s="284">
        <v>4</v>
      </c>
      <c r="AE39" s="297">
        <v>0</v>
      </c>
      <c r="AF39" s="92" t="s">
        <v>62</v>
      </c>
      <c r="AG39" s="85"/>
      <c r="AH39" s="88"/>
      <c r="AI39" s="91" t="s">
        <v>45</v>
      </c>
      <c r="AJ39" s="298">
        <v>1</v>
      </c>
      <c r="AK39" s="284">
        <v>0</v>
      </c>
      <c r="AL39" s="284">
        <v>0</v>
      </c>
      <c r="AM39" s="221">
        <v>0</v>
      </c>
      <c r="AN39" s="284">
        <v>0</v>
      </c>
      <c r="AO39" s="221">
        <v>5</v>
      </c>
      <c r="AP39" s="221">
        <v>0</v>
      </c>
      <c r="AQ39" s="221">
        <v>0</v>
      </c>
      <c r="AR39" s="221">
        <v>2</v>
      </c>
      <c r="AS39" s="221">
        <v>0</v>
      </c>
      <c r="AT39" s="221">
        <v>0</v>
      </c>
      <c r="AU39" s="221">
        <v>1</v>
      </c>
      <c r="AV39" s="221">
        <v>0</v>
      </c>
      <c r="AW39" s="265">
        <v>0</v>
      </c>
    </row>
    <row r="40" spans="1:49" s="1" customFormat="1" ht="18" customHeight="1">
      <c r="A40" s="346" t="s">
        <v>258</v>
      </c>
      <c r="B40" s="366"/>
      <c r="C40" s="212">
        <v>95</v>
      </c>
      <c r="D40" s="213">
        <v>44</v>
      </c>
      <c r="E40" s="213">
        <v>51</v>
      </c>
      <c r="F40" s="213">
        <v>0</v>
      </c>
      <c r="G40" s="213">
        <v>1</v>
      </c>
      <c r="H40" s="213">
        <v>0</v>
      </c>
      <c r="I40" s="213">
        <v>0</v>
      </c>
      <c r="J40" s="213">
        <v>0</v>
      </c>
      <c r="K40" s="213">
        <v>0</v>
      </c>
      <c r="L40" s="213">
        <v>9</v>
      </c>
      <c r="M40" s="213">
        <v>2</v>
      </c>
      <c r="N40" s="213">
        <v>22</v>
      </c>
      <c r="O40" s="213">
        <v>10</v>
      </c>
      <c r="P40" s="218">
        <v>0</v>
      </c>
      <c r="Q40" s="218">
        <v>0</v>
      </c>
      <c r="R40" s="218">
        <v>1</v>
      </c>
      <c r="S40" s="218">
        <v>1</v>
      </c>
      <c r="T40" s="218">
        <v>1</v>
      </c>
      <c r="U40" s="218">
        <v>0</v>
      </c>
      <c r="V40" s="218">
        <v>6</v>
      </c>
      <c r="W40" s="218">
        <v>8</v>
      </c>
      <c r="X40" s="218">
        <v>0</v>
      </c>
      <c r="Y40" s="218">
        <v>0</v>
      </c>
      <c r="Z40" s="218">
        <v>0</v>
      </c>
      <c r="AA40" s="218">
        <v>0</v>
      </c>
      <c r="AB40" s="218">
        <v>0</v>
      </c>
      <c r="AC40" s="218">
        <v>1</v>
      </c>
      <c r="AD40" s="218">
        <v>0</v>
      </c>
      <c r="AE40" s="266">
        <v>9</v>
      </c>
      <c r="AF40" s="340" t="s">
        <v>63</v>
      </c>
      <c r="AG40" s="341"/>
      <c r="AH40" s="346" t="s">
        <v>258</v>
      </c>
      <c r="AI40" s="366"/>
      <c r="AJ40" s="218">
        <f aca="true" t="shared" si="6" ref="AJ40:AW40">AJ41</f>
        <v>0</v>
      </c>
      <c r="AK40" s="218">
        <f t="shared" si="6"/>
        <v>7</v>
      </c>
      <c r="AL40" s="218">
        <f t="shared" si="6"/>
        <v>0</v>
      </c>
      <c r="AM40" s="218">
        <f t="shared" si="6"/>
        <v>0</v>
      </c>
      <c r="AN40" s="218">
        <f t="shared" si="6"/>
        <v>0</v>
      </c>
      <c r="AO40" s="218">
        <f t="shared" si="6"/>
        <v>12</v>
      </c>
      <c r="AP40" s="218">
        <f t="shared" si="6"/>
        <v>0</v>
      </c>
      <c r="AQ40" s="218">
        <f t="shared" si="6"/>
        <v>0</v>
      </c>
      <c r="AR40" s="218">
        <f t="shared" si="6"/>
        <v>1</v>
      </c>
      <c r="AS40" s="218">
        <f t="shared" si="6"/>
        <v>0</v>
      </c>
      <c r="AT40" s="218">
        <f t="shared" si="6"/>
        <v>4</v>
      </c>
      <c r="AU40" s="218">
        <f t="shared" si="6"/>
        <v>0</v>
      </c>
      <c r="AV40" s="218">
        <f t="shared" si="6"/>
        <v>0</v>
      </c>
      <c r="AW40" s="218">
        <f t="shared" si="6"/>
        <v>0</v>
      </c>
    </row>
    <row r="41" spans="1:49" ht="18" customHeight="1">
      <c r="A41" s="88"/>
      <c r="B41" s="91" t="s">
        <v>46</v>
      </c>
      <c r="C41" s="214">
        <v>95</v>
      </c>
      <c r="D41" s="215">
        <v>44</v>
      </c>
      <c r="E41" s="215">
        <v>51</v>
      </c>
      <c r="F41" s="231">
        <v>0</v>
      </c>
      <c r="G41" s="231">
        <v>1</v>
      </c>
      <c r="H41" s="231">
        <v>0</v>
      </c>
      <c r="I41" s="231">
        <v>0</v>
      </c>
      <c r="J41" s="231">
        <v>0</v>
      </c>
      <c r="K41" s="231">
        <v>0</v>
      </c>
      <c r="L41" s="231">
        <v>9</v>
      </c>
      <c r="M41" s="231">
        <v>2</v>
      </c>
      <c r="N41" s="231">
        <v>22</v>
      </c>
      <c r="O41" s="231">
        <v>10</v>
      </c>
      <c r="P41" s="221">
        <v>0</v>
      </c>
      <c r="Q41" s="221">
        <v>0</v>
      </c>
      <c r="R41" s="221">
        <v>1</v>
      </c>
      <c r="S41" s="221">
        <v>1</v>
      </c>
      <c r="T41" s="221">
        <v>1</v>
      </c>
      <c r="U41" s="221">
        <v>0</v>
      </c>
      <c r="V41" s="221">
        <v>6</v>
      </c>
      <c r="W41" s="221">
        <v>8</v>
      </c>
      <c r="X41" s="221">
        <v>0</v>
      </c>
      <c r="Y41" s="221">
        <v>0</v>
      </c>
      <c r="Z41" s="221">
        <v>0</v>
      </c>
      <c r="AA41" s="221">
        <v>0</v>
      </c>
      <c r="AB41" s="221">
        <v>0</v>
      </c>
      <c r="AC41" s="221">
        <v>1</v>
      </c>
      <c r="AD41" s="284">
        <v>0</v>
      </c>
      <c r="AE41" s="297">
        <v>9</v>
      </c>
      <c r="AF41" s="92" t="s">
        <v>46</v>
      </c>
      <c r="AG41" s="85"/>
      <c r="AH41" s="88"/>
      <c r="AI41" s="91" t="s">
        <v>46</v>
      </c>
      <c r="AJ41" s="298">
        <v>0</v>
      </c>
      <c r="AK41" s="284">
        <v>7</v>
      </c>
      <c r="AL41" s="284">
        <v>0</v>
      </c>
      <c r="AM41" s="221">
        <v>0</v>
      </c>
      <c r="AN41" s="284">
        <v>0</v>
      </c>
      <c r="AO41" s="221">
        <v>12</v>
      </c>
      <c r="AP41" s="221">
        <v>0</v>
      </c>
      <c r="AQ41" s="221">
        <v>0</v>
      </c>
      <c r="AR41" s="221">
        <v>1</v>
      </c>
      <c r="AS41" s="221">
        <v>0</v>
      </c>
      <c r="AT41" s="221">
        <v>4</v>
      </c>
      <c r="AU41" s="221">
        <v>0</v>
      </c>
      <c r="AV41" s="221">
        <v>0</v>
      </c>
      <c r="AW41" s="265">
        <v>0</v>
      </c>
    </row>
    <row r="42" spans="1:49" s="1" customFormat="1" ht="18" customHeight="1">
      <c r="A42" s="346" t="s">
        <v>259</v>
      </c>
      <c r="B42" s="366"/>
      <c r="C42" s="212">
        <v>57</v>
      </c>
      <c r="D42" s="213">
        <v>25</v>
      </c>
      <c r="E42" s="213">
        <v>32</v>
      </c>
      <c r="F42" s="213">
        <v>0</v>
      </c>
      <c r="G42" s="213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5</v>
      </c>
      <c r="M42" s="213">
        <v>1</v>
      </c>
      <c r="N42" s="213">
        <v>8</v>
      </c>
      <c r="O42" s="213">
        <v>8</v>
      </c>
      <c r="P42" s="218">
        <v>0</v>
      </c>
      <c r="Q42" s="218">
        <v>0</v>
      </c>
      <c r="R42" s="218">
        <v>0</v>
      </c>
      <c r="S42" s="218">
        <v>0</v>
      </c>
      <c r="T42" s="218">
        <v>1</v>
      </c>
      <c r="U42" s="218">
        <v>0</v>
      </c>
      <c r="V42" s="218">
        <v>3</v>
      </c>
      <c r="W42" s="218">
        <v>5</v>
      </c>
      <c r="X42" s="218">
        <v>0</v>
      </c>
      <c r="Y42" s="218">
        <v>0</v>
      </c>
      <c r="Z42" s="218">
        <v>1</v>
      </c>
      <c r="AA42" s="218">
        <v>1</v>
      </c>
      <c r="AB42" s="218">
        <v>0</v>
      </c>
      <c r="AC42" s="218">
        <v>0</v>
      </c>
      <c r="AD42" s="218">
        <v>3</v>
      </c>
      <c r="AE42" s="266">
        <v>6</v>
      </c>
      <c r="AF42" s="337" t="s">
        <v>259</v>
      </c>
      <c r="AG42" s="338"/>
      <c r="AH42" s="346" t="s">
        <v>259</v>
      </c>
      <c r="AI42" s="366"/>
      <c r="AJ42" s="218">
        <f aca="true" t="shared" si="7" ref="AJ42:AW42">AJ43+AJ44</f>
        <v>0</v>
      </c>
      <c r="AK42" s="218">
        <f t="shared" si="7"/>
        <v>4</v>
      </c>
      <c r="AL42" s="218">
        <f>AL43+AL44</f>
        <v>0</v>
      </c>
      <c r="AM42" s="218">
        <f>AM43+AM44</f>
        <v>0</v>
      </c>
      <c r="AN42" s="218">
        <f t="shared" si="7"/>
        <v>1</v>
      </c>
      <c r="AO42" s="218">
        <f t="shared" si="7"/>
        <v>4</v>
      </c>
      <c r="AP42" s="218">
        <f t="shared" si="7"/>
        <v>0</v>
      </c>
      <c r="AQ42" s="218">
        <f t="shared" si="7"/>
        <v>0</v>
      </c>
      <c r="AR42" s="218">
        <f t="shared" si="7"/>
        <v>3</v>
      </c>
      <c r="AS42" s="218">
        <f t="shared" si="7"/>
        <v>3</v>
      </c>
      <c r="AT42" s="218">
        <f t="shared" si="7"/>
        <v>0</v>
      </c>
      <c r="AU42" s="218">
        <f t="shared" si="7"/>
        <v>0</v>
      </c>
      <c r="AV42" s="218">
        <f t="shared" si="7"/>
        <v>0</v>
      </c>
      <c r="AW42" s="218">
        <f t="shared" si="7"/>
        <v>0</v>
      </c>
    </row>
    <row r="43" spans="1:49" ht="18" customHeight="1">
      <c r="A43" s="88"/>
      <c r="B43" s="91" t="s">
        <v>47</v>
      </c>
      <c r="C43" s="214">
        <v>57</v>
      </c>
      <c r="D43" s="215">
        <v>25</v>
      </c>
      <c r="E43" s="215">
        <v>32</v>
      </c>
      <c r="F43" s="231">
        <v>0</v>
      </c>
      <c r="G43" s="231">
        <v>0</v>
      </c>
      <c r="H43" s="231">
        <v>0</v>
      </c>
      <c r="I43" s="231">
        <v>0</v>
      </c>
      <c r="J43" s="231">
        <v>0</v>
      </c>
      <c r="K43" s="231">
        <v>0</v>
      </c>
      <c r="L43" s="231">
        <v>5</v>
      </c>
      <c r="M43" s="231">
        <v>1</v>
      </c>
      <c r="N43" s="231">
        <v>8</v>
      </c>
      <c r="O43" s="231">
        <v>8</v>
      </c>
      <c r="P43" s="221">
        <v>0</v>
      </c>
      <c r="Q43" s="221">
        <v>0</v>
      </c>
      <c r="R43" s="221">
        <v>0</v>
      </c>
      <c r="S43" s="221">
        <v>0</v>
      </c>
      <c r="T43" s="221">
        <v>1</v>
      </c>
      <c r="U43" s="221">
        <v>0</v>
      </c>
      <c r="V43" s="221">
        <v>3</v>
      </c>
      <c r="W43" s="221">
        <v>5</v>
      </c>
      <c r="X43" s="221">
        <v>0</v>
      </c>
      <c r="Y43" s="221">
        <v>0</v>
      </c>
      <c r="Z43" s="221">
        <v>1</v>
      </c>
      <c r="AA43" s="221">
        <v>1</v>
      </c>
      <c r="AB43" s="221">
        <v>0</v>
      </c>
      <c r="AC43" s="221">
        <v>0</v>
      </c>
      <c r="AD43" s="284">
        <v>3</v>
      </c>
      <c r="AE43" s="297">
        <v>6</v>
      </c>
      <c r="AF43" s="92" t="s">
        <v>47</v>
      </c>
      <c r="AG43" s="85"/>
      <c r="AH43" s="88"/>
      <c r="AI43" s="91" t="s">
        <v>47</v>
      </c>
      <c r="AJ43" s="298">
        <v>0</v>
      </c>
      <c r="AK43" s="284">
        <v>4</v>
      </c>
      <c r="AL43" s="284">
        <v>0</v>
      </c>
      <c r="AM43" s="221">
        <v>0</v>
      </c>
      <c r="AN43" s="284">
        <v>1</v>
      </c>
      <c r="AO43" s="221">
        <v>4</v>
      </c>
      <c r="AP43" s="221">
        <v>0</v>
      </c>
      <c r="AQ43" s="221">
        <v>0</v>
      </c>
      <c r="AR43" s="221">
        <v>3</v>
      </c>
      <c r="AS43" s="221">
        <v>3</v>
      </c>
      <c r="AT43" s="221">
        <v>0</v>
      </c>
      <c r="AU43" s="221">
        <v>0</v>
      </c>
      <c r="AV43" s="221">
        <v>0</v>
      </c>
      <c r="AW43" s="265">
        <v>0</v>
      </c>
    </row>
    <row r="44" spans="1:49" ht="18" customHeight="1">
      <c r="A44" s="88"/>
      <c r="B44" s="91" t="s">
        <v>48</v>
      </c>
      <c r="C44" s="214">
        <v>0</v>
      </c>
      <c r="D44" s="215">
        <v>0</v>
      </c>
      <c r="E44" s="215">
        <v>0</v>
      </c>
      <c r="F44" s="231">
        <v>0</v>
      </c>
      <c r="G44" s="231">
        <v>0</v>
      </c>
      <c r="H44" s="231">
        <v>0</v>
      </c>
      <c r="I44" s="231">
        <v>0</v>
      </c>
      <c r="J44" s="231">
        <v>0</v>
      </c>
      <c r="K44" s="231">
        <v>0</v>
      </c>
      <c r="L44" s="231">
        <v>0</v>
      </c>
      <c r="M44" s="231">
        <v>0</v>
      </c>
      <c r="N44" s="231">
        <v>0</v>
      </c>
      <c r="O44" s="231">
        <v>0</v>
      </c>
      <c r="P44" s="221">
        <v>0</v>
      </c>
      <c r="Q44" s="221">
        <v>0</v>
      </c>
      <c r="R44" s="221">
        <v>0</v>
      </c>
      <c r="S44" s="221">
        <v>0</v>
      </c>
      <c r="T44" s="221">
        <v>0</v>
      </c>
      <c r="U44" s="221">
        <v>0</v>
      </c>
      <c r="V44" s="221">
        <v>0</v>
      </c>
      <c r="W44" s="221">
        <v>0</v>
      </c>
      <c r="X44" s="221">
        <v>0</v>
      </c>
      <c r="Y44" s="221">
        <v>0</v>
      </c>
      <c r="Z44" s="221">
        <v>0</v>
      </c>
      <c r="AA44" s="221">
        <v>0</v>
      </c>
      <c r="AB44" s="221">
        <v>0</v>
      </c>
      <c r="AC44" s="221">
        <v>0</v>
      </c>
      <c r="AD44" s="284">
        <v>0</v>
      </c>
      <c r="AE44" s="297">
        <v>0</v>
      </c>
      <c r="AF44" s="92" t="s">
        <v>48</v>
      </c>
      <c r="AG44" s="85"/>
      <c r="AH44" s="88"/>
      <c r="AI44" s="91" t="s">
        <v>48</v>
      </c>
      <c r="AJ44" s="298">
        <v>0</v>
      </c>
      <c r="AK44" s="284">
        <v>0</v>
      </c>
      <c r="AL44" s="284">
        <v>0</v>
      </c>
      <c r="AM44" s="221">
        <v>0</v>
      </c>
      <c r="AN44" s="284">
        <v>0</v>
      </c>
      <c r="AO44" s="221">
        <v>0</v>
      </c>
      <c r="AP44" s="221">
        <v>0</v>
      </c>
      <c r="AQ44" s="221">
        <v>0</v>
      </c>
      <c r="AR44" s="221">
        <v>0</v>
      </c>
      <c r="AS44" s="221">
        <v>0</v>
      </c>
      <c r="AT44" s="221">
        <v>0</v>
      </c>
      <c r="AU44" s="221">
        <v>0</v>
      </c>
      <c r="AV44" s="221">
        <v>0</v>
      </c>
      <c r="AW44" s="265">
        <v>0</v>
      </c>
    </row>
    <row r="45" spans="1:49" s="1" customFormat="1" ht="18" customHeight="1">
      <c r="A45" s="346" t="s">
        <v>260</v>
      </c>
      <c r="B45" s="366"/>
      <c r="C45" s="212">
        <v>93</v>
      </c>
      <c r="D45" s="213">
        <v>36</v>
      </c>
      <c r="E45" s="213">
        <v>57</v>
      </c>
      <c r="F45" s="213">
        <v>0</v>
      </c>
      <c r="G45" s="213">
        <v>0</v>
      </c>
      <c r="H45" s="213">
        <v>0</v>
      </c>
      <c r="I45" s="213">
        <v>0</v>
      </c>
      <c r="J45" s="213">
        <v>0</v>
      </c>
      <c r="K45" s="213">
        <v>0</v>
      </c>
      <c r="L45" s="213">
        <v>1</v>
      </c>
      <c r="M45" s="213">
        <v>1</v>
      </c>
      <c r="N45" s="213">
        <v>10</v>
      </c>
      <c r="O45" s="213">
        <v>8</v>
      </c>
      <c r="P45" s="218">
        <v>1</v>
      </c>
      <c r="Q45" s="218">
        <v>0</v>
      </c>
      <c r="R45" s="218">
        <v>0</v>
      </c>
      <c r="S45" s="218">
        <v>4</v>
      </c>
      <c r="T45" s="218">
        <v>2</v>
      </c>
      <c r="U45" s="218">
        <v>5</v>
      </c>
      <c r="V45" s="218">
        <v>5</v>
      </c>
      <c r="W45" s="218">
        <v>4</v>
      </c>
      <c r="X45" s="218">
        <v>0</v>
      </c>
      <c r="Y45" s="218">
        <v>0</v>
      </c>
      <c r="Z45" s="218">
        <v>0</v>
      </c>
      <c r="AA45" s="218">
        <v>1</v>
      </c>
      <c r="AB45" s="218">
        <v>0</v>
      </c>
      <c r="AC45" s="218">
        <v>0</v>
      </c>
      <c r="AD45" s="218">
        <v>5</v>
      </c>
      <c r="AE45" s="266">
        <v>9</v>
      </c>
      <c r="AF45" s="337" t="s">
        <v>260</v>
      </c>
      <c r="AG45" s="338"/>
      <c r="AH45" s="346" t="s">
        <v>260</v>
      </c>
      <c r="AI45" s="366"/>
      <c r="AJ45" s="218">
        <f aca="true" t="shared" si="8" ref="AJ45:AW45">SUM(AJ46:AJ48)</f>
        <v>1</v>
      </c>
      <c r="AK45" s="218">
        <f t="shared" si="8"/>
        <v>14</v>
      </c>
      <c r="AL45" s="218">
        <f>SUM(AL46:AL48)</f>
        <v>0</v>
      </c>
      <c r="AM45" s="218">
        <f>SUM(AM46:AM48)</f>
        <v>0</v>
      </c>
      <c r="AN45" s="218">
        <f t="shared" si="8"/>
        <v>1</v>
      </c>
      <c r="AO45" s="218">
        <f t="shared" si="8"/>
        <v>2</v>
      </c>
      <c r="AP45" s="218">
        <f t="shared" si="8"/>
        <v>0</v>
      </c>
      <c r="AQ45" s="218">
        <f t="shared" si="8"/>
        <v>0</v>
      </c>
      <c r="AR45" s="218">
        <f t="shared" si="8"/>
        <v>3</v>
      </c>
      <c r="AS45" s="218">
        <f t="shared" si="8"/>
        <v>6</v>
      </c>
      <c r="AT45" s="218">
        <f t="shared" si="8"/>
        <v>6</v>
      </c>
      <c r="AU45" s="218">
        <f t="shared" si="8"/>
        <v>3</v>
      </c>
      <c r="AV45" s="218">
        <f t="shared" si="8"/>
        <v>1</v>
      </c>
      <c r="AW45" s="218">
        <f t="shared" si="8"/>
        <v>0</v>
      </c>
    </row>
    <row r="46" spans="1:49" ht="18" customHeight="1">
      <c r="A46" s="88"/>
      <c r="B46" s="91" t="s">
        <v>49</v>
      </c>
      <c r="C46" s="214">
        <v>65</v>
      </c>
      <c r="D46" s="215">
        <v>23</v>
      </c>
      <c r="E46" s="215">
        <v>42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1</v>
      </c>
      <c r="M46" s="231">
        <v>1</v>
      </c>
      <c r="N46" s="231">
        <v>8</v>
      </c>
      <c r="O46" s="231">
        <v>6</v>
      </c>
      <c r="P46" s="221">
        <v>1</v>
      </c>
      <c r="Q46" s="221">
        <v>0</v>
      </c>
      <c r="R46" s="221">
        <v>0</v>
      </c>
      <c r="S46" s="221">
        <v>4</v>
      </c>
      <c r="T46" s="221">
        <v>1</v>
      </c>
      <c r="U46" s="221">
        <v>2</v>
      </c>
      <c r="V46" s="221">
        <v>4</v>
      </c>
      <c r="W46" s="221">
        <v>3</v>
      </c>
      <c r="X46" s="221">
        <v>0</v>
      </c>
      <c r="Y46" s="221">
        <v>0</v>
      </c>
      <c r="Z46" s="221">
        <v>0</v>
      </c>
      <c r="AA46" s="221">
        <v>1</v>
      </c>
      <c r="AB46" s="221">
        <v>0</v>
      </c>
      <c r="AC46" s="221">
        <v>0</v>
      </c>
      <c r="AD46" s="284">
        <v>3</v>
      </c>
      <c r="AE46" s="297">
        <v>7</v>
      </c>
      <c r="AF46" s="92" t="s">
        <v>49</v>
      </c>
      <c r="AG46" s="85"/>
      <c r="AH46" s="88"/>
      <c r="AI46" s="91" t="s">
        <v>49</v>
      </c>
      <c r="AJ46" s="298">
        <v>1</v>
      </c>
      <c r="AK46" s="284">
        <v>14</v>
      </c>
      <c r="AL46" s="284">
        <v>0</v>
      </c>
      <c r="AM46" s="221">
        <v>0</v>
      </c>
      <c r="AN46" s="284">
        <v>1</v>
      </c>
      <c r="AO46" s="221">
        <v>2</v>
      </c>
      <c r="AP46" s="221">
        <v>0</v>
      </c>
      <c r="AQ46" s="221">
        <v>0</v>
      </c>
      <c r="AR46" s="221">
        <v>2</v>
      </c>
      <c r="AS46" s="221">
        <v>0</v>
      </c>
      <c r="AT46" s="221">
        <v>1</v>
      </c>
      <c r="AU46" s="221">
        <v>2</v>
      </c>
      <c r="AV46" s="221">
        <v>0</v>
      </c>
      <c r="AW46" s="265">
        <v>0</v>
      </c>
    </row>
    <row r="47" spans="1:49" ht="18" customHeight="1">
      <c r="A47" s="88"/>
      <c r="B47" s="91" t="s">
        <v>50</v>
      </c>
      <c r="C47" s="214">
        <v>0</v>
      </c>
      <c r="D47" s="215">
        <v>0</v>
      </c>
      <c r="E47" s="215">
        <v>0</v>
      </c>
      <c r="F47" s="231">
        <v>0</v>
      </c>
      <c r="G47" s="231">
        <v>0</v>
      </c>
      <c r="H47" s="231">
        <v>0</v>
      </c>
      <c r="I47" s="231">
        <v>0</v>
      </c>
      <c r="J47" s="231">
        <v>0</v>
      </c>
      <c r="K47" s="231">
        <v>0</v>
      </c>
      <c r="L47" s="231">
        <v>0</v>
      </c>
      <c r="M47" s="231">
        <v>0</v>
      </c>
      <c r="N47" s="231">
        <v>0</v>
      </c>
      <c r="O47" s="231">
        <v>0</v>
      </c>
      <c r="P47" s="221">
        <v>0</v>
      </c>
      <c r="Q47" s="221">
        <v>0</v>
      </c>
      <c r="R47" s="221">
        <v>0</v>
      </c>
      <c r="S47" s="221">
        <v>0</v>
      </c>
      <c r="T47" s="221">
        <v>0</v>
      </c>
      <c r="U47" s="221">
        <v>0</v>
      </c>
      <c r="V47" s="221">
        <v>0</v>
      </c>
      <c r="W47" s="221">
        <v>0</v>
      </c>
      <c r="X47" s="221">
        <v>0</v>
      </c>
      <c r="Y47" s="221">
        <v>0</v>
      </c>
      <c r="Z47" s="221">
        <v>0</v>
      </c>
      <c r="AA47" s="221">
        <v>0</v>
      </c>
      <c r="AB47" s="221">
        <v>0</v>
      </c>
      <c r="AC47" s="221">
        <v>0</v>
      </c>
      <c r="AD47" s="284">
        <v>0</v>
      </c>
      <c r="AE47" s="297">
        <v>0</v>
      </c>
      <c r="AF47" s="92" t="s">
        <v>50</v>
      </c>
      <c r="AG47" s="85"/>
      <c r="AH47" s="88"/>
      <c r="AI47" s="91" t="s">
        <v>50</v>
      </c>
      <c r="AJ47" s="298">
        <v>0</v>
      </c>
      <c r="AK47" s="284">
        <v>0</v>
      </c>
      <c r="AL47" s="284">
        <v>0</v>
      </c>
      <c r="AM47" s="221">
        <v>0</v>
      </c>
      <c r="AN47" s="284">
        <v>0</v>
      </c>
      <c r="AO47" s="221">
        <v>0</v>
      </c>
      <c r="AP47" s="221">
        <v>0</v>
      </c>
      <c r="AQ47" s="221">
        <v>0</v>
      </c>
      <c r="AR47" s="221">
        <v>0</v>
      </c>
      <c r="AS47" s="221">
        <v>0</v>
      </c>
      <c r="AT47" s="221">
        <v>0</v>
      </c>
      <c r="AU47" s="221">
        <v>0</v>
      </c>
      <c r="AV47" s="221">
        <v>0</v>
      </c>
      <c r="AW47" s="265">
        <v>0</v>
      </c>
    </row>
    <row r="48" spans="1:49" ht="18" customHeight="1">
      <c r="A48" s="88"/>
      <c r="B48" s="91" t="s">
        <v>51</v>
      </c>
      <c r="C48" s="214">
        <v>28</v>
      </c>
      <c r="D48" s="215">
        <v>13</v>
      </c>
      <c r="E48" s="215">
        <v>15</v>
      </c>
      <c r="F48" s="231">
        <v>0</v>
      </c>
      <c r="G48" s="231">
        <v>0</v>
      </c>
      <c r="H48" s="231">
        <v>0</v>
      </c>
      <c r="I48" s="231">
        <v>0</v>
      </c>
      <c r="J48" s="231">
        <v>0</v>
      </c>
      <c r="K48" s="231">
        <v>0</v>
      </c>
      <c r="L48" s="231">
        <v>0</v>
      </c>
      <c r="M48" s="231">
        <v>0</v>
      </c>
      <c r="N48" s="231">
        <v>2</v>
      </c>
      <c r="O48" s="231">
        <v>2</v>
      </c>
      <c r="P48" s="221">
        <v>0</v>
      </c>
      <c r="Q48" s="221">
        <v>0</v>
      </c>
      <c r="R48" s="221">
        <v>0</v>
      </c>
      <c r="S48" s="221">
        <v>0</v>
      </c>
      <c r="T48" s="221">
        <v>1</v>
      </c>
      <c r="U48" s="221">
        <v>3</v>
      </c>
      <c r="V48" s="221">
        <v>1</v>
      </c>
      <c r="W48" s="221">
        <v>1</v>
      </c>
      <c r="X48" s="221">
        <v>0</v>
      </c>
      <c r="Y48" s="221">
        <v>0</v>
      </c>
      <c r="Z48" s="221">
        <v>0</v>
      </c>
      <c r="AA48" s="221">
        <v>0</v>
      </c>
      <c r="AB48" s="221">
        <v>0</v>
      </c>
      <c r="AC48" s="221">
        <v>0</v>
      </c>
      <c r="AD48" s="284">
        <v>2</v>
      </c>
      <c r="AE48" s="297">
        <v>2</v>
      </c>
      <c r="AF48" s="92" t="s">
        <v>51</v>
      </c>
      <c r="AG48" s="85"/>
      <c r="AH48" s="88"/>
      <c r="AI48" s="91" t="s">
        <v>51</v>
      </c>
      <c r="AJ48" s="298">
        <v>0</v>
      </c>
      <c r="AK48" s="284">
        <v>0</v>
      </c>
      <c r="AL48" s="284">
        <v>0</v>
      </c>
      <c r="AM48" s="221">
        <v>0</v>
      </c>
      <c r="AN48" s="284">
        <v>0</v>
      </c>
      <c r="AO48" s="221">
        <v>0</v>
      </c>
      <c r="AP48" s="221">
        <v>0</v>
      </c>
      <c r="AQ48" s="221">
        <v>0</v>
      </c>
      <c r="AR48" s="221">
        <v>1</v>
      </c>
      <c r="AS48" s="221">
        <v>6</v>
      </c>
      <c r="AT48" s="221">
        <v>5</v>
      </c>
      <c r="AU48" s="221">
        <v>1</v>
      </c>
      <c r="AV48" s="221">
        <v>1</v>
      </c>
      <c r="AW48" s="265">
        <v>0</v>
      </c>
    </row>
    <row r="49" spans="1:49" s="1" customFormat="1" ht="18" customHeight="1">
      <c r="A49" s="346" t="s">
        <v>261</v>
      </c>
      <c r="B49" s="366"/>
      <c r="C49" s="212">
        <v>82</v>
      </c>
      <c r="D49" s="213">
        <v>55</v>
      </c>
      <c r="E49" s="213">
        <v>27</v>
      </c>
      <c r="F49" s="213">
        <v>0</v>
      </c>
      <c r="G49" s="213">
        <v>0</v>
      </c>
      <c r="H49" s="213">
        <v>0</v>
      </c>
      <c r="I49" s="213">
        <v>0</v>
      </c>
      <c r="J49" s="213">
        <v>0</v>
      </c>
      <c r="K49" s="213">
        <v>0</v>
      </c>
      <c r="L49" s="213">
        <v>9</v>
      </c>
      <c r="M49" s="213">
        <v>0</v>
      </c>
      <c r="N49" s="213">
        <v>18</v>
      </c>
      <c r="O49" s="213">
        <v>1</v>
      </c>
      <c r="P49" s="218">
        <v>1</v>
      </c>
      <c r="Q49" s="218">
        <v>0</v>
      </c>
      <c r="R49" s="218">
        <v>2</v>
      </c>
      <c r="S49" s="218">
        <v>1</v>
      </c>
      <c r="T49" s="218">
        <v>1</v>
      </c>
      <c r="U49" s="218">
        <v>1</v>
      </c>
      <c r="V49" s="218">
        <v>3</v>
      </c>
      <c r="W49" s="218">
        <v>3</v>
      </c>
      <c r="X49" s="218">
        <v>0</v>
      </c>
      <c r="Y49" s="218">
        <v>0</v>
      </c>
      <c r="Z49" s="218">
        <v>1</v>
      </c>
      <c r="AA49" s="218">
        <v>0</v>
      </c>
      <c r="AB49" s="218">
        <v>1</v>
      </c>
      <c r="AC49" s="218">
        <v>2</v>
      </c>
      <c r="AD49" s="218">
        <v>1</v>
      </c>
      <c r="AE49" s="266">
        <v>1</v>
      </c>
      <c r="AF49" s="337" t="s">
        <v>261</v>
      </c>
      <c r="AG49" s="338"/>
      <c r="AH49" s="346" t="s">
        <v>261</v>
      </c>
      <c r="AI49" s="366"/>
      <c r="AJ49" s="218">
        <f aca="true" t="shared" si="9" ref="AJ49:AW49">SUM(AJ50:AJ53)</f>
        <v>3</v>
      </c>
      <c r="AK49" s="218">
        <f t="shared" si="9"/>
        <v>8</v>
      </c>
      <c r="AL49" s="218">
        <f>SUM(AL50:AL53)</f>
        <v>0</v>
      </c>
      <c r="AM49" s="218">
        <f>SUM(AM50:AM53)</f>
        <v>0</v>
      </c>
      <c r="AN49" s="218">
        <f t="shared" si="9"/>
        <v>1</v>
      </c>
      <c r="AO49" s="218">
        <f t="shared" si="9"/>
        <v>6</v>
      </c>
      <c r="AP49" s="218">
        <f t="shared" si="9"/>
        <v>5</v>
      </c>
      <c r="AQ49" s="218">
        <f t="shared" si="9"/>
        <v>2</v>
      </c>
      <c r="AR49" s="218">
        <f t="shared" si="9"/>
        <v>0</v>
      </c>
      <c r="AS49" s="218">
        <f t="shared" si="9"/>
        <v>0</v>
      </c>
      <c r="AT49" s="218">
        <f t="shared" si="9"/>
        <v>2</v>
      </c>
      <c r="AU49" s="218">
        <f t="shared" si="9"/>
        <v>1</v>
      </c>
      <c r="AV49" s="218">
        <f t="shared" si="9"/>
        <v>7</v>
      </c>
      <c r="AW49" s="218">
        <f t="shared" si="9"/>
        <v>1</v>
      </c>
    </row>
    <row r="50" spans="1:49" ht="18" customHeight="1">
      <c r="A50" s="88"/>
      <c r="B50" s="91" t="s">
        <v>52</v>
      </c>
      <c r="C50" s="214">
        <v>76</v>
      </c>
      <c r="D50" s="215">
        <v>53</v>
      </c>
      <c r="E50" s="215">
        <v>23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0</v>
      </c>
      <c r="L50" s="231">
        <v>9</v>
      </c>
      <c r="M50" s="231">
        <v>0</v>
      </c>
      <c r="N50" s="231">
        <v>18</v>
      </c>
      <c r="O50" s="231">
        <v>1</v>
      </c>
      <c r="P50" s="221">
        <v>1</v>
      </c>
      <c r="Q50" s="221">
        <v>0</v>
      </c>
      <c r="R50" s="221">
        <v>2</v>
      </c>
      <c r="S50" s="221">
        <v>0</v>
      </c>
      <c r="T50" s="221">
        <v>1</v>
      </c>
      <c r="U50" s="221">
        <v>1</v>
      </c>
      <c r="V50" s="221">
        <v>3</v>
      </c>
      <c r="W50" s="221">
        <v>2</v>
      </c>
      <c r="X50" s="221">
        <v>0</v>
      </c>
      <c r="Y50" s="221">
        <v>0</v>
      </c>
      <c r="Z50" s="221">
        <v>1</v>
      </c>
      <c r="AA50" s="221">
        <v>0</v>
      </c>
      <c r="AB50" s="221">
        <v>1</v>
      </c>
      <c r="AC50" s="221">
        <v>2</v>
      </c>
      <c r="AD50" s="284">
        <v>1</v>
      </c>
      <c r="AE50" s="297">
        <v>0</v>
      </c>
      <c r="AF50" s="92" t="s">
        <v>52</v>
      </c>
      <c r="AG50" s="85"/>
      <c r="AH50" s="88"/>
      <c r="AI50" s="91" t="s">
        <v>52</v>
      </c>
      <c r="AJ50" s="298">
        <v>3</v>
      </c>
      <c r="AK50" s="284">
        <v>8</v>
      </c>
      <c r="AL50" s="284">
        <v>0</v>
      </c>
      <c r="AM50" s="221">
        <v>0</v>
      </c>
      <c r="AN50" s="284">
        <v>1</v>
      </c>
      <c r="AO50" s="221">
        <v>5</v>
      </c>
      <c r="AP50" s="221">
        <v>5</v>
      </c>
      <c r="AQ50" s="221">
        <v>2</v>
      </c>
      <c r="AR50" s="221">
        <v>0</v>
      </c>
      <c r="AS50" s="221">
        <v>0</v>
      </c>
      <c r="AT50" s="221">
        <v>0</v>
      </c>
      <c r="AU50" s="221">
        <v>1</v>
      </c>
      <c r="AV50" s="221">
        <v>7</v>
      </c>
      <c r="AW50" s="265">
        <v>1</v>
      </c>
    </row>
    <row r="51" spans="1:49" ht="18" customHeight="1">
      <c r="A51" s="88"/>
      <c r="B51" s="91" t="s">
        <v>53</v>
      </c>
      <c r="C51" s="214">
        <v>0</v>
      </c>
      <c r="D51" s="215">
        <v>0</v>
      </c>
      <c r="E51" s="215">
        <v>0</v>
      </c>
      <c r="F51" s="231">
        <v>0</v>
      </c>
      <c r="G51" s="231">
        <v>0</v>
      </c>
      <c r="H51" s="231">
        <v>0</v>
      </c>
      <c r="I51" s="231">
        <v>0</v>
      </c>
      <c r="J51" s="231">
        <v>0</v>
      </c>
      <c r="K51" s="231">
        <v>0</v>
      </c>
      <c r="L51" s="231">
        <v>0</v>
      </c>
      <c r="M51" s="231">
        <v>0</v>
      </c>
      <c r="N51" s="231">
        <v>0</v>
      </c>
      <c r="O51" s="231">
        <v>0</v>
      </c>
      <c r="P51" s="221">
        <v>0</v>
      </c>
      <c r="Q51" s="221">
        <v>0</v>
      </c>
      <c r="R51" s="221">
        <v>0</v>
      </c>
      <c r="S51" s="221">
        <v>0</v>
      </c>
      <c r="T51" s="221">
        <v>0</v>
      </c>
      <c r="U51" s="221">
        <v>0</v>
      </c>
      <c r="V51" s="221">
        <v>0</v>
      </c>
      <c r="W51" s="221">
        <v>0</v>
      </c>
      <c r="X51" s="221">
        <v>0</v>
      </c>
      <c r="Y51" s="221">
        <v>0</v>
      </c>
      <c r="Z51" s="221">
        <v>0</v>
      </c>
      <c r="AA51" s="221">
        <v>0</v>
      </c>
      <c r="AB51" s="221">
        <v>0</v>
      </c>
      <c r="AC51" s="221">
        <v>0</v>
      </c>
      <c r="AD51" s="284">
        <v>0</v>
      </c>
      <c r="AE51" s="297">
        <v>0</v>
      </c>
      <c r="AF51" s="92" t="s">
        <v>53</v>
      </c>
      <c r="AG51" s="85"/>
      <c r="AH51" s="88"/>
      <c r="AI51" s="91" t="s">
        <v>53</v>
      </c>
      <c r="AJ51" s="298">
        <v>0</v>
      </c>
      <c r="AK51" s="284">
        <v>0</v>
      </c>
      <c r="AL51" s="284">
        <v>0</v>
      </c>
      <c r="AM51" s="221">
        <v>0</v>
      </c>
      <c r="AN51" s="284">
        <v>0</v>
      </c>
      <c r="AO51" s="221">
        <v>0</v>
      </c>
      <c r="AP51" s="221">
        <v>0</v>
      </c>
      <c r="AQ51" s="221">
        <v>0</v>
      </c>
      <c r="AR51" s="221">
        <v>0</v>
      </c>
      <c r="AS51" s="221">
        <v>0</v>
      </c>
      <c r="AT51" s="221">
        <v>0</v>
      </c>
      <c r="AU51" s="221">
        <v>0</v>
      </c>
      <c r="AV51" s="221">
        <v>0</v>
      </c>
      <c r="AW51" s="265">
        <v>0</v>
      </c>
    </row>
    <row r="52" spans="1:49" ht="18" customHeight="1">
      <c r="A52" s="88"/>
      <c r="B52" s="91" t="s">
        <v>54</v>
      </c>
      <c r="C52" s="214">
        <v>6</v>
      </c>
      <c r="D52" s="215">
        <v>2</v>
      </c>
      <c r="E52" s="215">
        <v>4</v>
      </c>
      <c r="F52" s="231">
        <v>0</v>
      </c>
      <c r="G52" s="231">
        <v>0</v>
      </c>
      <c r="H52" s="231">
        <v>0</v>
      </c>
      <c r="I52" s="231">
        <v>0</v>
      </c>
      <c r="J52" s="231">
        <v>0</v>
      </c>
      <c r="K52" s="231">
        <v>0</v>
      </c>
      <c r="L52" s="231">
        <v>0</v>
      </c>
      <c r="M52" s="231">
        <v>0</v>
      </c>
      <c r="N52" s="231">
        <v>0</v>
      </c>
      <c r="O52" s="231">
        <v>0</v>
      </c>
      <c r="P52" s="221">
        <v>0</v>
      </c>
      <c r="Q52" s="221">
        <v>0</v>
      </c>
      <c r="R52" s="221">
        <v>0</v>
      </c>
      <c r="S52" s="221">
        <v>1</v>
      </c>
      <c r="T52" s="221">
        <v>0</v>
      </c>
      <c r="U52" s="221">
        <v>0</v>
      </c>
      <c r="V52" s="221">
        <v>0</v>
      </c>
      <c r="W52" s="221">
        <v>1</v>
      </c>
      <c r="X52" s="221">
        <v>0</v>
      </c>
      <c r="Y52" s="221">
        <v>0</v>
      </c>
      <c r="Z52" s="221">
        <v>0</v>
      </c>
      <c r="AA52" s="221">
        <v>0</v>
      </c>
      <c r="AB52" s="221">
        <v>0</v>
      </c>
      <c r="AC52" s="221">
        <v>0</v>
      </c>
      <c r="AD52" s="284">
        <v>0</v>
      </c>
      <c r="AE52" s="297">
        <v>1</v>
      </c>
      <c r="AF52" s="92" t="s">
        <v>54</v>
      </c>
      <c r="AG52" s="85"/>
      <c r="AH52" s="88"/>
      <c r="AI52" s="91" t="s">
        <v>54</v>
      </c>
      <c r="AJ52" s="298">
        <v>0</v>
      </c>
      <c r="AK52" s="284">
        <v>0</v>
      </c>
      <c r="AL52" s="284">
        <v>0</v>
      </c>
      <c r="AM52" s="221">
        <v>0</v>
      </c>
      <c r="AN52" s="284">
        <v>0</v>
      </c>
      <c r="AO52" s="221">
        <v>1</v>
      </c>
      <c r="AP52" s="221">
        <v>0</v>
      </c>
      <c r="AQ52" s="221">
        <v>0</v>
      </c>
      <c r="AR52" s="221">
        <v>0</v>
      </c>
      <c r="AS52" s="221">
        <v>0</v>
      </c>
      <c r="AT52" s="221">
        <v>2</v>
      </c>
      <c r="AU52" s="221">
        <v>0</v>
      </c>
      <c r="AV52" s="221">
        <v>0</v>
      </c>
      <c r="AW52" s="265">
        <v>0</v>
      </c>
    </row>
    <row r="53" spans="1:49" ht="18" customHeight="1">
      <c r="A53" s="88"/>
      <c r="B53" s="91" t="s">
        <v>55</v>
      </c>
      <c r="C53" s="214">
        <v>0</v>
      </c>
      <c r="D53" s="215">
        <v>0</v>
      </c>
      <c r="E53" s="215">
        <v>0</v>
      </c>
      <c r="F53" s="231">
        <v>0</v>
      </c>
      <c r="G53" s="231">
        <v>0</v>
      </c>
      <c r="H53" s="231">
        <v>0</v>
      </c>
      <c r="I53" s="231">
        <v>0</v>
      </c>
      <c r="J53" s="231">
        <v>0</v>
      </c>
      <c r="K53" s="231">
        <v>0</v>
      </c>
      <c r="L53" s="231">
        <v>0</v>
      </c>
      <c r="M53" s="231">
        <v>0</v>
      </c>
      <c r="N53" s="231">
        <v>0</v>
      </c>
      <c r="O53" s="231">
        <v>0</v>
      </c>
      <c r="P53" s="221">
        <v>0</v>
      </c>
      <c r="Q53" s="221">
        <v>0</v>
      </c>
      <c r="R53" s="221">
        <v>0</v>
      </c>
      <c r="S53" s="221">
        <v>0</v>
      </c>
      <c r="T53" s="221">
        <v>0</v>
      </c>
      <c r="U53" s="221">
        <v>0</v>
      </c>
      <c r="V53" s="221">
        <v>0</v>
      </c>
      <c r="W53" s="221">
        <v>0</v>
      </c>
      <c r="X53" s="221">
        <v>0</v>
      </c>
      <c r="Y53" s="221">
        <v>0</v>
      </c>
      <c r="Z53" s="221">
        <v>0</v>
      </c>
      <c r="AA53" s="221">
        <v>0</v>
      </c>
      <c r="AB53" s="221">
        <v>0</v>
      </c>
      <c r="AC53" s="221">
        <v>0</v>
      </c>
      <c r="AD53" s="284">
        <v>0</v>
      </c>
      <c r="AE53" s="297">
        <v>0</v>
      </c>
      <c r="AF53" s="92" t="s">
        <v>55</v>
      </c>
      <c r="AG53" s="85"/>
      <c r="AH53" s="88"/>
      <c r="AI53" s="91" t="s">
        <v>55</v>
      </c>
      <c r="AJ53" s="298">
        <v>0</v>
      </c>
      <c r="AK53" s="284">
        <v>0</v>
      </c>
      <c r="AL53" s="284">
        <v>0</v>
      </c>
      <c r="AM53" s="221">
        <v>0</v>
      </c>
      <c r="AN53" s="284">
        <v>0</v>
      </c>
      <c r="AO53" s="221">
        <v>0</v>
      </c>
      <c r="AP53" s="221">
        <v>0</v>
      </c>
      <c r="AQ53" s="221">
        <v>0</v>
      </c>
      <c r="AR53" s="221">
        <v>0</v>
      </c>
      <c r="AS53" s="221">
        <v>0</v>
      </c>
      <c r="AT53" s="221">
        <v>0</v>
      </c>
      <c r="AU53" s="221">
        <v>0</v>
      </c>
      <c r="AV53" s="221">
        <v>0</v>
      </c>
      <c r="AW53" s="265">
        <v>0</v>
      </c>
    </row>
    <row r="54" spans="1:49" s="5" customFormat="1" ht="18" customHeight="1">
      <c r="A54" s="346" t="s">
        <v>262</v>
      </c>
      <c r="B54" s="366"/>
      <c r="C54" s="212">
        <v>113</v>
      </c>
      <c r="D54" s="213">
        <v>63</v>
      </c>
      <c r="E54" s="213">
        <v>50</v>
      </c>
      <c r="F54" s="213">
        <v>6</v>
      </c>
      <c r="G54" s="213">
        <v>1</v>
      </c>
      <c r="H54" s="213">
        <v>0</v>
      </c>
      <c r="I54" s="213">
        <v>0</v>
      </c>
      <c r="J54" s="213">
        <v>0</v>
      </c>
      <c r="K54" s="213">
        <v>0</v>
      </c>
      <c r="L54" s="213">
        <v>4</v>
      </c>
      <c r="M54" s="213">
        <v>0</v>
      </c>
      <c r="N54" s="213">
        <v>34</v>
      </c>
      <c r="O54" s="213">
        <v>17</v>
      </c>
      <c r="P54" s="218">
        <v>0</v>
      </c>
      <c r="Q54" s="218">
        <v>0</v>
      </c>
      <c r="R54" s="218">
        <v>0</v>
      </c>
      <c r="S54" s="218">
        <v>1</v>
      </c>
      <c r="T54" s="218">
        <v>0</v>
      </c>
      <c r="U54" s="218">
        <v>0</v>
      </c>
      <c r="V54" s="218">
        <v>8</v>
      </c>
      <c r="W54" s="218">
        <v>5</v>
      </c>
      <c r="X54" s="218">
        <v>0</v>
      </c>
      <c r="Y54" s="218">
        <v>0</v>
      </c>
      <c r="Z54" s="218">
        <v>0</v>
      </c>
      <c r="AA54" s="218">
        <v>0</v>
      </c>
      <c r="AB54" s="218">
        <v>0</v>
      </c>
      <c r="AC54" s="218">
        <v>0</v>
      </c>
      <c r="AD54" s="218">
        <v>1</v>
      </c>
      <c r="AE54" s="266">
        <v>9</v>
      </c>
      <c r="AF54" s="337" t="s">
        <v>262</v>
      </c>
      <c r="AG54" s="338"/>
      <c r="AH54" s="346" t="s">
        <v>262</v>
      </c>
      <c r="AI54" s="366"/>
      <c r="AJ54" s="218">
        <f aca="true" t="shared" si="10" ref="AJ54:AW54">SUM(AJ55:AJ56)</f>
        <v>1</v>
      </c>
      <c r="AK54" s="218">
        <f t="shared" si="10"/>
        <v>0</v>
      </c>
      <c r="AL54" s="218">
        <f>SUM(AL55:AL56)</f>
        <v>0</v>
      </c>
      <c r="AM54" s="218">
        <f>SUM(AM55:AM56)</f>
        <v>0</v>
      </c>
      <c r="AN54" s="218">
        <f t="shared" si="10"/>
        <v>1</v>
      </c>
      <c r="AO54" s="218">
        <f t="shared" si="10"/>
        <v>10</v>
      </c>
      <c r="AP54" s="218">
        <f t="shared" si="10"/>
        <v>3</v>
      </c>
      <c r="AQ54" s="218">
        <f t="shared" si="10"/>
        <v>0</v>
      </c>
      <c r="AR54" s="218">
        <f t="shared" si="10"/>
        <v>3</v>
      </c>
      <c r="AS54" s="218">
        <f t="shared" si="10"/>
        <v>7</v>
      </c>
      <c r="AT54" s="218">
        <f t="shared" si="10"/>
        <v>1</v>
      </c>
      <c r="AU54" s="218">
        <f t="shared" si="10"/>
        <v>0</v>
      </c>
      <c r="AV54" s="218">
        <f t="shared" si="10"/>
        <v>1</v>
      </c>
      <c r="AW54" s="218">
        <f t="shared" si="10"/>
        <v>0</v>
      </c>
    </row>
    <row r="55" spans="1:49" ht="18" customHeight="1">
      <c r="A55" s="88"/>
      <c r="B55" s="91" t="s">
        <v>56</v>
      </c>
      <c r="C55" s="214">
        <v>45</v>
      </c>
      <c r="D55" s="215">
        <v>30</v>
      </c>
      <c r="E55" s="215">
        <v>15</v>
      </c>
      <c r="F55" s="231">
        <v>6</v>
      </c>
      <c r="G55" s="231">
        <v>1</v>
      </c>
      <c r="H55" s="231">
        <v>0</v>
      </c>
      <c r="I55" s="231">
        <v>0</v>
      </c>
      <c r="J55" s="231">
        <v>0</v>
      </c>
      <c r="K55" s="231">
        <v>0</v>
      </c>
      <c r="L55" s="231">
        <v>3</v>
      </c>
      <c r="M55" s="231">
        <v>0</v>
      </c>
      <c r="N55" s="231">
        <v>17</v>
      </c>
      <c r="O55" s="231">
        <v>6</v>
      </c>
      <c r="P55" s="221">
        <v>0</v>
      </c>
      <c r="Q55" s="221">
        <v>0</v>
      </c>
      <c r="R55" s="221">
        <v>0</v>
      </c>
      <c r="S55" s="221">
        <v>0</v>
      </c>
      <c r="T55" s="221">
        <v>0</v>
      </c>
      <c r="U55" s="221">
        <v>0</v>
      </c>
      <c r="V55" s="221">
        <v>1</v>
      </c>
      <c r="W55" s="221">
        <v>2</v>
      </c>
      <c r="X55" s="221">
        <v>0</v>
      </c>
      <c r="Y55" s="221">
        <v>0</v>
      </c>
      <c r="Z55" s="221">
        <v>0</v>
      </c>
      <c r="AA55" s="221">
        <v>0</v>
      </c>
      <c r="AB55" s="221">
        <v>0</v>
      </c>
      <c r="AC55" s="221">
        <v>0</v>
      </c>
      <c r="AD55" s="284">
        <v>1</v>
      </c>
      <c r="AE55" s="297">
        <v>2</v>
      </c>
      <c r="AF55" s="92" t="s">
        <v>56</v>
      </c>
      <c r="AG55" s="85"/>
      <c r="AH55" s="88"/>
      <c r="AI55" s="91" t="s">
        <v>56</v>
      </c>
      <c r="AJ55" s="298">
        <v>0</v>
      </c>
      <c r="AK55" s="284">
        <v>0</v>
      </c>
      <c r="AL55" s="284">
        <v>0</v>
      </c>
      <c r="AM55" s="221">
        <v>0</v>
      </c>
      <c r="AN55" s="284">
        <v>0</v>
      </c>
      <c r="AO55" s="221">
        <v>3</v>
      </c>
      <c r="AP55" s="221">
        <v>0</v>
      </c>
      <c r="AQ55" s="221">
        <v>0</v>
      </c>
      <c r="AR55" s="221">
        <v>1</v>
      </c>
      <c r="AS55" s="221">
        <v>1</v>
      </c>
      <c r="AT55" s="221">
        <v>0</v>
      </c>
      <c r="AU55" s="221">
        <v>0</v>
      </c>
      <c r="AV55" s="221">
        <v>1</v>
      </c>
      <c r="AW55" s="265">
        <v>0</v>
      </c>
    </row>
    <row r="56" spans="1:49" s="63" customFormat="1" ht="18" customHeight="1">
      <c r="A56" s="88"/>
      <c r="B56" s="91" t="s">
        <v>76</v>
      </c>
      <c r="C56" s="214">
        <v>68</v>
      </c>
      <c r="D56" s="215">
        <v>33</v>
      </c>
      <c r="E56" s="215">
        <v>35</v>
      </c>
      <c r="F56" s="231">
        <v>0</v>
      </c>
      <c r="G56" s="231">
        <v>0</v>
      </c>
      <c r="H56" s="231">
        <v>0</v>
      </c>
      <c r="I56" s="231">
        <v>0</v>
      </c>
      <c r="J56" s="231">
        <v>0</v>
      </c>
      <c r="K56" s="231">
        <v>0</v>
      </c>
      <c r="L56" s="231">
        <v>1</v>
      </c>
      <c r="M56" s="231">
        <v>0</v>
      </c>
      <c r="N56" s="231">
        <v>17</v>
      </c>
      <c r="O56" s="231">
        <v>11</v>
      </c>
      <c r="P56" s="221">
        <v>0</v>
      </c>
      <c r="Q56" s="221">
        <v>0</v>
      </c>
      <c r="R56" s="221">
        <v>0</v>
      </c>
      <c r="S56" s="221">
        <v>1</v>
      </c>
      <c r="T56" s="221">
        <v>0</v>
      </c>
      <c r="U56" s="221">
        <v>0</v>
      </c>
      <c r="V56" s="221">
        <v>7</v>
      </c>
      <c r="W56" s="221">
        <v>3</v>
      </c>
      <c r="X56" s="221">
        <v>0</v>
      </c>
      <c r="Y56" s="221">
        <v>0</v>
      </c>
      <c r="Z56" s="221">
        <v>0</v>
      </c>
      <c r="AA56" s="221">
        <v>0</v>
      </c>
      <c r="AB56" s="221">
        <v>0</v>
      </c>
      <c r="AC56" s="221">
        <v>0</v>
      </c>
      <c r="AD56" s="284">
        <v>0</v>
      </c>
      <c r="AE56" s="297">
        <v>7</v>
      </c>
      <c r="AF56" s="92" t="s">
        <v>76</v>
      </c>
      <c r="AG56" s="85"/>
      <c r="AH56" s="88"/>
      <c r="AI56" s="91" t="s">
        <v>76</v>
      </c>
      <c r="AJ56" s="298">
        <v>1</v>
      </c>
      <c r="AK56" s="284">
        <v>0</v>
      </c>
      <c r="AL56" s="284">
        <v>0</v>
      </c>
      <c r="AM56" s="221">
        <v>0</v>
      </c>
      <c r="AN56" s="284">
        <v>1</v>
      </c>
      <c r="AO56" s="221">
        <v>7</v>
      </c>
      <c r="AP56" s="221">
        <v>3</v>
      </c>
      <c r="AQ56" s="221">
        <v>0</v>
      </c>
      <c r="AR56" s="221">
        <v>2</v>
      </c>
      <c r="AS56" s="221">
        <v>6</v>
      </c>
      <c r="AT56" s="221">
        <v>1</v>
      </c>
      <c r="AU56" s="221">
        <v>0</v>
      </c>
      <c r="AV56" s="221">
        <v>0</v>
      </c>
      <c r="AW56" s="265">
        <v>0</v>
      </c>
    </row>
    <row r="57" spans="1:49" s="1" customFormat="1" ht="18" customHeight="1">
      <c r="A57" s="346" t="s">
        <v>263</v>
      </c>
      <c r="B57" s="372"/>
      <c r="C57" s="212">
        <v>137</v>
      </c>
      <c r="D57" s="213">
        <v>80</v>
      </c>
      <c r="E57" s="213">
        <v>57</v>
      </c>
      <c r="F57" s="213">
        <v>6</v>
      </c>
      <c r="G57" s="213">
        <v>3</v>
      </c>
      <c r="H57" s="213">
        <v>6</v>
      </c>
      <c r="I57" s="213">
        <v>3</v>
      </c>
      <c r="J57" s="213">
        <v>0</v>
      </c>
      <c r="K57" s="213">
        <v>0</v>
      </c>
      <c r="L57" s="213">
        <v>15</v>
      </c>
      <c r="M57" s="213">
        <v>0</v>
      </c>
      <c r="N57" s="213">
        <v>17</v>
      </c>
      <c r="O57" s="213">
        <v>15</v>
      </c>
      <c r="P57" s="218">
        <v>4</v>
      </c>
      <c r="Q57" s="218">
        <v>0</v>
      </c>
      <c r="R57" s="218">
        <v>0</v>
      </c>
      <c r="S57" s="218">
        <v>1</v>
      </c>
      <c r="T57" s="218">
        <v>1</v>
      </c>
      <c r="U57" s="218">
        <v>0</v>
      </c>
      <c r="V57" s="218">
        <v>2</v>
      </c>
      <c r="W57" s="218">
        <v>8</v>
      </c>
      <c r="X57" s="218">
        <v>0</v>
      </c>
      <c r="Y57" s="218">
        <v>0</v>
      </c>
      <c r="Z57" s="218">
        <v>1</v>
      </c>
      <c r="AA57" s="218">
        <v>0</v>
      </c>
      <c r="AB57" s="218">
        <v>0</v>
      </c>
      <c r="AC57" s="218">
        <v>0</v>
      </c>
      <c r="AD57" s="218">
        <v>6</v>
      </c>
      <c r="AE57" s="266">
        <v>2</v>
      </c>
      <c r="AF57" s="337" t="s">
        <v>263</v>
      </c>
      <c r="AG57" s="348"/>
      <c r="AH57" s="346" t="s">
        <v>263</v>
      </c>
      <c r="AI57" s="366"/>
      <c r="AJ57" s="218">
        <f aca="true" t="shared" si="11" ref="AJ57:AW57">SUM(AJ58:AJ59)</f>
        <v>3</v>
      </c>
      <c r="AK57" s="218">
        <f t="shared" si="11"/>
        <v>6</v>
      </c>
      <c r="AL57" s="218">
        <f>SUM(AL58:AL59)</f>
        <v>0</v>
      </c>
      <c r="AM57" s="218">
        <f>SUM(AM58:AM59)</f>
        <v>1</v>
      </c>
      <c r="AN57" s="218">
        <f t="shared" si="11"/>
        <v>5</v>
      </c>
      <c r="AO57" s="218">
        <f t="shared" si="11"/>
        <v>7</v>
      </c>
      <c r="AP57" s="218">
        <f t="shared" si="11"/>
        <v>0</v>
      </c>
      <c r="AQ57" s="218">
        <f t="shared" si="11"/>
        <v>1</v>
      </c>
      <c r="AR57" s="218">
        <f t="shared" si="11"/>
        <v>3</v>
      </c>
      <c r="AS57" s="218">
        <f t="shared" si="11"/>
        <v>10</v>
      </c>
      <c r="AT57" s="218">
        <f t="shared" si="11"/>
        <v>7</v>
      </c>
      <c r="AU57" s="218">
        <f t="shared" si="11"/>
        <v>0</v>
      </c>
      <c r="AV57" s="218">
        <f t="shared" si="11"/>
        <v>4</v>
      </c>
      <c r="AW57" s="218">
        <f t="shared" si="11"/>
        <v>0</v>
      </c>
    </row>
    <row r="58" spans="1:49" ht="18" customHeight="1">
      <c r="A58" s="94"/>
      <c r="B58" s="91" t="s">
        <v>57</v>
      </c>
      <c r="C58" s="214">
        <v>50</v>
      </c>
      <c r="D58" s="215">
        <v>22</v>
      </c>
      <c r="E58" s="215">
        <v>28</v>
      </c>
      <c r="F58" s="231">
        <v>0</v>
      </c>
      <c r="G58" s="231">
        <v>2</v>
      </c>
      <c r="H58" s="231">
        <v>0</v>
      </c>
      <c r="I58" s="231">
        <v>0</v>
      </c>
      <c r="J58" s="231">
        <v>0</v>
      </c>
      <c r="K58" s="231">
        <v>0</v>
      </c>
      <c r="L58" s="231">
        <v>5</v>
      </c>
      <c r="M58" s="231">
        <v>0</v>
      </c>
      <c r="N58" s="231">
        <v>8</v>
      </c>
      <c r="O58" s="231">
        <v>7</v>
      </c>
      <c r="P58" s="221">
        <v>0</v>
      </c>
      <c r="Q58" s="221">
        <v>0</v>
      </c>
      <c r="R58" s="221">
        <v>0</v>
      </c>
      <c r="S58" s="221">
        <v>1</v>
      </c>
      <c r="T58" s="221">
        <v>0</v>
      </c>
      <c r="U58" s="221">
        <v>0</v>
      </c>
      <c r="V58" s="221">
        <v>0</v>
      </c>
      <c r="W58" s="221">
        <v>3</v>
      </c>
      <c r="X58" s="221">
        <v>0</v>
      </c>
      <c r="Y58" s="221">
        <v>0</v>
      </c>
      <c r="Z58" s="221">
        <v>0</v>
      </c>
      <c r="AA58" s="221">
        <v>0</v>
      </c>
      <c r="AB58" s="221">
        <v>0</v>
      </c>
      <c r="AC58" s="221">
        <v>0</v>
      </c>
      <c r="AD58" s="284">
        <v>4</v>
      </c>
      <c r="AE58" s="297">
        <v>2</v>
      </c>
      <c r="AF58" s="92" t="s">
        <v>57</v>
      </c>
      <c r="AG58" s="85"/>
      <c r="AH58" s="94"/>
      <c r="AI58" s="91" t="s">
        <v>57</v>
      </c>
      <c r="AJ58" s="298">
        <v>0</v>
      </c>
      <c r="AK58" s="284">
        <v>5</v>
      </c>
      <c r="AL58" s="284">
        <v>0</v>
      </c>
      <c r="AM58" s="221">
        <v>1</v>
      </c>
      <c r="AN58" s="284">
        <v>4</v>
      </c>
      <c r="AO58" s="221">
        <v>7</v>
      </c>
      <c r="AP58" s="221">
        <v>0</v>
      </c>
      <c r="AQ58" s="221">
        <v>0</v>
      </c>
      <c r="AR58" s="221">
        <v>1</v>
      </c>
      <c r="AS58" s="221">
        <v>0</v>
      </c>
      <c r="AT58" s="221">
        <v>0</v>
      </c>
      <c r="AU58" s="221">
        <v>0</v>
      </c>
      <c r="AV58" s="221">
        <v>0</v>
      </c>
      <c r="AW58" s="265">
        <v>0</v>
      </c>
    </row>
    <row r="59" spans="1:49" ht="18" customHeight="1">
      <c r="A59" s="94"/>
      <c r="B59" s="91" t="s">
        <v>199</v>
      </c>
      <c r="C59" s="214">
        <v>87</v>
      </c>
      <c r="D59" s="215">
        <v>58</v>
      </c>
      <c r="E59" s="215">
        <v>29</v>
      </c>
      <c r="F59" s="231">
        <v>6</v>
      </c>
      <c r="G59" s="231">
        <v>1</v>
      </c>
      <c r="H59" s="231">
        <v>6</v>
      </c>
      <c r="I59" s="231">
        <v>3</v>
      </c>
      <c r="J59" s="231">
        <v>0</v>
      </c>
      <c r="K59" s="231">
        <v>0</v>
      </c>
      <c r="L59" s="231">
        <v>10</v>
      </c>
      <c r="M59" s="231">
        <v>0</v>
      </c>
      <c r="N59" s="231">
        <v>9</v>
      </c>
      <c r="O59" s="231">
        <v>8</v>
      </c>
      <c r="P59" s="221">
        <v>4</v>
      </c>
      <c r="Q59" s="221">
        <v>0</v>
      </c>
      <c r="R59" s="221">
        <v>0</v>
      </c>
      <c r="S59" s="221">
        <v>0</v>
      </c>
      <c r="T59" s="221">
        <v>1</v>
      </c>
      <c r="U59" s="221">
        <v>0</v>
      </c>
      <c r="V59" s="221">
        <v>2</v>
      </c>
      <c r="W59" s="221">
        <v>5</v>
      </c>
      <c r="X59" s="221">
        <v>0</v>
      </c>
      <c r="Y59" s="221">
        <v>0</v>
      </c>
      <c r="Z59" s="221">
        <v>1</v>
      </c>
      <c r="AA59" s="221">
        <v>0</v>
      </c>
      <c r="AB59" s="221">
        <v>0</v>
      </c>
      <c r="AC59" s="221">
        <v>0</v>
      </c>
      <c r="AD59" s="284">
        <v>2</v>
      </c>
      <c r="AE59" s="297">
        <v>0</v>
      </c>
      <c r="AF59" s="92" t="s">
        <v>199</v>
      </c>
      <c r="AG59" s="85"/>
      <c r="AH59" s="94"/>
      <c r="AI59" s="91" t="s">
        <v>201</v>
      </c>
      <c r="AJ59" s="298">
        <v>3</v>
      </c>
      <c r="AK59" s="284">
        <v>1</v>
      </c>
      <c r="AL59" s="284">
        <v>0</v>
      </c>
      <c r="AM59" s="221">
        <v>0</v>
      </c>
      <c r="AN59" s="284">
        <v>1</v>
      </c>
      <c r="AO59" s="221">
        <v>0</v>
      </c>
      <c r="AP59" s="221">
        <v>0</v>
      </c>
      <c r="AQ59" s="221">
        <v>1</v>
      </c>
      <c r="AR59" s="221">
        <v>2</v>
      </c>
      <c r="AS59" s="221">
        <v>10</v>
      </c>
      <c r="AT59" s="221">
        <v>7</v>
      </c>
      <c r="AU59" s="221">
        <v>0</v>
      </c>
      <c r="AV59" s="221">
        <v>4</v>
      </c>
      <c r="AW59" s="265">
        <v>0</v>
      </c>
    </row>
    <row r="60" spans="1:49" s="1" customFormat="1" ht="18" customHeight="1">
      <c r="A60" s="346" t="s">
        <v>264</v>
      </c>
      <c r="B60" s="366"/>
      <c r="C60" s="212">
        <v>34</v>
      </c>
      <c r="D60" s="213">
        <v>22</v>
      </c>
      <c r="E60" s="213">
        <v>12</v>
      </c>
      <c r="F60" s="213">
        <v>0</v>
      </c>
      <c r="G60" s="213">
        <v>0</v>
      </c>
      <c r="H60" s="213">
        <v>0</v>
      </c>
      <c r="I60" s="213">
        <v>0</v>
      </c>
      <c r="J60" s="213">
        <v>0</v>
      </c>
      <c r="K60" s="213">
        <v>0</v>
      </c>
      <c r="L60" s="213">
        <v>9</v>
      </c>
      <c r="M60" s="213">
        <v>0</v>
      </c>
      <c r="N60" s="213">
        <v>8</v>
      </c>
      <c r="O60" s="213">
        <v>4</v>
      </c>
      <c r="P60" s="218">
        <v>0</v>
      </c>
      <c r="Q60" s="218">
        <v>0</v>
      </c>
      <c r="R60" s="218">
        <v>0</v>
      </c>
      <c r="S60" s="218">
        <v>0</v>
      </c>
      <c r="T60" s="218">
        <v>0</v>
      </c>
      <c r="U60" s="218">
        <v>0</v>
      </c>
      <c r="V60" s="218">
        <v>1</v>
      </c>
      <c r="W60" s="218">
        <v>2</v>
      </c>
      <c r="X60" s="218">
        <v>0</v>
      </c>
      <c r="Y60" s="218">
        <v>0</v>
      </c>
      <c r="Z60" s="218">
        <v>0</v>
      </c>
      <c r="AA60" s="218">
        <v>0</v>
      </c>
      <c r="AB60" s="218">
        <v>0</v>
      </c>
      <c r="AC60" s="218">
        <v>0</v>
      </c>
      <c r="AD60" s="218">
        <v>1</v>
      </c>
      <c r="AE60" s="266">
        <v>2</v>
      </c>
      <c r="AF60" s="337" t="s">
        <v>264</v>
      </c>
      <c r="AG60" s="338"/>
      <c r="AH60" s="346" t="s">
        <v>264</v>
      </c>
      <c r="AI60" s="366"/>
      <c r="AJ60" s="218">
        <f aca="true" t="shared" si="12" ref="AJ60:AW60">AJ61</f>
        <v>0</v>
      </c>
      <c r="AK60" s="218">
        <f t="shared" si="12"/>
        <v>2</v>
      </c>
      <c r="AL60" s="218">
        <f t="shared" si="12"/>
        <v>0</v>
      </c>
      <c r="AM60" s="218">
        <f t="shared" si="12"/>
        <v>0</v>
      </c>
      <c r="AN60" s="218">
        <f t="shared" si="12"/>
        <v>2</v>
      </c>
      <c r="AO60" s="218">
        <f t="shared" si="12"/>
        <v>1</v>
      </c>
      <c r="AP60" s="218">
        <f t="shared" si="12"/>
        <v>0</v>
      </c>
      <c r="AQ60" s="218">
        <f t="shared" si="12"/>
        <v>0</v>
      </c>
      <c r="AR60" s="218">
        <f t="shared" si="12"/>
        <v>0</v>
      </c>
      <c r="AS60" s="218">
        <f t="shared" si="12"/>
        <v>1</v>
      </c>
      <c r="AT60" s="218">
        <f t="shared" si="12"/>
        <v>1</v>
      </c>
      <c r="AU60" s="218">
        <f t="shared" si="12"/>
        <v>0</v>
      </c>
      <c r="AV60" s="218">
        <f t="shared" si="12"/>
        <v>0</v>
      </c>
      <c r="AW60" s="218">
        <f t="shared" si="12"/>
        <v>0</v>
      </c>
    </row>
    <row r="61" spans="1:49" ht="18" customHeight="1">
      <c r="A61" s="94"/>
      <c r="B61" s="91" t="s">
        <v>58</v>
      </c>
      <c r="C61" s="214">
        <v>34</v>
      </c>
      <c r="D61" s="215">
        <v>22</v>
      </c>
      <c r="E61" s="215">
        <v>12</v>
      </c>
      <c r="F61" s="231">
        <v>0</v>
      </c>
      <c r="G61" s="231">
        <v>0</v>
      </c>
      <c r="H61" s="231">
        <v>0</v>
      </c>
      <c r="I61" s="231">
        <v>0</v>
      </c>
      <c r="J61" s="231">
        <v>0</v>
      </c>
      <c r="K61" s="231">
        <v>0</v>
      </c>
      <c r="L61" s="231">
        <v>9</v>
      </c>
      <c r="M61" s="231">
        <v>0</v>
      </c>
      <c r="N61" s="231">
        <v>8</v>
      </c>
      <c r="O61" s="231">
        <v>4</v>
      </c>
      <c r="P61" s="221">
        <v>0</v>
      </c>
      <c r="Q61" s="221">
        <v>0</v>
      </c>
      <c r="R61" s="221">
        <v>0</v>
      </c>
      <c r="S61" s="221">
        <v>0</v>
      </c>
      <c r="T61" s="221">
        <v>0</v>
      </c>
      <c r="U61" s="221">
        <v>0</v>
      </c>
      <c r="V61" s="221">
        <v>1</v>
      </c>
      <c r="W61" s="221">
        <v>2</v>
      </c>
      <c r="X61" s="221">
        <v>0</v>
      </c>
      <c r="Y61" s="221">
        <v>0</v>
      </c>
      <c r="Z61" s="221">
        <v>0</v>
      </c>
      <c r="AA61" s="221">
        <v>0</v>
      </c>
      <c r="AB61" s="221">
        <v>0</v>
      </c>
      <c r="AC61" s="221">
        <v>0</v>
      </c>
      <c r="AD61" s="284">
        <v>1</v>
      </c>
      <c r="AE61" s="297">
        <v>2</v>
      </c>
      <c r="AF61" s="92" t="s">
        <v>58</v>
      </c>
      <c r="AG61" s="85"/>
      <c r="AH61" s="94"/>
      <c r="AI61" s="91" t="s">
        <v>58</v>
      </c>
      <c r="AJ61" s="298">
        <v>0</v>
      </c>
      <c r="AK61" s="284">
        <v>2</v>
      </c>
      <c r="AL61" s="284">
        <v>0</v>
      </c>
      <c r="AM61" s="221">
        <v>0</v>
      </c>
      <c r="AN61" s="284">
        <v>2</v>
      </c>
      <c r="AO61" s="221">
        <v>1</v>
      </c>
      <c r="AP61" s="221">
        <v>0</v>
      </c>
      <c r="AQ61" s="221">
        <v>0</v>
      </c>
      <c r="AR61" s="221">
        <v>0</v>
      </c>
      <c r="AS61" s="221">
        <v>1</v>
      </c>
      <c r="AT61" s="221">
        <v>1</v>
      </c>
      <c r="AU61" s="221">
        <v>0</v>
      </c>
      <c r="AV61" s="221">
        <v>0</v>
      </c>
      <c r="AW61" s="265">
        <v>0</v>
      </c>
    </row>
    <row r="62" spans="1:49" s="5" customFormat="1" ht="18" customHeight="1">
      <c r="A62" s="346" t="s">
        <v>265</v>
      </c>
      <c r="B62" s="372"/>
      <c r="C62" s="212">
        <v>55</v>
      </c>
      <c r="D62" s="213">
        <v>20</v>
      </c>
      <c r="E62" s="213">
        <v>35</v>
      </c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13">
        <v>0</v>
      </c>
      <c r="L62" s="213">
        <v>1</v>
      </c>
      <c r="M62" s="213">
        <v>0</v>
      </c>
      <c r="N62" s="213">
        <v>9</v>
      </c>
      <c r="O62" s="213">
        <v>5</v>
      </c>
      <c r="P62" s="218">
        <v>0</v>
      </c>
      <c r="Q62" s="218">
        <v>0</v>
      </c>
      <c r="R62" s="218">
        <v>0</v>
      </c>
      <c r="S62" s="218">
        <v>1</v>
      </c>
      <c r="T62" s="218">
        <v>0</v>
      </c>
      <c r="U62" s="218">
        <v>2</v>
      </c>
      <c r="V62" s="218">
        <v>2</v>
      </c>
      <c r="W62" s="218">
        <v>6</v>
      </c>
      <c r="X62" s="218">
        <v>0</v>
      </c>
      <c r="Y62" s="218">
        <v>0</v>
      </c>
      <c r="Z62" s="218">
        <v>0</v>
      </c>
      <c r="AA62" s="218">
        <v>0</v>
      </c>
      <c r="AB62" s="218">
        <v>0</v>
      </c>
      <c r="AC62" s="218">
        <v>0</v>
      </c>
      <c r="AD62" s="218">
        <v>3</v>
      </c>
      <c r="AE62" s="266">
        <v>7</v>
      </c>
      <c r="AF62" s="337" t="s">
        <v>265</v>
      </c>
      <c r="AG62" s="348"/>
      <c r="AH62" s="346" t="s">
        <v>265</v>
      </c>
      <c r="AI62" s="366"/>
      <c r="AJ62" s="218">
        <f aca="true" t="shared" si="13" ref="AJ62:AW62">SUM(AJ63:AJ63)</f>
        <v>0</v>
      </c>
      <c r="AK62" s="218">
        <f t="shared" si="13"/>
        <v>2</v>
      </c>
      <c r="AL62" s="218">
        <f t="shared" si="13"/>
        <v>0</v>
      </c>
      <c r="AM62" s="218">
        <f t="shared" si="13"/>
        <v>0</v>
      </c>
      <c r="AN62" s="218">
        <f t="shared" si="13"/>
        <v>0</v>
      </c>
      <c r="AO62" s="218">
        <f t="shared" si="13"/>
        <v>10</v>
      </c>
      <c r="AP62" s="218">
        <f t="shared" si="13"/>
        <v>2</v>
      </c>
      <c r="AQ62" s="218">
        <f t="shared" si="13"/>
        <v>0</v>
      </c>
      <c r="AR62" s="218">
        <f t="shared" si="13"/>
        <v>1</v>
      </c>
      <c r="AS62" s="218">
        <f t="shared" si="13"/>
        <v>1</v>
      </c>
      <c r="AT62" s="218">
        <f t="shared" si="13"/>
        <v>2</v>
      </c>
      <c r="AU62" s="218">
        <f t="shared" si="13"/>
        <v>1</v>
      </c>
      <c r="AV62" s="218">
        <f t="shared" si="13"/>
        <v>0</v>
      </c>
      <c r="AW62" s="218">
        <f t="shared" si="13"/>
        <v>0</v>
      </c>
    </row>
    <row r="63" spans="1:49" s="63" customFormat="1" ht="18" customHeight="1">
      <c r="A63" s="94"/>
      <c r="B63" s="91" t="s">
        <v>200</v>
      </c>
      <c r="C63" s="214">
        <v>55</v>
      </c>
      <c r="D63" s="215">
        <v>20</v>
      </c>
      <c r="E63" s="215">
        <v>35</v>
      </c>
      <c r="F63" s="231">
        <v>0</v>
      </c>
      <c r="G63" s="231">
        <v>0</v>
      </c>
      <c r="H63" s="231">
        <v>0</v>
      </c>
      <c r="I63" s="231">
        <v>0</v>
      </c>
      <c r="J63" s="231">
        <v>0</v>
      </c>
      <c r="K63" s="231">
        <v>0</v>
      </c>
      <c r="L63" s="231">
        <v>1</v>
      </c>
      <c r="M63" s="231">
        <v>0</v>
      </c>
      <c r="N63" s="231">
        <v>9</v>
      </c>
      <c r="O63" s="231">
        <v>5</v>
      </c>
      <c r="P63" s="221">
        <v>0</v>
      </c>
      <c r="Q63" s="221">
        <v>0</v>
      </c>
      <c r="R63" s="221">
        <v>0</v>
      </c>
      <c r="S63" s="221">
        <v>1</v>
      </c>
      <c r="T63" s="221">
        <v>0</v>
      </c>
      <c r="U63" s="221">
        <v>2</v>
      </c>
      <c r="V63" s="221">
        <v>2</v>
      </c>
      <c r="W63" s="221">
        <v>6</v>
      </c>
      <c r="X63" s="221">
        <v>0</v>
      </c>
      <c r="Y63" s="221">
        <v>0</v>
      </c>
      <c r="Z63" s="221">
        <v>0</v>
      </c>
      <c r="AA63" s="221">
        <v>0</v>
      </c>
      <c r="AB63" s="221">
        <v>0</v>
      </c>
      <c r="AC63" s="221">
        <v>0</v>
      </c>
      <c r="AD63" s="284">
        <v>3</v>
      </c>
      <c r="AE63" s="297">
        <v>7</v>
      </c>
      <c r="AF63" s="92" t="s">
        <v>200</v>
      </c>
      <c r="AG63" s="85"/>
      <c r="AH63" s="94"/>
      <c r="AI63" s="91" t="s">
        <v>200</v>
      </c>
      <c r="AJ63" s="298">
        <v>0</v>
      </c>
      <c r="AK63" s="284">
        <v>2</v>
      </c>
      <c r="AL63" s="284">
        <v>0</v>
      </c>
      <c r="AM63" s="221">
        <v>0</v>
      </c>
      <c r="AN63" s="284">
        <v>0</v>
      </c>
      <c r="AO63" s="221">
        <v>10</v>
      </c>
      <c r="AP63" s="221">
        <v>2</v>
      </c>
      <c r="AQ63" s="221">
        <v>0</v>
      </c>
      <c r="AR63" s="221">
        <v>1</v>
      </c>
      <c r="AS63" s="221">
        <v>1</v>
      </c>
      <c r="AT63" s="221">
        <v>2</v>
      </c>
      <c r="AU63" s="221">
        <v>1</v>
      </c>
      <c r="AV63" s="221">
        <v>0</v>
      </c>
      <c r="AW63" s="265">
        <v>0</v>
      </c>
    </row>
    <row r="64" spans="1:49" s="63" customFormat="1" ht="16.5" customHeight="1">
      <c r="A64" s="82"/>
      <c r="B64" s="95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1"/>
      <c r="AF64" s="96"/>
      <c r="AG64" s="82"/>
      <c r="AH64" s="82"/>
      <c r="AI64" s="95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</row>
    <row r="65" spans="2:29" ht="11.25" customHeight="1">
      <c r="B65" s="270"/>
      <c r="C65" s="270"/>
      <c r="D65" s="270"/>
      <c r="E65" s="270"/>
      <c r="F65" s="270"/>
      <c r="G65" s="270"/>
      <c r="H65" s="270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</row>
    <row r="66" spans="2:49" s="309" customFormat="1" ht="11.25" customHeight="1">
      <c r="B66" s="313"/>
      <c r="C66" s="314">
        <v>4205</v>
      </c>
      <c r="D66" s="314">
        <v>2362</v>
      </c>
      <c r="E66" s="314">
        <v>1843</v>
      </c>
      <c r="F66" s="310">
        <v>28</v>
      </c>
      <c r="G66" s="310">
        <v>14</v>
      </c>
      <c r="H66" s="310">
        <v>22</v>
      </c>
      <c r="I66" s="310">
        <v>4</v>
      </c>
      <c r="J66" s="310">
        <v>2</v>
      </c>
      <c r="K66" s="310">
        <v>1</v>
      </c>
      <c r="L66" s="310">
        <v>390</v>
      </c>
      <c r="M66" s="310">
        <v>34</v>
      </c>
      <c r="N66" s="310">
        <v>818</v>
      </c>
      <c r="O66" s="310">
        <v>356</v>
      </c>
      <c r="P66" s="310">
        <v>62</v>
      </c>
      <c r="Q66" s="310">
        <v>11</v>
      </c>
      <c r="R66" s="310">
        <v>25</v>
      </c>
      <c r="S66" s="310">
        <v>49</v>
      </c>
      <c r="T66" s="310">
        <v>102</v>
      </c>
      <c r="U66" s="310">
        <v>68</v>
      </c>
      <c r="V66" s="310">
        <v>183</v>
      </c>
      <c r="W66" s="310">
        <v>283</v>
      </c>
      <c r="X66" s="310">
        <v>1</v>
      </c>
      <c r="Y66" s="310">
        <v>18</v>
      </c>
      <c r="Z66" s="310">
        <v>10</v>
      </c>
      <c r="AA66" s="310">
        <v>11</v>
      </c>
      <c r="AB66" s="310">
        <v>14</v>
      </c>
      <c r="AC66" s="310">
        <v>21</v>
      </c>
      <c r="AD66" s="309">
        <v>148</v>
      </c>
      <c r="AE66" s="309">
        <v>267</v>
      </c>
      <c r="AJ66" s="309">
        <v>80</v>
      </c>
      <c r="AK66" s="309">
        <v>143</v>
      </c>
      <c r="AL66" s="309">
        <v>5</v>
      </c>
      <c r="AM66" s="309">
        <v>21</v>
      </c>
      <c r="AN66" s="309">
        <v>63</v>
      </c>
      <c r="AO66" s="309">
        <v>287</v>
      </c>
      <c r="AP66" s="309">
        <v>42</v>
      </c>
      <c r="AQ66" s="309">
        <v>50</v>
      </c>
      <c r="AR66" s="309">
        <v>134</v>
      </c>
      <c r="AS66" s="309">
        <v>129</v>
      </c>
      <c r="AT66" s="309">
        <v>192</v>
      </c>
      <c r="AU66" s="309">
        <v>51</v>
      </c>
      <c r="AV66" s="309">
        <v>41</v>
      </c>
      <c r="AW66" s="309">
        <v>25</v>
      </c>
    </row>
    <row r="67" spans="2:29" ht="11.25" customHeight="1">
      <c r="B67" s="11"/>
      <c r="C67" s="151"/>
      <c r="D67" s="151"/>
      <c r="E67" s="151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</row>
    <row r="68" spans="2:5" ht="11.25" customHeight="1">
      <c r="B68" s="275"/>
      <c r="C68" s="275"/>
      <c r="D68" s="275"/>
      <c r="E68" s="275"/>
    </row>
    <row r="69" spans="2:5" ht="11.25" customHeight="1">
      <c r="B69" s="275"/>
      <c r="C69" s="275"/>
      <c r="D69" s="275"/>
      <c r="E69" s="275"/>
    </row>
    <row r="70" ht="14.25" customHeight="1"/>
    <row r="71" ht="14.25" customHeight="1">
      <c r="Q71" s="63"/>
    </row>
    <row r="72" ht="14.25" customHeight="1">
      <c r="Q72" s="63"/>
    </row>
    <row r="73" ht="14.25" customHeight="1">
      <c r="Q73" s="63"/>
    </row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102">
    <mergeCell ref="AL4:AM5"/>
    <mergeCell ref="AF49:AG49"/>
    <mergeCell ref="AF13:AG13"/>
    <mergeCell ref="AF32:AG32"/>
    <mergeCell ref="AF35:AG35"/>
    <mergeCell ref="AF40:AG40"/>
    <mergeCell ref="AF42:AG42"/>
    <mergeCell ref="AF45:AG45"/>
    <mergeCell ref="AH49:AI49"/>
    <mergeCell ref="AF4:AG7"/>
    <mergeCell ref="A62:B62"/>
    <mergeCell ref="AF62:AG62"/>
    <mergeCell ref="AF54:AG54"/>
    <mergeCell ref="AF57:AG57"/>
    <mergeCell ref="A60:B60"/>
    <mergeCell ref="AF60:AG60"/>
    <mergeCell ref="A57:B57"/>
    <mergeCell ref="A54:B54"/>
    <mergeCell ref="AB4:AC5"/>
    <mergeCell ref="P4:Q5"/>
    <mergeCell ref="A13:B13"/>
    <mergeCell ref="A32:B32"/>
    <mergeCell ref="X4:Y5"/>
    <mergeCell ref="Z4:AA5"/>
    <mergeCell ref="D6:D7"/>
    <mergeCell ref="E6:E7"/>
    <mergeCell ref="F6:F7"/>
    <mergeCell ref="G6:G7"/>
    <mergeCell ref="A42:B42"/>
    <mergeCell ref="A45:B45"/>
    <mergeCell ref="A49:B49"/>
    <mergeCell ref="V4:W5"/>
    <mergeCell ref="A4:B7"/>
    <mergeCell ref="A35:B35"/>
    <mergeCell ref="A40:B40"/>
    <mergeCell ref="R4:S5"/>
    <mergeCell ref="T4:U5"/>
    <mergeCell ref="C6:C7"/>
    <mergeCell ref="AT4:AU5"/>
    <mergeCell ref="A1:O1"/>
    <mergeCell ref="C4:E5"/>
    <mergeCell ref="J4:K5"/>
    <mergeCell ref="F4:G5"/>
    <mergeCell ref="H4:I5"/>
    <mergeCell ref="L4:M5"/>
    <mergeCell ref="N4:O5"/>
    <mergeCell ref="AH1:AV1"/>
    <mergeCell ref="AD4:AE5"/>
    <mergeCell ref="AV4:AW5"/>
    <mergeCell ref="AN4:AO5"/>
    <mergeCell ref="AP4:AQ5"/>
    <mergeCell ref="AH60:AI60"/>
    <mergeCell ref="AH54:AI54"/>
    <mergeCell ref="AH35:AI35"/>
    <mergeCell ref="AH40:AI40"/>
    <mergeCell ref="AH42:AI42"/>
    <mergeCell ref="AH45:AI45"/>
    <mergeCell ref="AR4:AS5"/>
    <mergeCell ref="H6:H7"/>
    <mergeCell ref="I6:I7"/>
    <mergeCell ref="J6:J7"/>
    <mergeCell ref="K6:K7"/>
    <mergeCell ref="AH62:AI62"/>
    <mergeCell ref="AJ4:AK5"/>
    <mergeCell ref="AH13:AI13"/>
    <mergeCell ref="AH32:AI32"/>
    <mergeCell ref="AH4:AI7"/>
    <mergeCell ref="AH57:AI57"/>
    <mergeCell ref="P6:P7"/>
    <mergeCell ref="Q6:Q7"/>
    <mergeCell ref="R6:R7"/>
    <mergeCell ref="S6:S7"/>
    <mergeCell ref="L6:L7"/>
    <mergeCell ref="M6:M7"/>
    <mergeCell ref="N6:N7"/>
    <mergeCell ref="O6:O7"/>
    <mergeCell ref="X6:X7"/>
    <mergeCell ref="Y6:Y7"/>
    <mergeCell ref="Z6:Z7"/>
    <mergeCell ref="AA6:AA7"/>
    <mergeCell ref="T6:T7"/>
    <mergeCell ref="U6:U7"/>
    <mergeCell ref="V6:V7"/>
    <mergeCell ref="W6:W7"/>
    <mergeCell ref="AL6:AL7"/>
    <mergeCell ref="AM6:AM7"/>
    <mergeCell ref="AN6:AN7"/>
    <mergeCell ref="AO6:AO7"/>
    <mergeCell ref="AB6:AB7"/>
    <mergeCell ref="AC6:AC7"/>
    <mergeCell ref="AD6:AD7"/>
    <mergeCell ref="AE6:AE7"/>
    <mergeCell ref="AJ6:AJ7"/>
    <mergeCell ref="AK6:AK7"/>
    <mergeCell ref="AT6:AT7"/>
    <mergeCell ref="AU6:AU7"/>
    <mergeCell ref="AV6:AV7"/>
    <mergeCell ref="AW6:AW7"/>
    <mergeCell ref="AP6:AP7"/>
    <mergeCell ref="AQ6:AQ7"/>
    <mergeCell ref="AR6:AR7"/>
    <mergeCell ref="AS6:AS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1" r:id="rId1"/>
  <colBreaks count="2" manualBreakCount="2">
    <brk id="17" max="64" man="1"/>
    <brk id="33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65"/>
  <sheetViews>
    <sheetView showGridLines="0" zoomScalePageLayoutView="0" workbookViewId="0" topLeftCell="A1">
      <selection activeCell="A1" sqref="A1:D1"/>
    </sheetView>
  </sheetViews>
  <sheetFormatPr defaultColWidth="8.75" defaultRowHeight="11.25" customHeight="1"/>
  <cols>
    <col min="1" max="1" width="10.83203125" style="229" customWidth="1"/>
    <col min="2" max="4" width="10.58203125" style="62" customWidth="1"/>
    <col min="5" max="16384" width="8.75" style="62" customWidth="1"/>
  </cols>
  <sheetData>
    <row r="1" spans="1:4" ht="16.5" customHeight="1">
      <c r="A1" s="317" t="s">
        <v>237</v>
      </c>
      <c r="B1" s="317"/>
      <c r="C1" s="317"/>
      <c r="D1" s="317"/>
    </row>
    <row r="2" spans="1:4" ht="16.5" customHeight="1">
      <c r="A2" s="222"/>
      <c r="B2" s="80"/>
      <c r="C2" s="80"/>
      <c r="D2" s="80"/>
    </row>
    <row r="3" spans="1:4" ht="16.5" customHeight="1">
      <c r="A3" s="223" t="s">
        <v>113</v>
      </c>
      <c r="B3" s="63"/>
      <c r="C3" s="63"/>
      <c r="D3" s="150" t="s">
        <v>2</v>
      </c>
    </row>
    <row r="4" spans="1:4" ht="16.5" customHeight="1">
      <c r="A4" s="519" t="s">
        <v>248</v>
      </c>
      <c r="B4" s="373" t="s">
        <v>87</v>
      </c>
      <c r="C4" s="513" t="s">
        <v>78</v>
      </c>
      <c r="D4" s="516" t="s">
        <v>79</v>
      </c>
    </row>
    <row r="5" spans="1:4" ht="16.5" customHeight="1">
      <c r="A5" s="520"/>
      <c r="B5" s="374"/>
      <c r="C5" s="514"/>
      <c r="D5" s="517"/>
    </row>
    <row r="6" spans="1:4" ht="16.5" customHeight="1">
      <c r="A6" s="521"/>
      <c r="B6" s="375"/>
      <c r="C6" s="515"/>
      <c r="D6" s="518"/>
    </row>
    <row r="7" spans="1:4" ht="16.5" customHeight="1">
      <c r="A7" s="224"/>
      <c r="B7" s="269"/>
      <c r="C7" s="270"/>
      <c r="D7" s="270"/>
    </row>
    <row r="8" spans="1:4" ht="16.5" customHeight="1">
      <c r="A8" s="221" t="s">
        <v>250</v>
      </c>
      <c r="B8" s="220">
        <v>913</v>
      </c>
      <c r="C8" s="221">
        <v>658</v>
      </c>
      <c r="D8" s="221">
        <v>255</v>
      </c>
    </row>
    <row r="9" spans="1:4" ht="16.5" customHeight="1">
      <c r="A9" s="225" t="s">
        <v>251</v>
      </c>
      <c r="B9" s="219">
        <v>709</v>
      </c>
      <c r="C9" s="218">
        <v>500</v>
      </c>
      <c r="D9" s="218">
        <v>209</v>
      </c>
    </row>
    <row r="10" spans="1:4" ht="16.5" customHeight="1">
      <c r="A10" s="224"/>
      <c r="B10" s="216" t="s">
        <v>288</v>
      </c>
      <c r="C10" s="217" t="s">
        <v>288</v>
      </c>
      <c r="D10" s="217" t="s">
        <v>288</v>
      </c>
    </row>
    <row r="11" spans="1:4" ht="16.5" customHeight="1">
      <c r="A11" s="224"/>
      <c r="B11" s="216"/>
      <c r="C11" s="217"/>
      <c r="D11" s="217"/>
    </row>
    <row r="12" spans="1:4" ht="16.5" customHeight="1">
      <c r="A12" s="226" t="s">
        <v>114</v>
      </c>
      <c r="B12" s="220">
        <v>4</v>
      </c>
      <c r="C12" s="221">
        <v>4</v>
      </c>
      <c r="D12" s="221">
        <v>0</v>
      </c>
    </row>
    <row r="13" spans="1:4" ht="16.5" customHeight="1">
      <c r="A13" s="226" t="s">
        <v>115</v>
      </c>
      <c r="B13" s="220">
        <v>2</v>
      </c>
      <c r="C13" s="221">
        <v>1</v>
      </c>
      <c r="D13" s="221">
        <v>1</v>
      </c>
    </row>
    <row r="14" spans="1:4" ht="16.5" customHeight="1">
      <c r="A14" s="226" t="s">
        <v>116</v>
      </c>
      <c r="B14" s="220">
        <v>26</v>
      </c>
      <c r="C14" s="221">
        <v>14</v>
      </c>
      <c r="D14" s="221">
        <v>12</v>
      </c>
    </row>
    <row r="15" spans="1:4" ht="16.5" customHeight="1">
      <c r="A15" s="226" t="s">
        <v>117</v>
      </c>
      <c r="B15" s="220" t="s">
        <v>273</v>
      </c>
      <c r="C15" s="221" t="s">
        <v>273</v>
      </c>
      <c r="D15" s="221" t="s">
        <v>273</v>
      </c>
    </row>
    <row r="16" spans="1:4" ht="16.5" customHeight="1">
      <c r="A16" s="226" t="s">
        <v>118</v>
      </c>
      <c r="B16" s="220">
        <v>1</v>
      </c>
      <c r="C16" s="221">
        <v>0</v>
      </c>
      <c r="D16" s="221">
        <v>1</v>
      </c>
    </row>
    <row r="17" spans="1:4" ht="16.5" customHeight="1">
      <c r="A17" s="226" t="s">
        <v>119</v>
      </c>
      <c r="B17" s="220">
        <v>7</v>
      </c>
      <c r="C17" s="221">
        <v>4</v>
      </c>
      <c r="D17" s="221">
        <v>3</v>
      </c>
    </row>
    <row r="18" spans="1:4" ht="16.5" customHeight="1">
      <c r="A18" s="226" t="s">
        <v>120</v>
      </c>
      <c r="B18" s="220">
        <v>48</v>
      </c>
      <c r="C18" s="221">
        <v>26</v>
      </c>
      <c r="D18" s="221">
        <v>22</v>
      </c>
    </row>
    <row r="19" spans="1:4" ht="16.5" customHeight="1">
      <c r="A19" s="226" t="s">
        <v>121</v>
      </c>
      <c r="B19" s="220">
        <v>19</v>
      </c>
      <c r="C19" s="221">
        <v>18</v>
      </c>
      <c r="D19" s="221">
        <v>1</v>
      </c>
    </row>
    <row r="20" spans="1:4" ht="16.5" customHeight="1">
      <c r="A20" s="226" t="s">
        <v>122</v>
      </c>
      <c r="B20" s="220">
        <v>12</v>
      </c>
      <c r="C20" s="221">
        <v>9</v>
      </c>
      <c r="D20" s="221">
        <v>3</v>
      </c>
    </row>
    <row r="21" spans="1:4" ht="16.5" customHeight="1">
      <c r="A21" s="226" t="s">
        <v>123</v>
      </c>
      <c r="B21" s="220">
        <v>15</v>
      </c>
      <c r="C21" s="221">
        <v>11</v>
      </c>
      <c r="D21" s="221">
        <v>4</v>
      </c>
    </row>
    <row r="22" spans="1:4" ht="16.5" customHeight="1">
      <c r="A22" s="226" t="s">
        <v>124</v>
      </c>
      <c r="B22" s="220">
        <v>86</v>
      </c>
      <c r="C22" s="221">
        <v>73</v>
      </c>
      <c r="D22" s="221">
        <v>13</v>
      </c>
    </row>
    <row r="23" spans="1:4" ht="16.5" customHeight="1">
      <c r="A23" s="226" t="s">
        <v>274</v>
      </c>
      <c r="B23" s="220">
        <v>25</v>
      </c>
      <c r="C23" s="284">
        <v>20</v>
      </c>
      <c r="D23" s="284">
        <v>5</v>
      </c>
    </row>
    <row r="24" spans="1:4" ht="16.5" customHeight="1">
      <c r="A24" s="226" t="s">
        <v>125</v>
      </c>
      <c r="B24" s="220">
        <v>276</v>
      </c>
      <c r="C24" s="221">
        <v>190</v>
      </c>
      <c r="D24" s="221">
        <v>86</v>
      </c>
    </row>
    <row r="25" spans="1:4" ht="16.5" customHeight="1">
      <c r="A25" s="226" t="s">
        <v>126</v>
      </c>
      <c r="B25" s="220">
        <v>70</v>
      </c>
      <c r="C25" s="221">
        <v>57</v>
      </c>
      <c r="D25" s="221">
        <v>13</v>
      </c>
    </row>
    <row r="26" spans="1:4" ht="16.5" customHeight="1">
      <c r="A26" s="226" t="s">
        <v>127</v>
      </c>
      <c r="B26" s="220">
        <v>4</v>
      </c>
      <c r="C26" s="284">
        <v>2</v>
      </c>
      <c r="D26" s="284">
        <v>2</v>
      </c>
    </row>
    <row r="27" spans="1:4" ht="16.5" customHeight="1">
      <c r="A27" s="226" t="s">
        <v>128</v>
      </c>
      <c r="B27" s="220">
        <v>0</v>
      </c>
      <c r="C27" s="221">
        <v>0</v>
      </c>
      <c r="D27" s="221">
        <v>0</v>
      </c>
    </row>
    <row r="28" spans="1:4" ht="16.5" customHeight="1">
      <c r="A28" s="226" t="s">
        <v>129</v>
      </c>
      <c r="B28" s="220">
        <v>1</v>
      </c>
      <c r="C28" s="221">
        <v>0</v>
      </c>
      <c r="D28" s="221">
        <v>1</v>
      </c>
    </row>
    <row r="29" spans="1:4" ht="16.5" customHeight="1">
      <c r="A29" s="226" t="s">
        <v>130</v>
      </c>
      <c r="B29" s="220">
        <v>0</v>
      </c>
      <c r="C29" s="221">
        <v>0</v>
      </c>
      <c r="D29" s="221">
        <v>0</v>
      </c>
    </row>
    <row r="30" spans="1:4" ht="16.5" customHeight="1">
      <c r="A30" s="226" t="s">
        <v>131</v>
      </c>
      <c r="B30" s="220">
        <v>0</v>
      </c>
      <c r="C30" s="284">
        <v>0</v>
      </c>
      <c r="D30" s="284">
        <v>0</v>
      </c>
    </row>
    <row r="31" spans="1:4" ht="16.5" customHeight="1">
      <c r="A31" s="226" t="s">
        <v>132</v>
      </c>
      <c r="B31" s="220">
        <v>1</v>
      </c>
      <c r="C31" s="221">
        <v>0</v>
      </c>
      <c r="D31" s="221">
        <v>1</v>
      </c>
    </row>
    <row r="32" spans="1:4" ht="16.5" customHeight="1">
      <c r="A32" s="226" t="s">
        <v>133</v>
      </c>
      <c r="B32" s="220">
        <v>0</v>
      </c>
      <c r="C32" s="284">
        <v>0</v>
      </c>
      <c r="D32" s="284">
        <v>0</v>
      </c>
    </row>
    <row r="33" spans="1:4" ht="16.5" customHeight="1">
      <c r="A33" s="226" t="s">
        <v>134</v>
      </c>
      <c r="B33" s="220">
        <v>33</v>
      </c>
      <c r="C33" s="221">
        <v>23</v>
      </c>
      <c r="D33" s="221">
        <v>10</v>
      </c>
    </row>
    <row r="34" spans="1:4" ht="16.5" customHeight="1">
      <c r="A34" s="226" t="s">
        <v>135</v>
      </c>
      <c r="B34" s="220">
        <v>26</v>
      </c>
      <c r="C34" s="221">
        <v>14</v>
      </c>
      <c r="D34" s="221">
        <v>12</v>
      </c>
    </row>
    <row r="35" spans="1:4" ht="16.5" customHeight="1">
      <c r="A35" s="226" t="s">
        <v>136</v>
      </c>
      <c r="B35" s="220">
        <v>0</v>
      </c>
      <c r="C35" s="284">
        <v>0</v>
      </c>
      <c r="D35" s="284">
        <v>0</v>
      </c>
    </row>
    <row r="36" spans="1:4" ht="16.5" customHeight="1">
      <c r="A36" s="226" t="s">
        <v>137</v>
      </c>
      <c r="B36" s="220">
        <v>1</v>
      </c>
      <c r="C36" s="221">
        <v>0</v>
      </c>
      <c r="D36" s="221">
        <v>1</v>
      </c>
    </row>
    <row r="37" spans="1:4" ht="16.5" customHeight="1">
      <c r="A37" s="226" t="s">
        <v>138</v>
      </c>
      <c r="B37" s="220">
        <v>10</v>
      </c>
      <c r="C37" s="221">
        <v>5</v>
      </c>
      <c r="D37" s="221">
        <v>5</v>
      </c>
    </row>
    <row r="38" spans="1:4" ht="16.5" customHeight="1">
      <c r="A38" s="226" t="s">
        <v>139</v>
      </c>
      <c r="B38" s="220">
        <v>21</v>
      </c>
      <c r="C38" s="221">
        <v>13</v>
      </c>
      <c r="D38" s="221">
        <v>8</v>
      </c>
    </row>
    <row r="39" spans="1:4" ht="16.5" customHeight="1">
      <c r="A39" s="226" t="s">
        <v>140</v>
      </c>
      <c r="B39" s="220">
        <v>1</v>
      </c>
      <c r="C39" s="284">
        <v>1</v>
      </c>
      <c r="D39" s="284">
        <v>0</v>
      </c>
    </row>
    <row r="40" spans="1:4" ht="16.5" customHeight="1">
      <c r="A40" s="226" t="s">
        <v>141</v>
      </c>
      <c r="B40" s="220">
        <v>1</v>
      </c>
      <c r="C40" s="221">
        <v>1</v>
      </c>
      <c r="D40" s="221">
        <v>0</v>
      </c>
    </row>
    <row r="41" spans="1:4" ht="16.5" customHeight="1">
      <c r="A41" s="226" t="s">
        <v>142</v>
      </c>
      <c r="B41" s="220">
        <v>0</v>
      </c>
      <c r="C41" s="221">
        <v>0</v>
      </c>
      <c r="D41" s="221">
        <v>0</v>
      </c>
    </row>
    <row r="42" spans="1:4" ht="16.5" customHeight="1">
      <c r="A42" s="226" t="s">
        <v>143</v>
      </c>
      <c r="B42" s="220">
        <v>0</v>
      </c>
      <c r="C42" s="221">
        <v>0</v>
      </c>
      <c r="D42" s="221">
        <v>0</v>
      </c>
    </row>
    <row r="43" spans="1:4" ht="16.5" customHeight="1">
      <c r="A43" s="226" t="s">
        <v>144</v>
      </c>
      <c r="B43" s="220">
        <v>0</v>
      </c>
      <c r="C43" s="221">
        <v>0</v>
      </c>
      <c r="D43" s="221">
        <v>0</v>
      </c>
    </row>
    <row r="44" spans="1:4" s="63" customFormat="1" ht="16.5" customHeight="1">
      <c r="A44" s="226" t="s">
        <v>145</v>
      </c>
      <c r="B44" s="220">
        <v>0</v>
      </c>
      <c r="C44" s="284">
        <v>0</v>
      </c>
      <c r="D44" s="284">
        <v>0</v>
      </c>
    </row>
    <row r="45" spans="1:4" ht="16.5" customHeight="1">
      <c r="A45" s="226" t="s">
        <v>146</v>
      </c>
      <c r="B45" s="220">
        <v>0</v>
      </c>
      <c r="C45" s="221">
        <v>0</v>
      </c>
      <c r="D45" s="221">
        <v>0</v>
      </c>
    </row>
    <row r="46" spans="1:4" s="63" customFormat="1" ht="16.5" customHeight="1">
      <c r="A46" s="226" t="s">
        <v>147</v>
      </c>
      <c r="B46" s="220">
        <v>6</v>
      </c>
      <c r="C46" s="221">
        <v>6</v>
      </c>
      <c r="D46" s="221">
        <v>0</v>
      </c>
    </row>
    <row r="47" spans="1:4" ht="16.5" customHeight="1">
      <c r="A47" s="226" t="s">
        <v>148</v>
      </c>
      <c r="B47" s="220">
        <v>0</v>
      </c>
      <c r="C47" s="284">
        <v>0</v>
      </c>
      <c r="D47" s="284">
        <v>0</v>
      </c>
    </row>
    <row r="48" spans="1:4" ht="16.5" customHeight="1">
      <c r="A48" s="226" t="s">
        <v>149</v>
      </c>
      <c r="B48" s="220">
        <v>0</v>
      </c>
      <c r="C48" s="221">
        <v>0</v>
      </c>
      <c r="D48" s="221">
        <v>0</v>
      </c>
    </row>
    <row r="49" spans="1:4" ht="16.5" customHeight="1">
      <c r="A49" s="226" t="s">
        <v>150</v>
      </c>
      <c r="B49" s="220">
        <v>7</v>
      </c>
      <c r="C49" s="221">
        <v>6</v>
      </c>
      <c r="D49" s="221">
        <v>1</v>
      </c>
    </row>
    <row r="50" spans="1:4" ht="16.5" customHeight="1">
      <c r="A50" s="226" t="s">
        <v>151</v>
      </c>
      <c r="B50" s="220">
        <v>0</v>
      </c>
      <c r="C50" s="221">
        <v>0</v>
      </c>
      <c r="D50" s="221">
        <v>0</v>
      </c>
    </row>
    <row r="51" spans="1:4" ht="16.5" customHeight="1">
      <c r="A51" s="226" t="s">
        <v>152</v>
      </c>
      <c r="B51" s="220">
        <v>0</v>
      </c>
      <c r="C51" s="284">
        <v>0</v>
      </c>
      <c r="D51" s="284">
        <v>0</v>
      </c>
    </row>
    <row r="52" spans="1:4" ht="16.5" customHeight="1">
      <c r="A52" s="226" t="s">
        <v>153</v>
      </c>
      <c r="B52" s="220">
        <v>0</v>
      </c>
      <c r="C52" s="221">
        <v>0</v>
      </c>
      <c r="D52" s="221">
        <v>0</v>
      </c>
    </row>
    <row r="53" spans="1:4" ht="16.5" customHeight="1">
      <c r="A53" s="226" t="s">
        <v>154</v>
      </c>
      <c r="B53" s="220">
        <v>0</v>
      </c>
      <c r="C53" s="221">
        <v>0</v>
      </c>
      <c r="D53" s="221">
        <v>0</v>
      </c>
    </row>
    <row r="54" spans="1:4" ht="16.5" customHeight="1">
      <c r="A54" s="226" t="s">
        <v>155</v>
      </c>
      <c r="B54" s="220">
        <v>0</v>
      </c>
      <c r="C54" s="284">
        <v>0</v>
      </c>
      <c r="D54" s="284">
        <v>0</v>
      </c>
    </row>
    <row r="55" spans="1:4" ht="16.5" customHeight="1">
      <c r="A55" s="226" t="s">
        <v>156</v>
      </c>
      <c r="B55" s="220">
        <v>1</v>
      </c>
      <c r="C55" s="221">
        <v>0</v>
      </c>
      <c r="D55" s="221">
        <v>1</v>
      </c>
    </row>
    <row r="56" spans="1:4" ht="16.5" customHeight="1">
      <c r="A56" s="226" t="s">
        <v>157</v>
      </c>
      <c r="B56" s="220">
        <v>0</v>
      </c>
      <c r="C56" s="221">
        <v>0</v>
      </c>
      <c r="D56" s="221">
        <v>0</v>
      </c>
    </row>
    <row r="57" spans="1:4" ht="16.5" customHeight="1">
      <c r="A57" s="226" t="s">
        <v>158</v>
      </c>
      <c r="B57" s="220">
        <v>1</v>
      </c>
      <c r="C57" s="221">
        <v>1</v>
      </c>
      <c r="D57" s="221">
        <v>0</v>
      </c>
    </row>
    <row r="58" spans="1:4" ht="16.5" customHeight="1">
      <c r="A58" s="226" t="s">
        <v>159</v>
      </c>
      <c r="B58" s="220">
        <v>0</v>
      </c>
      <c r="C58" s="221">
        <v>0</v>
      </c>
      <c r="D58" s="221">
        <v>0</v>
      </c>
    </row>
    <row r="59" spans="1:4" ht="16.5" customHeight="1">
      <c r="A59" s="226" t="s">
        <v>27</v>
      </c>
      <c r="B59" s="220">
        <v>4</v>
      </c>
      <c r="C59" s="284">
        <v>1</v>
      </c>
      <c r="D59" s="284">
        <v>3</v>
      </c>
    </row>
    <row r="60" spans="1:4" s="63" customFormat="1" ht="16.5" customHeight="1">
      <c r="A60" s="227"/>
      <c r="B60" s="96"/>
      <c r="C60" s="82"/>
      <c r="D60" s="82"/>
    </row>
    <row r="61" spans="1:4" ht="11.25" customHeight="1">
      <c r="A61" s="285"/>
      <c r="B61" s="270"/>
      <c r="C61" s="270"/>
      <c r="D61" s="270"/>
    </row>
    <row r="62" spans="1:4" ht="11.25" customHeight="1">
      <c r="A62" s="228"/>
      <c r="B62" s="286"/>
      <c r="C62" s="286"/>
      <c r="D62" s="286"/>
    </row>
    <row r="63" spans="1:4" s="308" customFormat="1" ht="11.25" customHeight="1">
      <c r="A63" s="315"/>
      <c r="B63" s="316">
        <v>709</v>
      </c>
      <c r="C63" s="316">
        <v>500</v>
      </c>
      <c r="D63" s="316">
        <v>209</v>
      </c>
    </row>
    <row r="64" ht="11.25" customHeight="1">
      <c r="A64" s="287"/>
    </row>
    <row r="65" ht="11.25" customHeight="1">
      <c r="A65" s="287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sheetProtection/>
  <mergeCells count="5">
    <mergeCell ref="B4:B6"/>
    <mergeCell ref="C4:C6"/>
    <mergeCell ref="D4:D6"/>
    <mergeCell ref="A1:D1"/>
    <mergeCell ref="A4:A6"/>
  </mergeCells>
  <printOptions horizontalCentered="1"/>
  <pageMargins left="0.6692913385826772" right="0.5905511811023623" top="0.58" bottom="0.3937007874015748" header="0.37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8"/>
  <sheetViews>
    <sheetView showGridLines="0" zoomScalePageLayoutView="0" workbookViewId="0" topLeftCell="A1">
      <selection activeCell="A1" sqref="A1:I1"/>
    </sheetView>
  </sheetViews>
  <sheetFormatPr defaultColWidth="8.75" defaultRowHeight="18"/>
  <cols>
    <col min="1" max="1" width="21.75" style="108" bestFit="1" customWidth="1"/>
    <col min="2" max="19" width="6.08203125" style="108" customWidth="1"/>
    <col min="20" max="16384" width="8.75" style="108" customWidth="1"/>
  </cols>
  <sheetData>
    <row r="1" spans="1:19" ht="14.25" customHeight="1">
      <c r="A1" s="522" t="s">
        <v>235</v>
      </c>
      <c r="B1" s="522"/>
      <c r="C1" s="522"/>
      <c r="D1" s="522"/>
      <c r="E1" s="522"/>
      <c r="F1" s="522"/>
      <c r="G1" s="522"/>
      <c r="H1" s="522"/>
      <c r="I1" s="522"/>
      <c r="J1" s="277"/>
      <c r="K1" s="277"/>
      <c r="L1" s="277"/>
      <c r="M1" s="277"/>
      <c r="N1" s="107"/>
      <c r="O1" s="107"/>
      <c r="P1" s="107"/>
      <c r="Q1" s="107"/>
      <c r="S1" s="107"/>
    </row>
    <row r="2" spans="1:19" ht="14.25" customHeight="1">
      <c r="A2" s="129" t="s">
        <v>12</v>
      </c>
      <c r="B2" s="109"/>
      <c r="C2" s="109"/>
      <c r="D2" s="109"/>
      <c r="E2" s="109"/>
      <c r="F2" s="109"/>
      <c r="G2" s="109"/>
      <c r="H2" s="109"/>
      <c r="I2" s="109"/>
      <c r="J2" s="109"/>
      <c r="K2" s="109" t="s">
        <v>196</v>
      </c>
      <c r="L2" s="109"/>
      <c r="M2" s="109"/>
      <c r="N2" s="109"/>
      <c r="O2" s="109"/>
      <c r="P2" s="109"/>
      <c r="Q2" s="109"/>
      <c r="R2" s="130"/>
      <c r="S2" s="110" t="s">
        <v>13</v>
      </c>
    </row>
    <row r="3" spans="1:20" ht="14.25" customHeight="1">
      <c r="A3" s="525" t="s">
        <v>249</v>
      </c>
      <c r="B3" s="111" t="s">
        <v>0</v>
      </c>
      <c r="C3" s="112"/>
      <c r="D3" s="113"/>
      <c r="E3" s="114" t="s">
        <v>6</v>
      </c>
      <c r="F3" s="113"/>
      <c r="G3" s="131"/>
      <c r="H3" s="112" t="s">
        <v>7</v>
      </c>
      <c r="I3" s="113"/>
      <c r="J3" s="113"/>
      <c r="K3" s="114" t="s">
        <v>0</v>
      </c>
      <c r="L3" s="112"/>
      <c r="M3" s="131"/>
      <c r="N3" s="112" t="s">
        <v>6</v>
      </c>
      <c r="O3" s="113"/>
      <c r="P3" s="113"/>
      <c r="Q3" s="114" t="s">
        <v>7</v>
      </c>
      <c r="R3" s="113"/>
      <c r="S3" s="113"/>
      <c r="T3" s="109"/>
    </row>
    <row r="4" spans="1:20" ht="14.25" customHeight="1">
      <c r="A4" s="526"/>
      <c r="B4" s="117" t="s">
        <v>0</v>
      </c>
      <c r="C4" s="118" t="s">
        <v>8</v>
      </c>
      <c r="D4" s="115" t="s">
        <v>1</v>
      </c>
      <c r="E4" s="117" t="s">
        <v>0</v>
      </c>
      <c r="F4" s="118" t="s">
        <v>8</v>
      </c>
      <c r="G4" s="116" t="s">
        <v>1</v>
      </c>
      <c r="H4" s="115" t="s">
        <v>0</v>
      </c>
      <c r="I4" s="118" t="s">
        <v>8</v>
      </c>
      <c r="J4" s="115" t="s">
        <v>1</v>
      </c>
      <c r="K4" s="117" t="s">
        <v>0</v>
      </c>
      <c r="L4" s="118" t="s">
        <v>8</v>
      </c>
      <c r="M4" s="116" t="s">
        <v>1</v>
      </c>
      <c r="N4" s="115" t="s">
        <v>0</v>
      </c>
      <c r="O4" s="118" t="s">
        <v>8</v>
      </c>
      <c r="P4" s="115" t="s">
        <v>1</v>
      </c>
      <c r="Q4" s="117" t="s">
        <v>0</v>
      </c>
      <c r="R4" s="118" t="s">
        <v>8</v>
      </c>
      <c r="S4" s="115" t="s">
        <v>1</v>
      </c>
      <c r="T4" s="109"/>
    </row>
    <row r="5" spans="1:19" ht="14.25" customHeight="1">
      <c r="A5" s="109"/>
      <c r="B5" s="119"/>
      <c r="C5" s="278"/>
      <c r="D5" s="278"/>
      <c r="E5" s="109"/>
      <c r="F5" s="278"/>
      <c r="G5" s="278"/>
      <c r="H5" s="109"/>
      <c r="I5" s="278"/>
      <c r="J5" s="278"/>
      <c r="K5" s="109"/>
      <c r="L5" s="109"/>
      <c r="M5" s="109"/>
      <c r="N5" s="109"/>
      <c r="O5" s="109"/>
      <c r="P5" s="109"/>
      <c r="Q5" s="109"/>
      <c r="R5" s="109"/>
      <c r="S5" s="109"/>
    </row>
    <row r="6" spans="1:19" ht="14.25" customHeight="1">
      <c r="A6" s="272" t="s">
        <v>250</v>
      </c>
      <c r="B6" s="125">
        <v>5126</v>
      </c>
      <c r="C6" s="279">
        <v>2856</v>
      </c>
      <c r="D6" s="132">
        <v>2270</v>
      </c>
      <c r="E6" s="132">
        <v>4961</v>
      </c>
      <c r="F6" s="132">
        <v>2750</v>
      </c>
      <c r="G6" s="132">
        <v>2211</v>
      </c>
      <c r="H6" s="132">
        <v>165</v>
      </c>
      <c r="I6" s="132">
        <v>106</v>
      </c>
      <c r="J6" s="132">
        <v>59</v>
      </c>
      <c r="K6" s="124">
        <v>100</v>
      </c>
      <c r="L6" s="124">
        <v>100</v>
      </c>
      <c r="M6" s="124">
        <v>100</v>
      </c>
      <c r="N6" s="124">
        <v>100</v>
      </c>
      <c r="O6" s="124">
        <v>100</v>
      </c>
      <c r="P6" s="124">
        <v>100</v>
      </c>
      <c r="Q6" s="124">
        <v>100</v>
      </c>
      <c r="R6" s="124">
        <v>100</v>
      </c>
      <c r="S6" s="124">
        <v>100</v>
      </c>
    </row>
    <row r="7" spans="1:19" s="123" customFormat="1" ht="14.25" customHeight="1">
      <c r="A7" s="158" t="s">
        <v>251</v>
      </c>
      <c r="B7" s="120">
        <v>4205</v>
      </c>
      <c r="C7" s="121">
        <v>2362</v>
      </c>
      <c r="D7" s="121">
        <v>1843</v>
      </c>
      <c r="E7" s="121">
        <v>4078</v>
      </c>
      <c r="F7" s="121">
        <v>2280</v>
      </c>
      <c r="G7" s="121">
        <v>1798</v>
      </c>
      <c r="H7" s="121">
        <v>127</v>
      </c>
      <c r="I7" s="121">
        <v>82</v>
      </c>
      <c r="J7" s="121">
        <v>45</v>
      </c>
      <c r="K7" s="122">
        <v>100</v>
      </c>
      <c r="L7" s="122">
        <v>100</v>
      </c>
      <c r="M7" s="122">
        <v>100</v>
      </c>
      <c r="N7" s="122">
        <v>100</v>
      </c>
      <c r="O7" s="122">
        <v>100</v>
      </c>
      <c r="P7" s="122">
        <v>100</v>
      </c>
      <c r="Q7" s="122">
        <v>100</v>
      </c>
      <c r="R7" s="122">
        <v>100</v>
      </c>
      <c r="S7" s="122">
        <v>100</v>
      </c>
    </row>
    <row r="8" spans="1:19" ht="14.25" customHeight="1">
      <c r="A8" s="109"/>
      <c r="B8" s="119"/>
      <c r="C8" s="109"/>
      <c r="D8" s="109"/>
      <c r="E8" s="109"/>
      <c r="F8" s="278"/>
      <c r="G8" s="278"/>
      <c r="H8" s="109"/>
      <c r="I8" s="278"/>
      <c r="J8" s="278"/>
      <c r="K8" s="124"/>
      <c r="L8" s="124"/>
      <c r="M8" s="124"/>
      <c r="N8" s="124"/>
      <c r="O8" s="124"/>
      <c r="P8" s="124"/>
      <c r="Q8" s="124"/>
      <c r="R8" s="124"/>
      <c r="S8" s="124"/>
    </row>
    <row r="9" spans="1:19" ht="14.25" customHeight="1">
      <c r="A9" s="106" t="s">
        <v>219</v>
      </c>
      <c r="B9" s="125">
        <v>42</v>
      </c>
      <c r="C9" s="132">
        <v>28</v>
      </c>
      <c r="D9" s="132">
        <v>14</v>
      </c>
      <c r="E9" s="132">
        <v>41</v>
      </c>
      <c r="F9" s="278">
        <v>27</v>
      </c>
      <c r="G9" s="278">
        <v>14</v>
      </c>
      <c r="H9" s="132">
        <v>1</v>
      </c>
      <c r="I9" s="278">
        <v>1</v>
      </c>
      <c r="J9" s="278">
        <v>0</v>
      </c>
      <c r="K9" s="124">
        <v>1</v>
      </c>
      <c r="L9" s="124">
        <v>1.2</v>
      </c>
      <c r="M9" s="124">
        <v>0.8</v>
      </c>
      <c r="N9" s="124">
        <v>1</v>
      </c>
      <c r="O9" s="124">
        <v>1.2</v>
      </c>
      <c r="P9" s="124">
        <v>0.8</v>
      </c>
      <c r="Q9" s="124">
        <v>0.8</v>
      </c>
      <c r="R9" s="124">
        <v>1.2</v>
      </c>
      <c r="S9" s="124">
        <v>0</v>
      </c>
    </row>
    <row r="10" spans="1:19" ht="14.25" customHeight="1">
      <c r="A10" s="106" t="s">
        <v>65</v>
      </c>
      <c r="B10" s="125">
        <v>26</v>
      </c>
      <c r="C10" s="132">
        <v>22</v>
      </c>
      <c r="D10" s="132">
        <v>4</v>
      </c>
      <c r="E10" s="132">
        <v>26</v>
      </c>
      <c r="F10" s="278">
        <v>22</v>
      </c>
      <c r="G10" s="278">
        <v>4</v>
      </c>
      <c r="H10" s="132">
        <v>0</v>
      </c>
      <c r="I10" s="278">
        <v>0</v>
      </c>
      <c r="J10" s="278">
        <v>0</v>
      </c>
      <c r="K10" s="124">
        <v>0.6</v>
      </c>
      <c r="L10" s="124">
        <v>0.9</v>
      </c>
      <c r="M10" s="124">
        <v>0.2</v>
      </c>
      <c r="N10" s="124">
        <v>0.2</v>
      </c>
      <c r="O10" s="124">
        <v>1</v>
      </c>
      <c r="P10" s="124">
        <v>0.2</v>
      </c>
      <c r="Q10" s="124">
        <v>0</v>
      </c>
      <c r="R10" s="124">
        <v>0</v>
      </c>
      <c r="S10" s="124">
        <v>0</v>
      </c>
    </row>
    <row r="11" spans="1:19" ht="14.25" customHeight="1">
      <c r="A11" s="106" t="s">
        <v>220</v>
      </c>
      <c r="B11" s="125">
        <v>3</v>
      </c>
      <c r="C11" s="132">
        <v>2</v>
      </c>
      <c r="D11" s="132">
        <v>1</v>
      </c>
      <c r="E11" s="132">
        <v>2</v>
      </c>
      <c r="F11" s="278">
        <v>1</v>
      </c>
      <c r="G11" s="278">
        <v>1</v>
      </c>
      <c r="H11" s="132">
        <v>1</v>
      </c>
      <c r="I11" s="278">
        <v>1</v>
      </c>
      <c r="J11" s="278">
        <v>0</v>
      </c>
      <c r="K11" s="124">
        <v>0.1</v>
      </c>
      <c r="L11" s="124">
        <v>0.1</v>
      </c>
      <c r="M11" s="124">
        <v>0.1</v>
      </c>
      <c r="N11" s="124">
        <v>0</v>
      </c>
      <c r="O11" s="124">
        <v>0</v>
      </c>
      <c r="P11" s="124">
        <v>0.1</v>
      </c>
      <c r="Q11" s="124">
        <v>0.8</v>
      </c>
      <c r="R11" s="124">
        <v>1.2</v>
      </c>
      <c r="S11" s="124">
        <v>0</v>
      </c>
    </row>
    <row r="12" spans="1:19" ht="14.25" customHeight="1">
      <c r="A12" s="106" t="s">
        <v>66</v>
      </c>
      <c r="B12" s="125">
        <v>424</v>
      </c>
      <c r="C12" s="132">
        <v>390</v>
      </c>
      <c r="D12" s="132">
        <v>34</v>
      </c>
      <c r="E12" s="132">
        <v>407</v>
      </c>
      <c r="F12" s="278">
        <v>375</v>
      </c>
      <c r="G12" s="278">
        <v>32</v>
      </c>
      <c r="H12" s="132">
        <v>17</v>
      </c>
      <c r="I12" s="278">
        <v>15</v>
      </c>
      <c r="J12" s="278">
        <v>2</v>
      </c>
      <c r="K12" s="124">
        <v>10.1</v>
      </c>
      <c r="L12" s="124">
        <v>16.5</v>
      </c>
      <c r="M12" s="124">
        <v>1.8</v>
      </c>
      <c r="N12" s="124">
        <v>10</v>
      </c>
      <c r="O12" s="124">
        <v>16.4</v>
      </c>
      <c r="P12" s="124">
        <v>1.8</v>
      </c>
      <c r="Q12" s="124">
        <v>13.4</v>
      </c>
      <c r="R12" s="124">
        <v>18.3</v>
      </c>
      <c r="S12" s="124">
        <v>4.4</v>
      </c>
    </row>
    <row r="13" spans="1:19" ht="14.25" customHeight="1">
      <c r="A13" s="106" t="s">
        <v>67</v>
      </c>
      <c r="B13" s="125">
        <v>1174</v>
      </c>
      <c r="C13" s="132">
        <v>818</v>
      </c>
      <c r="D13" s="132">
        <v>356</v>
      </c>
      <c r="E13" s="132">
        <v>1150</v>
      </c>
      <c r="F13" s="278">
        <v>804</v>
      </c>
      <c r="G13" s="278">
        <v>346</v>
      </c>
      <c r="H13" s="132">
        <v>24</v>
      </c>
      <c r="I13" s="278">
        <v>14</v>
      </c>
      <c r="J13" s="278">
        <v>10</v>
      </c>
      <c r="K13" s="124">
        <v>27.9</v>
      </c>
      <c r="L13" s="124">
        <v>34.6</v>
      </c>
      <c r="M13" s="124">
        <v>19.3</v>
      </c>
      <c r="N13" s="124">
        <v>28.2</v>
      </c>
      <c r="O13" s="124">
        <v>35.3</v>
      </c>
      <c r="P13" s="124">
        <v>19.2</v>
      </c>
      <c r="Q13" s="124">
        <v>18.9</v>
      </c>
      <c r="R13" s="124">
        <v>17.1</v>
      </c>
      <c r="S13" s="124">
        <v>22.2</v>
      </c>
    </row>
    <row r="14" spans="1:19" ht="14.25" customHeight="1">
      <c r="A14" s="106" t="s">
        <v>14</v>
      </c>
      <c r="B14" s="125">
        <v>73</v>
      </c>
      <c r="C14" s="132">
        <v>62</v>
      </c>
      <c r="D14" s="132">
        <v>11</v>
      </c>
      <c r="E14" s="132">
        <v>70</v>
      </c>
      <c r="F14" s="278">
        <v>60</v>
      </c>
      <c r="G14" s="278">
        <v>10</v>
      </c>
      <c r="H14" s="132">
        <v>3</v>
      </c>
      <c r="I14" s="278">
        <v>2</v>
      </c>
      <c r="J14" s="278">
        <v>1</v>
      </c>
      <c r="K14" s="124">
        <v>1.7</v>
      </c>
      <c r="L14" s="124">
        <v>2.6</v>
      </c>
      <c r="M14" s="124">
        <v>0.6</v>
      </c>
      <c r="N14" s="124">
        <v>1.7</v>
      </c>
      <c r="O14" s="124">
        <v>2.6</v>
      </c>
      <c r="P14" s="124">
        <v>0.6</v>
      </c>
      <c r="Q14" s="124">
        <v>2.4</v>
      </c>
      <c r="R14" s="124">
        <v>2.4</v>
      </c>
      <c r="S14" s="124">
        <v>2.2</v>
      </c>
    </row>
    <row r="15" spans="1:19" ht="14.25" customHeight="1">
      <c r="A15" s="106" t="s">
        <v>64</v>
      </c>
      <c r="B15" s="125">
        <v>74</v>
      </c>
      <c r="C15" s="132">
        <v>25</v>
      </c>
      <c r="D15" s="132">
        <v>49</v>
      </c>
      <c r="E15" s="132">
        <v>74</v>
      </c>
      <c r="F15" s="278">
        <v>25</v>
      </c>
      <c r="G15" s="278">
        <v>49</v>
      </c>
      <c r="H15" s="132">
        <v>0</v>
      </c>
      <c r="I15" s="278">
        <v>0</v>
      </c>
      <c r="J15" s="278">
        <v>0</v>
      </c>
      <c r="K15" s="124">
        <v>1.8</v>
      </c>
      <c r="L15" s="124">
        <v>1.1</v>
      </c>
      <c r="M15" s="124">
        <v>2.7</v>
      </c>
      <c r="N15" s="124">
        <v>1.8</v>
      </c>
      <c r="O15" s="124">
        <v>1.1</v>
      </c>
      <c r="P15" s="124">
        <v>2.7</v>
      </c>
      <c r="Q15" s="124">
        <v>0</v>
      </c>
      <c r="R15" s="124">
        <v>0</v>
      </c>
      <c r="S15" s="124">
        <v>0</v>
      </c>
    </row>
    <row r="16" spans="1:19" ht="14.25" customHeight="1">
      <c r="A16" s="106" t="s">
        <v>221</v>
      </c>
      <c r="B16" s="125">
        <v>170</v>
      </c>
      <c r="C16" s="132">
        <v>102</v>
      </c>
      <c r="D16" s="132">
        <v>68</v>
      </c>
      <c r="E16" s="132">
        <v>168</v>
      </c>
      <c r="F16" s="278">
        <v>100</v>
      </c>
      <c r="G16" s="278">
        <v>68</v>
      </c>
      <c r="H16" s="132">
        <v>2</v>
      </c>
      <c r="I16" s="278">
        <v>2</v>
      </c>
      <c r="J16" s="278">
        <v>0</v>
      </c>
      <c r="K16" s="124">
        <v>4</v>
      </c>
      <c r="L16" s="124">
        <v>4.3</v>
      </c>
      <c r="M16" s="124">
        <v>3.7</v>
      </c>
      <c r="N16" s="124">
        <v>4.1</v>
      </c>
      <c r="O16" s="124">
        <v>4.4</v>
      </c>
      <c r="P16" s="124">
        <v>3.8</v>
      </c>
      <c r="Q16" s="124">
        <v>1.6</v>
      </c>
      <c r="R16" s="124">
        <v>2.4</v>
      </c>
      <c r="S16" s="124">
        <v>0</v>
      </c>
    </row>
    <row r="17" spans="1:19" ht="14.25" customHeight="1">
      <c r="A17" s="106" t="s">
        <v>222</v>
      </c>
      <c r="B17" s="125">
        <v>466</v>
      </c>
      <c r="C17" s="132">
        <v>183</v>
      </c>
      <c r="D17" s="132">
        <v>283</v>
      </c>
      <c r="E17" s="132">
        <v>448</v>
      </c>
      <c r="F17" s="278">
        <v>171</v>
      </c>
      <c r="G17" s="278">
        <v>277</v>
      </c>
      <c r="H17" s="132">
        <v>18</v>
      </c>
      <c r="I17" s="278">
        <v>12</v>
      </c>
      <c r="J17" s="278">
        <v>6</v>
      </c>
      <c r="K17" s="124">
        <v>11.1</v>
      </c>
      <c r="L17" s="124">
        <v>7.7</v>
      </c>
      <c r="M17" s="124">
        <v>15.4</v>
      </c>
      <c r="N17" s="124">
        <v>11</v>
      </c>
      <c r="O17" s="124">
        <v>7.5</v>
      </c>
      <c r="P17" s="124">
        <v>15.4</v>
      </c>
      <c r="Q17" s="124">
        <v>14.2</v>
      </c>
      <c r="R17" s="124">
        <v>14.6</v>
      </c>
      <c r="S17" s="124">
        <v>13.3</v>
      </c>
    </row>
    <row r="18" spans="1:19" ht="14.25" customHeight="1">
      <c r="A18" s="106" t="s">
        <v>223</v>
      </c>
      <c r="B18" s="125">
        <v>19</v>
      </c>
      <c r="C18" s="132">
        <v>1</v>
      </c>
      <c r="D18" s="132">
        <v>18</v>
      </c>
      <c r="E18" s="132">
        <v>19</v>
      </c>
      <c r="F18" s="278">
        <v>1</v>
      </c>
      <c r="G18" s="278">
        <v>18</v>
      </c>
      <c r="H18" s="132">
        <v>0</v>
      </c>
      <c r="I18" s="278">
        <v>0</v>
      </c>
      <c r="J18" s="278">
        <v>0</v>
      </c>
      <c r="K18" s="124">
        <v>0.5</v>
      </c>
      <c r="L18" s="124">
        <v>0</v>
      </c>
      <c r="M18" s="124">
        <v>1</v>
      </c>
      <c r="N18" s="124">
        <v>0.5</v>
      </c>
      <c r="O18" s="124">
        <v>0</v>
      </c>
      <c r="P18" s="124">
        <v>1</v>
      </c>
      <c r="Q18" s="124">
        <v>0</v>
      </c>
      <c r="R18" s="124">
        <v>0</v>
      </c>
      <c r="S18" s="124">
        <v>0</v>
      </c>
    </row>
    <row r="19" spans="1:19" ht="14.25" customHeight="1">
      <c r="A19" s="106" t="s">
        <v>224</v>
      </c>
      <c r="B19" s="125">
        <v>21</v>
      </c>
      <c r="C19" s="132">
        <v>10</v>
      </c>
      <c r="D19" s="132">
        <v>11</v>
      </c>
      <c r="E19" s="132">
        <v>21</v>
      </c>
      <c r="F19" s="278">
        <v>10</v>
      </c>
      <c r="G19" s="278">
        <v>11</v>
      </c>
      <c r="H19" s="132">
        <v>0</v>
      </c>
      <c r="I19" s="278">
        <v>0</v>
      </c>
      <c r="J19" s="278">
        <v>0</v>
      </c>
      <c r="K19" s="124">
        <v>0.5</v>
      </c>
      <c r="L19" s="124">
        <v>0.4</v>
      </c>
      <c r="M19" s="124">
        <v>0.6</v>
      </c>
      <c r="N19" s="124">
        <v>0.5</v>
      </c>
      <c r="O19" s="124">
        <v>0.4</v>
      </c>
      <c r="P19" s="124">
        <v>0.6</v>
      </c>
      <c r="Q19" s="124">
        <v>0</v>
      </c>
      <c r="R19" s="124">
        <v>0</v>
      </c>
      <c r="S19" s="124">
        <v>0</v>
      </c>
    </row>
    <row r="20" spans="1:19" ht="14.25" customHeight="1">
      <c r="A20" s="133" t="s">
        <v>225</v>
      </c>
      <c r="B20" s="125">
        <v>35</v>
      </c>
      <c r="C20" s="132">
        <v>14</v>
      </c>
      <c r="D20" s="132">
        <v>21</v>
      </c>
      <c r="E20" s="132">
        <v>35</v>
      </c>
      <c r="F20" s="278">
        <v>14</v>
      </c>
      <c r="G20" s="278">
        <v>21</v>
      </c>
      <c r="H20" s="132">
        <v>0</v>
      </c>
      <c r="I20" s="278">
        <v>0</v>
      </c>
      <c r="J20" s="278">
        <v>0</v>
      </c>
      <c r="K20" s="124">
        <v>0.8</v>
      </c>
      <c r="L20" s="124">
        <v>0.6</v>
      </c>
      <c r="M20" s="124">
        <v>1.1</v>
      </c>
      <c r="N20" s="124">
        <v>0.9</v>
      </c>
      <c r="O20" s="124">
        <v>0.6</v>
      </c>
      <c r="P20" s="124">
        <v>1.2</v>
      </c>
      <c r="Q20" s="124">
        <v>0</v>
      </c>
      <c r="R20" s="124">
        <v>0</v>
      </c>
      <c r="S20" s="124">
        <v>0</v>
      </c>
    </row>
    <row r="21" spans="1:19" ht="14.25" customHeight="1">
      <c r="A21" s="106" t="s">
        <v>215</v>
      </c>
      <c r="B21" s="125">
        <v>415</v>
      </c>
      <c r="C21" s="132">
        <v>148</v>
      </c>
      <c r="D21" s="132">
        <v>267</v>
      </c>
      <c r="E21" s="132">
        <v>401</v>
      </c>
      <c r="F21" s="278">
        <v>138</v>
      </c>
      <c r="G21" s="278">
        <v>263</v>
      </c>
      <c r="H21" s="132">
        <v>14</v>
      </c>
      <c r="I21" s="278">
        <v>10</v>
      </c>
      <c r="J21" s="278">
        <v>4</v>
      </c>
      <c r="K21" s="124">
        <v>9.9</v>
      </c>
      <c r="L21" s="124">
        <v>6.3</v>
      </c>
      <c r="M21" s="124">
        <v>14.5</v>
      </c>
      <c r="N21" s="124">
        <v>9.8</v>
      </c>
      <c r="O21" s="124">
        <v>6.1</v>
      </c>
      <c r="P21" s="124">
        <v>14.6</v>
      </c>
      <c r="Q21" s="124">
        <v>11</v>
      </c>
      <c r="R21" s="124">
        <v>12.2</v>
      </c>
      <c r="S21" s="124">
        <v>8.9</v>
      </c>
    </row>
    <row r="22" spans="1:19" ht="14.25" customHeight="1">
      <c r="A22" s="134" t="s">
        <v>216</v>
      </c>
      <c r="B22" s="125">
        <v>223</v>
      </c>
      <c r="C22" s="132">
        <v>80</v>
      </c>
      <c r="D22" s="132">
        <v>143</v>
      </c>
      <c r="E22" s="132">
        <v>207</v>
      </c>
      <c r="F22" s="278">
        <v>69</v>
      </c>
      <c r="G22" s="278">
        <v>138</v>
      </c>
      <c r="H22" s="132">
        <v>16</v>
      </c>
      <c r="I22" s="278">
        <v>11</v>
      </c>
      <c r="J22" s="278">
        <v>5</v>
      </c>
      <c r="K22" s="124">
        <v>5.3</v>
      </c>
      <c r="L22" s="124">
        <v>3.4</v>
      </c>
      <c r="M22" s="124">
        <v>7.8</v>
      </c>
      <c r="N22" s="124">
        <v>5.1</v>
      </c>
      <c r="O22" s="124">
        <v>3</v>
      </c>
      <c r="P22" s="124">
        <v>7.7</v>
      </c>
      <c r="Q22" s="124">
        <v>12.6</v>
      </c>
      <c r="R22" s="124">
        <v>13.4</v>
      </c>
      <c r="S22" s="124">
        <v>11.1</v>
      </c>
    </row>
    <row r="23" spans="1:19" ht="14.25" customHeight="1">
      <c r="A23" s="106" t="s">
        <v>112</v>
      </c>
      <c r="B23" s="125">
        <v>26</v>
      </c>
      <c r="C23" s="132">
        <v>5</v>
      </c>
      <c r="D23" s="132">
        <v>21</v>
      </c>
      <c r="E23" s="132">
        <v>26</v>
      </c>
      <c r="F23" s="278">
        <v>5</v>
      </c>
      <c r="G23" s="278">
        <v>21</v>
      </c>
      <c r="H23" s="132">
        <v>0</v>
      </c>
      <c r="I23" s="278">
        <v>0</v>
      </c>
      <c r="J23" s="278">
        <v>0</v>
      </c>
      <c r="K23" s="124">
        <v>0.6</v>
      </c>
      <c r="L23" s="124">
        <v>0.2</v>
      </c>
      <c r="M23" s="124">
        <v>1.1</v>
      </c>
      <c r="N23" s="124">
        <v>0.6</v>
      </c>
      <c r="O23" s="124">
        <v>0.2</v>
      </c>
      <c r="P23" s="124">
        <v>1.2</v>
      </c>
      <c r="Q23" s="124">
        <v>0</v>
      </c>
      <c r="R23" s="124">
        <v>0</v>
      </c>
      <c r="S23" s="124">
        <v>0</v>
      </c>
    </row>
    <row r="24" spans="1:19" ht="14.25" customHeight="1">
      <c r="A24" s="106" t="s">
        <v>111</v>
      </c>
      <c r="B24" s="125">
        <v>350</v>
      </c>
      <c r="C24" s="132">
        <v>63</v>
      </c>
      <c r="D24" s="132">
        <v>287</v>
      </c>
      <c r="E24" s="132">
        <v>330</v>
      </c>
      <c r="F24" s="278">
        <v>59</v>
      </c>
      <c r="G24" s="278">
        <v>271</v>
      </c>
      <c r="H24" s="132">
        <v>20</v>
      </c>
      <c r="I24" s="278">
        <v>4</v>
      </c>
      <c r="J24" s="278">
        <v>16</v>
      </c>
      <c r="K24" s="124">
        <v>8.3</v>
      </c>
      <c r="L24" s="124">
        <v>2.7</v>
      </c>
      <c r="M24" s="124">
        <v>15.6</v>
      </c>
      <c r="N24" s="124">
        <v>8.1</v>
      </c>
      <c r="O24" s="124">
        <v>2.6</v>
      </c>
      <c r="P24" s="124">
        <v>15.1</v>
      </c>
      <c r="Q24" s="124">
        <v>15.7</v>
      </c>
      <c r="R24" s="124">
        <v>4.9</v>
      </c>
      <c r="S24" s="124">
        <v>35.6</v>
      </c>
    </row>
    <row r="25" spans="1:19" ht="14.25" customHeight="1">
      <c r="A25" s="106" t="s">
        <v>77</v>
      </c>
      <c r="B25" s="125">
        <v>92</v>
      </c>
      <c r="C25" s="132">
        <v>42</v>
      </c>
      <c r="D25" s="132">
        <v>50</v>
      </c>
      <c r="E25" s="132">
        <v>88</v>
      </c>
      <c r="F25" s="278">
        <v>38</v>
      </c>
      <c r="G25" s="278">
        <v>50</v>
      </c>
      <c r="H25" s="132">
        <v>4</v>
      </c>
      <c r="I25" s="278">
        <v>4</v>
      </c>
      <c r="J25" s="278">
        <v>0</v>
      </c>
      <c r="K25" s="124">
        <v>2.2</v>
      </c>
      <c r="L25" s="124">
        <v>1.8</v>
      </c>
      <c r="M25" s="124">
        <v>2.7</v>
      </c>
      <c r="N25" s="124">
        <v>2.2</v>
      </c>
      <c r="O25" s="124">
        <v>1.7</v>
      </c>
      <c r="P25" s="124">
        <v>2.8</v>
      </c>
      <c r="Q25" s="124">
        <v>3.1</v>
      </c>
      <c r="R25" s="124">
        <v>4.9</v>
      </c>
      <c r="S25" s="124">
        <v>0</v>
      </c>
    </row>
    <row r="26" spans="1:19" ht="14.25" customHeight="1">
      <c r="A26" s="135" t="s">
        <v>227</v>
      </c>
      <c r="B26" s="125">
        <v>263</v>
      </c>
      <c r="C26" s="132">
        <v>134</v>
      </c>
      <c r="D26" s="132">
        <v>129</v>
      </c>
      <c r="E26" s="132">
        <v>259</v>
      </c>
      <c r="F26" s="278">
        <v>131</v>
      </c>
      <c r="G26" s="278">
        <v>128</v>
      </c>
      <c r="H26" s="132">
        <v>4</v>
      </c>
      <c r="I26" s="278">
        <v>3</v>
      </c>
      <c r="J26" s="278">
        <v>1</v>
      </c>
      <c r="K26" s="124">
        <v>6.3</v>
      </c>
      <c r="L26" s="124">
        <v>5.7</v>
      </c>
      <c r="M26" s="124">
        <v>7</v>
      </c>
      <c r="N26" s="124">
        <v>6.4</v>
      </c>
      <c r="O26" s="124">
        <v>5.7</v>
      </c>
      <c r="P26" s="124">
        <v>7.1</v>
      </c>
      <c r="Q26" s="124">
        <v>3.1</v>
      </c>
      <c r="R26" s="124">
        <v>3.7</v>
      </c>
      <c r="S26" s="124">
        <v>2.2</v>
      </c>
    </row>
    <row r="27" spans="1:19" ht="14.25" customHeight="1">
      <c r="A27" s="133" t="s">
        <v>226</v>
      </c>
      <c r="B27" s="125">
        <v>243</v>
      </c>
      <c r="C27" s="132">
        <v>192</v>
      </c>
      <c r="D27" s="132">
        <v>51</v>
      </c>
      <c r="E27" s="132">
        <v>242</v>
      </c>
      <c r="F27" s="278">
        <v>191</v>
      </c>
      <c r="G27" s="278">
        <v>51</v>
      </c>
      <c r="H27" s="132">
        <v>1</v>
      </c>
      <c r="I27" s="278">
        <v>1</v>
      </c>
      <c r="J27" s="278">
        <v>0</v>
      </c>
      <c r="K27" s="124">
        <v>5.8</v>
      </c>
      <c r="L27" s="124">
        <v>8.1</v>
      </c>
      <c r="M27" s="124">
        <v>2.8</v>
      </c>
      <c r="N27" s="124">
        <v>5.9</v>
      </c>
      <c r="O27" s="124">
        <v>8.4</v>
      </c>
      <c r="P27" s="124">
        <v>2.8</v>
      </c>
      <c r="Q27" s="124">
        <v>0.8</v>
      </c>
      <c r="R27" s="124">
        <v>1.2</v>
      </c>
      <c r="S27" s="124">
        <v>0</v>
      </c>
    </row>
    <row r="28" spans="1:19" ht="14.25" customHeight="1">
      <c r="A28" s="106" t="s">
        <v>244</v>
      </c>
      <c r="B28" s="125">
        <v>66</v>
      </c>
      <c r="C28" s="132">
        <v>41</v>
      </c>
      <c r="D28" s="132">
        <v>25</v>
      </c>
      <c r="E28" s="132">
        <v>64</v>
      </c>
      <c r="F28" s="278">
        <v>39</v>
      </c>
      <c r="G28" s="278">
        <v>25</v>
      </c>
      <c r="H28" s="132">
        <v>2</v>
      </c>
      <c r="I28" s="278">
        <v>2</v>
      </c>
      <c r="J28" s="278">
        <v>0</v>
      </c>
      <c r="K28" s="124">
        <v>1.6</v>
      </c>
      <c r="L28" s="124">
        <v>1.7</v>
      </c>
      <c r="M28" s="124">
        <v>1.4</v>
      </c>
      <c r="N28" s="124">
        <v>1.6</v>
      </c>
      <c r="O28" s="124">
        <v>1.7</v>
      </c>
      <c r="P28" s="124">
        <v>1.4</v>
      </c>
      <c r="Q28" s="124">
        <v>1.6</v>
      </c>
      <c r="R28" s="124">
        <v>2.4</v>
      </c>
      <c r="S28" s="124">
        <v>0</v>
      </c>
    </row>
    <row r="29" spans="1:19" ht="14.25" customHeight="1">
      <c r="A29" s="126"/>
      <c r="B29" s="127">
        <f aca="true" t="shared" si="0" ref="B29:J29">IF(SUM(B9:B28)=B7,"","だめ")</f>
      </c>
      <c r="C29" s="128">
        <f t="shared" si="0"/>
      </c>
      <c r="D29" s="128">
        <f t="shared" si="0"/>
      </c>
      <c r="E29" s="128">
        <f t="shared" si="0"/>
      </c>
      <c r="F29" s="128">
        <f t="shared" si="0"/>
      </c>
      <c r="G29" s="128">
        <f t="shared" si="0"/>
      </c>
      <c r="H29" s="128">
        <f t="shared" si="0"/>
      </c>
      <c r="I29" s="128">
        <f t="shared" si="0"/>
      </c>
      <c r="J29" s="128">
        <f t="shared" si="0"/>
      </c>
      <c r="K29" s="128">
        <f aca="true" t="shared" si="1" ref="K29:S29">IF(SUM(K9:K28)&lt;101,"","だめ")</f>
      </c>
      <c r="L29" s="128">
        <f t="shared" si="1"/>
      </c>
      <c r="M29" s="128">
        <f t="shared" si="1"/>
      </c>
      <c r="N29" s="128">
        <f t="shared" si="1"/>
      </c>
      <c r="O29" s="128">
        <f t="shared" si="1"/>
      </c>
      <c r="P29" s="128">
        <f t="shared" si="1"/>
      </c>
      <c r="Q29" s="128">
        <f t="shared" si="1"/>
      </c>
      <c r="R29" s="128">
        <f t="shared" si="1"/>
      </c>
      <c r="S29" s="128">
        <f t="shared" si="1"/>
      </c>
    </row>
    <row r="34" spans="1:19" ht="12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</row>
    <row r="35" spans="1:20" ht="12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</row>
    <row r="36" spans="1:20" ht="12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</row>
    <row r="37" spans="1:20" ht="17.25">
      <c r="A37" s="523" t="s">
        <v>236</v>
      </c>
      <c r="B37" s="524"/>
      <c r="C37" s="524"/>
      <c r="D37" s="524"/>
      <c r="E37" s="524"/>
      <c r="F37" s="524"/>
      <c r="G37" s="524"/>
      <c r="H37" s="524"/>
      <c r="I37" s="524"/>
      <c r="J37" s="65"/>
      <c r="K37" s="65"/>
      <c r="L37" s="65"/>
      <c r="M37" s="65"/>
      <c r="N37" s="65"/>
      <c r="O37" s="65"/>
      <c r="P37" s="65"/>
      <c r="Q37" s="65"/>
      <c r="R37" s="9"/>
      <c r="S37" s="65"/>
      <c r="T37" s="109"/>
    </row>
    <row r="38" spans="1:20" ht="12">
      <c r="A38" s="14" t="s">
        <v>4</v>
      </c>
      <c r="B38" s="10"/>
      <c r="C38" s="10"/>
      <c r="D38" s="10"/>
      <c r="E38" s="10"/>
      <c r="F38" s="10"/>
      <c r="G38" s="10"/>
      <c r="H38" s="10"/>
      <c r="I38" s="10"/>
      <c r="J38" s="10"/>
      <c r="K38" s="10" t="s">
        <v>268</v>
      </c>
      <c r="L38" s="10"/>
      <c r="M38" s="10"/>
      <c r="N38" s="10"/>
      <c r="O38" s="10"/>
      <c r="P38" s="10"/>
      <c r="Q38" s="10"/>
      <c r="R38" s="14"/>
      <c r="S38" s="79" t="s">
        <v>5</v>
      </c>
      <c r="T38" s="109"/>
    </row>
    <row r="39" spans="1:20" ht="13.5" customHeight="1">
      <c r="A39" s="527" t="s">
        <v>269</v>
      </c>
      <c r="B39" s="136" t="s">
        <v>0</v>
      </c>
      <c r="C39" s="137"/>
      <c r="D39" s="138"/>
      <c r="E39" s="139" t="s">
        <v>6</v>
      </c>
      <c r="F39" s="138"/>
      <c r="G39" s="140"/>
      <c r="H39" s="137" t="s">
        <v>7</v>
      </c>
      <c r="I39" s="138"/>
      <c r="J39" s="138"/>
      <c r="K39" s="139" t="s">
        <v>0</v>
      </c>
      <c r="L39" s="137"/>
      <c r="M39" s="140"/>
      <c r="N39" s="137" t="s">
        <v>6</v>
      </c>
      <c r="O39" s="138"/>
      <c r="P39" s="138"/>
      <c r="Q39" s="139" t="s">
        <v>7</v>
      </c>
      <c r="R39" s="138"/>
      <c r="S39" s="138"/>
      <c r="T39" s="109"/>
    </row>
    <row r="40" spans="1:20" ht="13.5" customHeight="1">
      <c r="A40" s="528"/>
      <c r="B40" s="141" t="s">
        <v>0</v>
      </c>
      <c r="C40" s="68" t="s">
        <v>8</v>
      </c>
      <c r="D40" s="67" t="s">
        <v>1</v>
      </c>
      <c r="E40" s="141" t="s">
        <v>0</v>
      </c>
      <c r="F40" s="68" t="s">
        <v>8</v>
      </c>
      <c r="G40" s="142" t="s">
        <v>1</v>
      </c>
      <c r="H40" s="67" t="s">
        <v>0</v>
      </c>
      <c r="I40" s="68" t="s">
        <v>8</v>
      </c>
      <c r="J40" s="67" t="s">
        <v>1</v>
      </c>
      <c r="K40" s="141" t="s">
        <v>0</v>
      </c>
      <c r="L40" s="68" t="s">
        <v>8</v>
      </c>
      <c r="M40" s="142" t="s">
        <v>1</v>
      </c>
      <c r="N40" s="67" t="s">
        <v>0</v>
      </c>
      <c r="O40" s="68" t="s">
        <v>8</v>
      </c>
      <c r="P40" s="67" t="s">
        <v>1</v>
      </c>
      <c r="Q40" s="141" t="s">
        <v>0</v>
      </c>
      <c r="R40" s="68" t="s">
        <v>8</v>
      </c>
      <c r="S40" s="67" t="s">
        <v>1</v>
      </c>
      <c r="T40" s="109"/>
    </row>
    <row r="41" spans="1:20" ht="13.5" customHeight="1">
      <c r="A41" s="10"/>
      <c r="B41" s="6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9"/>
    </row>
    <row r="42" spans="1:20" ht="13.5" customHeight="1">
      <c r="A42" s="272" t="s">
        <v>266</v>
      </c>
      <c r="B42" s="16">
        <v>5126</v>
      </c>
      <c r="C42" s="13">
        <v>2856</v>
      </c>
      <c r="D42" s="13">
        <v>2270</v>
      </c>
      <c r="E42" s="13">
        <v>4961</v>
      </c>
      <c r="F42" s="13">
        <v>2750</v>
      </c>
      <c r="G42" s="13">
        <v>2211</v>
      </c>
      <c r="H42" s="13">
        <v>165</v>
      </c>
      <c r="I42" s="13">
        <v>106</v>
      </c>
      <c r="J42" s="13">
        <v>59</v>
      </c>
      <c r="K42" s="144">
        <v>100</v>
      </c>
      <c r="L42" s="144">
        <v>100</v>
      </c>
      <c r="M42" s="144">
        <v>100</v>
      </c>
      <c r="N42" s="144">
        <v>100</v>
      </c>
      <c r="O42" s="144">
        <v>100</v>
      </c>
      <c r="P42" s="144">
        <v>100</v>
      </c>
      <c r="Q42" s="144">
        <v>100</v>
      </c>
      <c r="R42" s="144">
        <v>100</v>
      </c>
      <c r="S42" s="144">
        <v>100</v>
      </c>
      <c r="T42" s="109"/>
    </row>
    <row r="43" spans="1:20" s="123" customFormat="1" ht="13.5" customHeight="1">
      <c r="A43" s="158" t="s">
        <v>267</v>
      </c>
      <c r="B43" s="280">
        <v>4205</v>
      </c>
      <c r="C43" s="281">
        <v>2362</v>
      </c>
      <c r="D43" s="281">
        <v>1843</v>
      </c>
      <c r="E43" s="281">
        <v>4078</v>
      </c>
      <c r="F43" s="281">
        <v>2280</v>
      </c>
      <c r="G43" s="281">
        <v>1798</v>
      </c>
      <c r="H43" s="281">
        <v>127</v>
      </c>
      <c r="I43" s="281">
        <v>82</v>
      </c>
      <c r="J43" s="281">
        <v>45</v>
      </c>
      <c r="K43" s="282">
        <v>100</v>
      </c>
      <c r="L43" s="282">
        <v>100</v>
      </c>
      <c r="M43" s="282">
        <v>100</v>
      </c>
      <c r="N43" s="282">
        <v>100</v>
      </c>
      <c r="O43" s="282">
        <v>100</v>
      </c>
      <c r="P43" s="282">
        <v>100</v>
      </c>
      <c r="Q43" s="282">
        <v>100</v>
      </c>
      <c r="R43" s="282">
        <v>100</v>
      </c>
      <c r="S43" s="282">
        <v>100</v>
      </c>
      <c r="T43" s="143"/>
    </row>
    <row r="44" spans="1:20" ht="13.5" customHeight="1">
      <c r="A44" s="10"/>
      <c r="B44" s="16"/>
      <c r="C44" s="13"/>
      <c r="D44" s="13"/>
      <c r="E44" s="13"/>
      <c r="F44" s="13"/>
      <c r="G44" s="13"/>
      <c r="H44" s="13"/>
      <c r="I44" s="13"/>
      <c r="J44" s="13"/>
      <c r="K44" s="144"/>
      <c r="L44" s="144"/>
      <c r="M44" s="144"/>
      <c r="N44" s="144"/>
      <c r="O44" s="144"/>
      <c r="P44" s="144"/>
      <c r="Q44" s="144"/>
      <c r="R44" s="144"/>
      <c r="S44" s="144"/>
      <c r="T44" s="109"/>
    </row>
    <row r="45" spans="1:20" ht="13.5" customHeight="1">
      <c r="A45" s="106" t="s">
        <v>9</v>
      </c>
      <c r="B45" s="16">
        <v>489</v>
      </c>
      <c r="C45" s="13">
        <v>223</v>
      </c>
      <c r="D45" s="13">
        <v>266</v>
      </c>
      <c r="E45" s="13">
        <v>477</v>
      </c>
      <c r="F45" s="12">
        <v>220</v>
      </c>
      <c r="G45" s="12">
        <v>257</v>
      </c>
      <c r="H45" s="13">
        <v>12</v>
      </c>
      <c r="I45" s="12">
        <v>3</v>
      </c>
      <c r="J45" s="12">
        <v>9</v>
      </c>
      <c r="K45" s="144">
        <v>11.6</v>
      </c>
      <c r="L45" s="144">
        <v>9.4</v>
      </c>
      <c r="M45" s="144">
        <v>14.4</v>
      </c>
      <c r="N45" s="144">
        <v>11.7</v>
      </c>
      <c r="O45" s="144">
        <v>9.6</v>
      </c>
      <c r="P45" s="144">
        <v>14.3</v>
      </c>
      <c r="Q45" s="144">
        <v>9.4</v>
      </c>
      <c r="R45" s="144">
        <v>3.7</v>
      </c>
      <c r="S45" s="144">
        <v>20</v>
      </c>
      <c r="T45" s="109"/>
    </row>
    <row r="46" spans="1:20" ht="13.5" customHeight="1">
      <c r="A46" s="106" t="s">
        <v>69</v>
      </c>
      <c r="B46" s="16">
        <v>488</v>
      </c>
      <c r="C46" s="13">
        <v>103</v>
      </c>
      <c r="D46" s="13">
        <v>385</v>
      </c>
      <c r="E46" s="13">
        <v>485</v>
      </c>
      <c r="F46" s="12">
        <v>102</v>
      </c>
      <c r="G46" s="12">
        <v>383</v>
      </c>
      <c r="H46" s="13">
        <v>3</v>
      </c>
      <c r="I46" s="12">
        <v>1</v>
      </c>
      <c r="J46" s="12">
        <v>2</v>
      </c>
      <c r="K46" s="144">
        <v>11.6</v>
      </c>
      <c r="L46" s="144">
        <v>4.4</v>
      </c>
      <c r="M46" s="144">
        <v>20.9</v>
      </c>
      <c r="N46" s="144">
        <v>11.9</v>
      </c>
      <c r="O46" s="144">
        <v>4.5</v>
      </c>
      <c r="P46" s="144">
        <v>21.3</v>
      </c>
      <c r="Q46" s="144">
        <v>2.4</v>
      </c>
      <c r="R46" s="144">
        <v>1.2</v>
      </c>
      <c r="S46" s="144">
        <v>4.4</v>
      </c>
      <c r="T46" s="109"/>
    </row>
    <row r="47" spans="1:20" ht="13.5" customHeight="1">
      <c r="A47" s="106" t="s">
        <v>70</v>
      </c>
      <c r="B47" s="16">
        <v>403</v>
      </c>
      <c r="C47" s="13">
        <v>133</v>
      </c>
      <c r="D47" s="13">
        <v>270</v>
      </c>
      <c r="E47" s="13">
        <v>388</v>
      </c>
      <c r="F47" s="12">
        <v>124</v>
      </c>
      <c r="G47" s="12">
        <v>264</v>
      </c>
      <c r="H47" s="13">
        <v>15</v>
      </c>
      <c r="I47" s="12">
        <v>9</v>
      </c>
      <c r="J47" s="12">
        <v>6</v>
      </c>
      <c r="K47" s="144">
        <v>9.6</v>
      </c>
      <c r="L47" s="144">
        <v>5.6</v>
      </c>
      <c r="M47" s="144">
        <v>14.7</v>
      </c>
      <c r="N47" s="144">
        <v>9.5</v>
      </c>
      <c r="O47" s="144">
        <v>5.4</v>
      </c>
      <c r="P47" s="144">
        <v>14.7</v>
      </c>
      <c r="Q47" s="144">
        <v>11.8</v>
      </c>
      <c r="R47" s="144">
        <v>11</v>
      </c>
      <c r="S47" s="144">
        <v>13.3</v>
      </c>
      <c r="T47" s="109"/>
    </row>
    <row r="48" spans="1:20" ht="13.5" customHeight="1">
      <c r="A48" s="106" t="s">
        <v>270</v>
      </c>
      <c r="B48" s="16">
        <v>805</v>
      </c>
      <c r="C48" s="13">
        <v>286</v>
      </c>
      <c r="D48" s="13">
        <v>519</v>
      </c>
      <c r="E48" s="13">
        <v>760</v>
      </c>
      <c r="F48" s="12">
        <v>257</v>
      </c>
      <c r="G48" s="12">
        <v>503</v>
      </c>
      <c r="H48" s="13">
        <v>45</v>
      </c>
      <c r="I48" s="12">
        <v>29</v>
      </c>
      <c r="J48" s="12">
        <v>16</v>
      </c>
      <c r="K48" s="144">
        <v>19.1</v>
      </c>
      <c r="L48" s="144">
        <v>12.1</v>
      </c>
      <c r="M48" s="144">
        <v>28.2</v>
      </c>
      <c r="N48" s="144">
        <v>18.6</v>
      </c>
      <c r="O48" s="144">
        <v>11.3</v>
      </c>
      <c r="P48" s="144">
        <v>28</v>
      </c>
      <c r="Q48" s="144">
        <v>35.4</v>
      </c>
      <c r="R48" s="144">
        <v>35.4</v>
      </c>
      <c r="S48" s="144">
        <v>35.6</v>
      </c>
      <c r="T48" s="109"/>
    </row>
    <row r="49" spans="1:20" ht="13.5" customHeight="1">
      <c r="A49" s="106" t="s">
        <v>71</v>
      </c>
      <c r="B49" s="16">
        <v>158</v>
      </c>
      <c r="C49" s="13">
        <v>135</v>
      </c>
      <c r="D49" s="13">
        <v>23</v>
      </c>
      <c r="E49" s="13">
        <v>157</v>
      </c>
      <c r="F49" s="12">
        <v>134</v>
      </c>
      <c r="G49" s="12">
        <v>23</v>
      </c>
      <c r="H49" s="13">
        <v>1</v>
      </c>
      <c r="I49" s="12">
        <v>1</v>
      </c>
      <c r="J49" s="12">
        <v>0</v>
      </c>
      <c r="K49" s="144">
        <v>3.8</v>
      </c>
      <c r="L49" s="144">
        <v>5.7</v>
      </c>
      <c r="M49" s="144">
        <v>1.2</v>
      </c>
      <c r="N49" s="144">
        <v>3.8</v>
      </c>
      <c r="O49" s="144">
        <v>5.9</v>
      </c>
      <c r="P49" s="144">
        <v>1.3</v>
      </c>
      <c r="Q49" s="144">
        <v>0.8</v>
      </c>
      <c r="R49" s="144">
        <v>1.2</v>
      </c>
      <c r="S49" s="144">
        <v>0</v>
      </c>
      <c r="T49" s="109"/>
    </row>
    <row r="50" spans="1:20" ht="13.5" customHeight="1">
      <c r="A50" s="106" t="s">
        <v>72</v>
      </c>
      <c r="B50" s="16">
        <v>36</v>
      </c>
      <c r="C50" s="13">
        <v>27</v>
      </c>
      <c r="D50" s="13">
        <v>9</v>
      </c>
      <c r="E50" s="13">
        <v>35</v>
      </c>
      <c r="F50" s="12">
        <v>26</v>
      </c>
      <c r="G50" s="12">
        <v>9</v>
      </c>
      <c r="H50" s="13">
        <v>1</v>
      </c>
      <c r="I50" s="12">
        <v>1</v>
      </c>
      <c r="J50" s="12">
        <v>0</v>
      </c>
      <c r="K50" s="144">
        <v>0.9</v>
      </c>
      <c r="L50" s="144">
        <v>1.1</v>
      </c>
      <c r="M50" s="144">
        <v>0.5</v>
      </c>
      <c r="N50" s="144">
        <v>0.9</v>
      </c>
      <c r="O50" s="144">
        <v>1.1</v>
      </c>
      <c r="P50" s="144">
        <v>0.5</v>
      </c>
      <c r="Q50" s="144">
        <v>0.8</v>
      </c>
      <c r="R50" s="144">
        <v>1.2</v>
      </c>
      <c r="S50" s="144">
        <v>0</v>
      </c>
      <c r="T50" s="109"/>
    </row>
    <row r="51" spans="1:20" ht="13.5" customHeight="1">
      <c r="A51" s="106" t="s">
        <v>73</v>
      </c>
      <c r="B51" s="16">
        <v>18</v>
      </c>
      <c r="C51" s="13">
        <v>18</v>
      </c>
      <c r="D51" s="13">
        <v>0</v>
      </c>
      <c r="E51" s="13">
        <v>17</v>
      </c>
      <c r="F51" s="12">
        <v>17</v>
      </c>
      <c r="G51" s="12">
        <v>0</v>
      </c>
      <c r="H51" s="13">
        <v>1</v>
      </c>
      <c r="I51" s="12">
        <v>1</v>
      </c>
      <c r="J51" s="12">
        <v>0</v>
      </c>
      <c r="K51" s="144">
        <v>0.4</v>
      </c>
      <c r="L51" s="144">
        <v>0.8</v>
      </c>
      <c r="M51" s="144">
        <v>0</v>
      </c>
      <c r="N51" s="144">
        <v>0.4</v>
      </c>
      <c r="O51" s="144">
        <v>0.7</v>
      </c>
      <c r="P51" s="144">
        <v>0</v>
      </c>
      <c r="Q51" s="144">
        <v>0.8</v>
      </c>
      <c r="R51" s="144">
        <v>1.2</v>
      </c>
      <c r="S51" s="144">
        <v>0</v>
      </c>
      <c r="T51" s="109"/>
    </row>
    <row r="52" spans="1:20" ht="13.5" customHeight="1">
      <c r="A52" s="106" t="s">
        <v>74</v>
      </c>
      <c r="B52" s="16">
        <v>90</v>
      </c>
      <c r="C52" s="13">
        <v>54</v>
      </c>
      <c r="D52" s="13">
        <v>36</v>
      </c>
      <c r="E52" s="13">
        <v>89</v>
      </c>
      <c r="F52" s="12">
        <v>53</v>
      </c>
      <c r="G52" s="12">
        <v>36</v>
      </c>
      <c r="H52" s="13">
        <v>1</v>
      </c>
      <c r="I52" s="12">
        <v>1</v>
      </c>
      <c r="J52" s="12">
        <v>0</v>
      </c>
      <c r="K52" s="144">
        <v>2.1</v>
      </c>
      <c r="L52" s="144">
        <v>2.3</v>
      </c>
      <c r="M52" s="144">
        <v>2</v>
      </c>
      <c r="N52" s="144">
        <v>2.2</v>
      </c>
      <c r="O52" s="144">
        <v>2.3</v>
      </c>
      <c r="P52" s="144">
        <v>2</v>
      </c>
      <c r="Q52" s="144">
        <v>0.8</v>
      </c>
      <c r="R52" s="144">
        <v>1.2</v>
      </c>
      <c r="S52" s="144">
        <v>0</v>
      </c>
      <c r="T52" s="109"/>
    </row>
    <row r="53" spans="1:20" ht="13.5" customHeight="1">
      <c r="A53" s="106" t="s">
        <v>11</v>
      </c>
      <c r="B53" s="16">
        <v>1580</v>
      </c>
      <c r="C53" s="13">
        <v>1280</v>
      </c>
      <c r="D53" s="13">
        <v>300</v>
      </c>
      <c r="E53" s="13">
        <v>1537</v>
      </c>
      <c r="F53" s="13">
        <v>1248</v>
      </c>
      <c r="G53" s="13">
        <v>289</v>
      </c>
      <c r="H53" s="13">
        <v>43</v>
      </c>
      <c r="I53" s="13">
        <v>32</v>
      </c>
      <c r="J53" s="13">
        <v>11</v>
      </c>
      <c r="K53" s="144">
        <v>37.6</v>
      </c>
      <c r="L53" s="144">
        <v>54.2</v>
      </c>
      <c r="M53" s="144">
        <v>16.3</v>
      </c>
      <c r="N53" s="144">
        <v>37.7</v>
      </c>
      <c r="O53" s="144">
        <v>54.7</v>
      </c>
      <c r="P53" s="144">
        <v>16.1</v>
      </c>
      <c r="Q53" s="144">
        <v>33.9</v>
      </c>
      <c r="R53" s="144">
        <v>39</v>
      </c>
      <c r="S53" s="144">
        <v>24.4</v>
      </c>
      <c r="T53" s="109"/>
    </row>
    <row r="54" spans="1:20" ht="13.5" customHeight="1">
      <c r="A54" s="145" t="s">
        <v>68</v>
      </c>
      <c r="B54" s="16">
        <v>1186</v>
      </c>
      <c r="C54" s="13">
        <v>898</v>
      </c>
      <c r="D54" s="13">
        <v>288</v>
      </c>
      <c r="E54" s="13">
        <v>1161</v>
      </c>
      <c r="F54" s="12">
        <v>883</v>
      </c>
      <c r="G54" s="12">
        <v>278</v>
      </c>
      <c r="H54" s="13">
        <v>25</v>
      </c>
      <c r="I54" s="12">
        <v>15</v>
      </c>
      <c r="J54" s="12">
        <v>10</v>
      </c>
      <c r="K54" s="144">
        <v>28.2</v>
      </c>
      <c r="L54" s="144">
        <v>38</v>
      </c>
      <c r="M54" s="144">
        <v>15.6</v>
      </c>
      <c r="N54" s="144">
        <v>28.5</v>
      </c>
      <c r="O54" s="144">
        <v>38.7</v>
      </c>
      <c r="P54" s="144">
        <v>15.5</v>
      </c>
      <c r="Q54" s="144">
        <v>19.7</v>
      </c>
      <c r="R54" s="144">
        <v>18.3</v>
      </c>
      <c r="S54" s="144">
        <v>22.2</v>
      </c>
      <c r="T54" s="109"/>
    </row>
    <row r="55" spans="1:20" ht="18.75" customHeight="1">
      <c r="A55" s="146" t="s">
        <v>75</v>
      </c>
      <c r="B55" s="16">
        <v>116</v>
      </c>
      <c r="C55" s="13">
        <v>114</v>
      </c>
      <c r="D55" s="13">
        <v>2</v>
      </c>
      <c r="E55" s="13">
        <v>109</v>
      </c>
      <c r="F55" s="13">
        <v>107</v>
      </c>
      <c r="G55" s="13">
        <v>2</v>
      </c>
      <c r="H55" s="13">
        <v>7</v>
      </c>
      <c r="I55" s="13">
        <v>7</v>
      </c>
      <c r="J55" s="13">
        <v>0</v>
      </c>
      <c r="K55" s="144">
        <v>2.8</v>
      </c>
      <c r="L55" s="144">
        <v>4.8</v>
      </c>
      <c r="M55" s="144">
        <v>0.1</v>
      </c>
      <c r="N55" s="144">
        <v>2.7</v>
      </c>
      <c r="O55" s="144">
        <v>4.7</v>
      </c>
      <c r="P55" s="144">
        <v>0.1</v>
      </c>
      <c r="Q55" s="144">
        <v>5.5</v>
      </c>
      <c r="R55" s="144">
        <v>8.5</v>
      </c>
      <c r="S55" s="144">
        <v>0</v>
      </c>
      <c r="T55" s="109"/>
    </row>
    <row r="56" spans="1:20" ht="13.5" customHeight="1">
      <c r="A56" s="145" t="s">
        <v>271</v>
      </c>
      <c r="B56" s="16">
        <v>278</v>
      </c>
      <c r="C56" s="13">
        <v>268</v>
      </c>
      <c r="D56" s="13">
        <v>10</v>
      </c>
      <c r="E56" s="13">
        <v>267</v>
      </c>
      <c r="F56" s="12">
        <v>258</v>
      </c>
      <c r="G56" s="12">
        <v>9</v>
      </c>
      <c r="H56" s="13">
        <v>11</v>
      </c>
      <c r="I56" s="12">
        <v>10</v>
      </c>
      <c r="J56" s="12">
        <v>1</v>
      </c>
      <c r="K56" s="144">
        <v>6.6</v>
      </c>
      <c r="L56" s="144">
        <v>11.3</v>
      </c>
      <c r="M56" s="144">
        <v>0.5</v>
      </c>
      <c r="N56" s="144">
        <v>6.5</v>
      </c>
      <c r="O56" s="144">
        <v>11.3</v>
      </c>
      <c r="P56" s="144">
        <v>0.5</v>
      </c>
      <c r="Q56" s="144">
        <v>8.7</v>
      </c>
      <c r="R56" s="144">
        <v>12.2</v>
      </c>
      <c r="S56" s="144">
        <v>2.2</v>
      </c>
      <c r="T56" s="109"/>
    </row>
    <row r="57" spans="1:19" ht="13.5" customHeight="1">
      <c r="A57" s="106" t="s">
        <v>272</v>
      </c>
      <c r="B57" s="16">
        <v>138</v>
      </c>
      <c r="C57" s="13">
        <v>103</v>
      </c>
      <c r="D57" s="13">
        <v>35</v>
      </c>
      <c r="E57" s="13">
        <v>133</v>
      </c>
      <c r="F57" s="12">
        <v>99</v>
      </c>
      <c r="G57" s="12">
        <v>34</v>
      </c>
      <c r="H57" s="13">
        <v>5</v>
      </c>
      <c r="I57" s="12">
        <v>4</v>
      </c>
      <c r="J57" s="12">
        <v>1</v>
      </c>
      <c r="K57" s="144">
        <v>3.3</v>
      </c>
      <c r="L57" s="144">
        <v>4.4</v>
      </c>
      <c r="M57" s="144">
        <v>1.9</v>
      </c>
      <c r="N57" s="144">
        <v>3.3</v>
      </c>
      <c r="O57" s="144">
        <v>4.3</v>
      </c>
      <c r="P57" s="144">
        <v>1.9</v>
      </c>
      <c r="Q57" s="144">
        <v>3.9</v>
      </c>
      <c r="R57" s="144">
        <v>4.9</v>
      </c>
      <c r="S57" s="144">
        <v>2.2</v>
      </c>
    </row>
    <row r="58" spans="1:19" ht="13.5" customHeight="1">
      <c r="A58" s="147"/>
      <c r="B58" s="148"/>
      <c r="C58" s="64"/>
      <c r="D58" s="64"/>
      <c r="E58" s="64"/>
      <c r="F58" s="283"/>
      <c r="G58" s="283"/>
      <c r="H58" s="64"/>
      <c r="I58" s="283"/>
      <c r="J58" s="283"/>
      <c r="K58" s="149"/>
      <c r="L58" s="149"/>
      <c r="M58" s="149"/>
      <c r="N58" s="149"/>
      <c r="O58" s="149"/>
      <c r="P58" s="149"/>
      <c r="Q58" s="149"/>
      <c r="R58" s="149"/>
      <c r="S58" s="149"/>
    </row>
  </sheetData>
  <sheetProtection/>
  <mergeCells count="4">
    <mergeCell ref="A1:I1"/>
    <mergeCell ref="A37:I37"/>
    <mergeCell ref="A3:A4"/>
    <mergeCell ref="A39:A40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6" r:id="rId1"/>
  <colBreaks count="1" manualBreakCount="1">
    <brk id="10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企画部統計課</cp:lastModifiedBy>
  <cp:lastPrinted>2011-01-12T04:44:26Z</cp:lastPrinted>
  <dcterms:created xsi:type="dcterms:W3CDTF">2003-10-06T02:49:04Z</dcterms:created>
  <dcterms:modified xsi:type="dcterms:W3CDTF">2011-01-24T05:09:18Z</dcterms:modified>
  <cp:category/>
  <cp:version/>
  <cp:contentType/>
  <cp:contentStatus/>
</cp:coreProperties>
</file>