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420" windowHeight="4080" tabRatio="871" activeTab="0"/>
  </bookViews>
  <sheets>
    <sheet name="合計" sheetId="1" r:id="rId1"/>
    <sheet name="㈱塩釜" sheetId="2" r:id="rId2"/>
    <sheet name="機船" sheetId="3" r:id="rId3"/>
    <sheet name="気仙沼" sheetId="4" r:id="rId4"/>
    <sheet name="石巻第１" sheetId="5" r:id="rId5"/>
    <sheet name="女川" sheetId="6" r:id="rId6"/>
    <sheet name="南三陸" sheetId="7" r:id="rId7"/>
    <sheet name="閖上" sheetId="8" r:id="rId8"/>
    <sheet name="亘理" sheetId="9" r:id="rId9"/>
    <sheet name="七ヶ浜" sheetId="10" r:id="rId10"/>
    <sheet name="牡鹿" sheetId="11" r:id="rId11"/>
    <sheet name="塩釜合計" sheetId="12" r:id="rId12"/>
    <sheet name="石巻第２" sheetId="13" r:id="rId13"/>
    <sheet name="石巻合計" sheetId="14" r:id="rId14"/>
  </sheets>
  <definedNames>
    <definedName name="_xlnm.Print_Area" localSheetId="11">'塩釜合計'!$A$1:$AS$72</definedName>
    <definedName name="_xlnm.Print_Area" localSheetId="10">'牡鹿'!$A$1:$AS$72</definedName>
    <definedName name="_xlnm.Print_Area" localSheetId="1">'㈱塩釜'!$A$1:$AS$72</definedName>
    <definedName name="_xlnm.Print_Area" localSheetId="2">'機船'!$A$1:$AS$72</definedName>
    <definedName name="_xlnm.Print_Area" localSheetId="3">'気仙沼'!$A$1:$AS$72</definedName>
    <definedName name="_xlnm.Print_Area" localSheetId="0">'合計'!$A$1:$AS$72</definedName>
    <definedName name="_xlnm.Print_Area" localSheetId="9">'七ヶ浜'!$A$1:$AS$72</definedName>
    <definedName name="_xlnm.Print_Area" localSheetId="5">'女川'!$A$1:$AS$72</definedName>
    <definedName name="_xlnm.Print_Area" localSheetId="13">'石巻合計'!$A$1:$AS$72</definedName>
    <definedName name="_xlnm.Print_Area" localSheetId="4">'石巻第１'!$A$1:$AS$72</definedName>
    <definedName name="_xlnm.Print_Area" localSheetId="12">'石巻第２'!$A$1:$AS$72</definedName>
    <definedName name="_xlnm.Print_Area" localSheetId="6">'南三陸'!$A$1:$AS$72</definedName>
    <definedName name="_xlnm.Print_Area" localSheetId="8">'亘理'!$A$1:$AS$72</definedName>
    <definedName name="_xlnm.Print_Area" localSheetId="7">'閖上'!$A$1:$AS$72</definedName>
  </definedNames>
  <calcPr fullCalcOnLoad="1"/>
</workbook>
</file>

<file path=xl/sharedStrings.xml><?xml version="1.0" encoding="utf-8"?>
<sst xmlns="http://schemas.openxmlformats.org/spreadsheetml/2006/main" count="4985" uniqueCount="118">
  <si>
    <t/>
  </si>
  <si>
    <t>㈱塩釜魚市場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</si>
  <si>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</si>
  <si>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</si>
  <si>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</si>
  <si>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</si>
  <si>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</si>
  <si>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</si>
  <si>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</si>
  <si>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</si>
  <si>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</si>
  <si>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</si>
  <si>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</si>
  <si>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</si>
  <si>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    合              計</t>
  </si>
  <si>
    <t>操  業</t>
  </si>
  <si>
    <t>漁  獲</t>
  </si>
  <si>
    <t>漁　   獲</t>
  </si>
  <si>
    <t>隻  数</t>
  </si>
  <si>
    <t>数  量</t>
  </si>
  <si>
    <t>金　   額</t>
  </si>
  <si>
    <t>旋</t>
  </si>
  <si>
    <t>鰹鮪旋網</t>
  </si>
  <si>
    <t>県 内</t>
  </si>
  <si>
    <t>県 外</t>
  </si>
  <si>
    <t>網</t>
  </si>
  <si>
    <t>鰯鯖旋網</t>
  </si>
  <si>
    <t>類</t>
  </si>
  <si>
    <t>その他の旋網</t>
  </si>
  <si>
    <t>遠洋底曳網</t>
  </si>
  <si>
    <t>曳</t>
  </si>
  <si>
    <t>沖合底曳網</t>
  </si>
  <si>
    <t>小型機船底曳網</t>
  </si>
  <si>
    <t>その他の底曳網</t>
  </si>
  <si>
    <t>敷</t>
  </si>
  <si>
    <t>さんま棒受網</t>
  </si>
  <si>
    <t>その他の敷網</t>
  </si>
  <si>
    <t>大目流刺網</t>
  </si>
  <si>
    <t>刺</t>
  </si>
  <si>
    <t>いか流網</t>
  </si>
  <si>
    <t>にしん刺網</t>
  </si>
  <si>
    <t>その他の刺網</t>
  </si>
  <si>
    <t>定</t>
  </si>
  <si>
    <t>大型定置網</t>
  </si>
  <si>
    <t>置</t>
  </si>
  <si>
    <t>小型定置網</t>
  </si>
  <si>
    <t>他</t>
  </si>
  <si>
    <t>ｲﾜｼ･ｲｶﾅｺﾞ抄網</t>
  </si>
  <si>
    <t>その他の網</t>
  </si>
  <si>
    <t>　</t>
  </si>
  <si>
    <t>遠洋鮪延縄</t>
  </si>
  <si>
    <t>延</t>
  </si>
  <si>
    <t>近海鮪延縄</t>
  </si>
  <si>
    <t>縄</t>
  </si>
  <si>
    <t>たら延縄</t>
  </si>
  <si>
    <t>その他の延縄</t>
  </si>
  <si>
    <t>いか釣</t>
  </si>
  <si>
    <t>釣</t>
  </si>
  <si>
    <t>遠洋鰹鮪一本釣</t>
  </si>
  <si>
    <t>近海鰹鮪一本釣</t>
  </si>
  <si>
    <t>その他の釣</t>
  </si>
  <si>
    <t>突　ん　棒</t>
  </si>
  <si>
    <t>その他の海面漁業</t>
  </si>
  <si>
    <t>の り</t>
  </si>
  <si>
    <t>漁 船 水 揚 計</t>
  </si>
  <si>
    <t>搬</t>
  </si>
  <si>
    <t>　陸　　送</t>
  </si>
  <si>
    <t>入</t>
  </si>
  <si>
    <t>　海　　送</t>
  </si>
  <si>
    <t>輸  入  魚</t>
  </si>
  <si>
    <t>総   合   計</t>
  </si>
  <si>
    <t>塩釜地区機船漁業協同組合</t>
  </si>
  <si>
    <t>気仙沼漁業協同組合</t>
  </si>
  <si>
    <t>石巻魚市場㈱（石巻第１）</t>
  </si>
  <si>
    <t>石巻第２（渡波）</t>
  </si>
  <si>
    <t>㈱塩釜魚市場</t>
  </si>
  <si>
    <t>牡鹿漁業協同組合</t>
  </si>
  <si>
    <t>漁船・搬入計</t>
  </si>
  <si>
    <t>総括表</t>
  </si>
  <si>
    <t>の  り</t>
  </si>
  <si>
    <t>陸　　送</t>
  </si>
  <si>
    <t>海　　送</t>
  </si>
  <si>
    <t>塩釜合計（㈱塩釜魚市場＋塩釜地区機船漁業協同組合）</t>
  </si>
  <si>
    <t>７月</t>
  </si>
  <si>
    <t>7月</t>
  </si>
  <si>
    <t>6月</t>
  </si>
  <si>
    <t>６月</t>
  </si>
  <si>
    <t>株式会社女川魚市場</t>
  </si>
  <si>
    <t xml:space="preserve"> （単位：トン，千円　但し干のり＝千枚） </t>
  </si>
  <si>
    <t>１２．漁業種別・魚市場別・月別水揚高</t>
  </si>
  <si>
    <t>石巻合計（石巻第一＋石巻第二）</t>
  </si>
  <si>
    <t>突   ん   棒</t>
  </si>
  <si>
    <t>漁 船 水 揚 計</t>
  </si>
  <si>
    <t>陸　　送</t>
  </si>
  <si>
    <t>陸　　送</t>
  </si>
  <si>
    <t>海　　送</t>
  </si>
  <si>
    <t>海　　送</t>
  </si>
  <si>
    <t>漁船・搬入計</t>
  </si>
  <si>
    <t>漁船・搬入計</t>
  </si>
  <si>
    <t>輸  入  魚</t>
  </si>
  <si>
    <t>輸   入  魚</t>
  </si>
  <si>
    <t>総  合  計</t>
  </si>
  <si>
    <t>突   ん   棒</t>
  </si>
  <si>
    <t>漁 船 水 揚 計</t>
  </si>
  <si>
    <t>突　ん　棒</t>
  </si>
  <si>
    <t>突　ん　棒</t>
  </si>
  <si>
    <t>　漁船・搬入計</t>
  </si>
  <si>
    <t>１１．漁業種別・月別水揚高  （統括表）</t>
  </si>
  <si>
    <t>総括表</t>
  </si>
  <si>
    <t>塩釜合計（㈱塩釜魚市場＋塩釜地区機船漁業協同組合）</t>
  </si>
  <si>
    <t>石巻合計（石巻第一＋石巻第二）</t>
  </si>
  <si>
    <t>宮城県漁業協同組合　志津川支所</t>
  </si>
  <si>
    <t>宮城県漁業協同組合　七ヶ浜支所</t>
  </si>
  <si>
    <t>県 内</t>
  </si>
  <si>
    <t>漁  獲</t>
  </si>
  <si>
    <t>金  額</t>
  </si>
  <si>
    <t>宮城県漁業協同組合　仙南支所（閖上）</t>
  </si>
  <si>
    <t>宮城県漁業協同組合　仙南支所（亘理）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</si>
</sst>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000;[Red]\-#,##0.0000"/>
    <numFmt numFmtId="178" formatCode="0.000"/>
    <numFmt numFmtId="179" formatCode="#,##0.00000;[Red]\-#,##0.00000"/>
    <numFmt numFmtId="180" formatCode="#,##0.0000;\-#,##0.0000"/>
    <numFmt numFmtId="181" formatCode="#,##0.000;\-#,##0.000"/>
    <numFmt numFmtId="182" formatCode="#,##0.000000;[Red]\-#,##0.000000"/>
    <numFmt numFmtId="183" formatCode="#,##0.0000000;[Red]\-#,##0.0000000"/>
    <numFmt numFmtId="184" formatCode="#,##0.0;[Red]\-#,##0.0"/>
    <numFmt numFmtId="185" formatCode="#,##0.000"/>
    <numFmt numFmtId="186" formatCode="0.0000"/>
    <numFmt numFmtId="187" formatCode="#,##0.0000_);[Red]\(#,##0.0000\)"/>
    <numFmt numFmtId="188" formatCode="#,##0.00000_ ;[Red]\-#,##0.00000\ "/>
    <numFmt numFmtId="189" formatCode="#,##0.0000_ ;[Red]\-#,##0.0000\ "/>
    <numFmt numFmtId="190" formatCode="#,##0.000_ ;[Red]\-#,##0.000\ "/>
    <numFmt numFmtId="191" formatCode="#,##0.00000_);[Red]\(#,##0.00000\)"/>
    <numFmt numFmtId="192" formatCode="#,##0_);[Red]\(#,##0\)"/>
    <numFmt numFmtId="193" formatCode="#,##0_ ;[Red]\-#,##0\ "/>
    <numFmt numFmtId="194" formatCode="#,##0_);\(#,##0\)"/>
    <numFmt numFmtId="195" formatCode="_ * #,##0_ ;_ * \-#,##0_ ;_ * &quot;-&quot;??_ ;_ @_ "/>
    <numFmt numFmtId="196" formatCode="_ * #,##0.00000_ ;_ * \-#,##0.00000_ ;_ * &quot;-&quot;?????_ ;_ @_ "/>
    <numFmt numFmtId="197" formatCode="#,##0.00000_ "/>
    <numFmt numFmtId="198" formatCode="#,##0.0000_ "/>
    <numFmt numFmtId="199" formatCode="_ * #,##0.0000_ ;_ * \-#,##0.0000_ ;_ * &quot;-&quot;????_ ;_ @_ "/>
    <numFmt numFmtId="200" formatCode="0_);[Red]\(0\)"/>
    <numFmt numFmtId="201" formatCode="_ * #,##0.0000_ ;_ * \-#,##0.0000_ ;_ * &quot;-&quot;?????_ ;_ @_ "/>
    <numFmt numFmtId="202" formatCode="_ * #,##0.000_ ;_ * \-#,##0.000_ ;_ * &quot;-&quot;?????_ ;_ @_ "/>
    <numFmt numFmtId="203" formatCode="_ * #,##0.00_ ;_ * \-#,##0.00_ ;_ * &quot;-&quot;?????_ ;_ @_ "/>
    <numFmt numFmtId="204" formatCode="_ * #,##0.0_ ;_ * \-#,##0.0_ ;_ * &quot;-&quot;?????_ ;_ @_ "/>
    <numFmt numFmtId="205" formatCode="_ * #,##0_ ;_ * \-#,##0_ ;_ * &quot;-&quot;?????_ ;_ @_ "/>
    <numFmt numFmtId="206" formatCode="#,##0_ "/>
    <numFmt numFmtId="207" formatCode="#,##0;[Red]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28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6"/>
      <color indexed="8"/>
      <name val="ＭＳ 明朝"/>
      <family val="1"/>
    </font>
    <font>
      <sz val="22"/>
      <color indexed="8"/>
      <name val="ＭＳ 明朝"/>
      <family val="1"/>
    </font>
    <font>
      <sz val="20"/>
      <color indexed="8"/>
      <name val="ＭＳ 明朝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1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/>
      <top/>
      <bottom style="hair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>
        <color indexed="8"/>
      </top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>
        <color indexed="8"/>
      </right>
      <top style="hair"/>
      <bottom style="thin"/>
    </border>
    <border>
      <left style="thin"/>
      <right style="thin">
        <color indexed="8"/>
      </right>
      <top style="hair"/>
      <bottom style="thin">
        <color indexed="8"/>
      </bottom>
    </border>
    <border>
      <left style="thin"/>
      <right style="thin">
        <color indexed="8"/>
      </right>
      <top style="thin"/>
      <bottom style="hair"/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>
        <color indexed="8"/>
      </top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medium"/>
      <top style="thin">
        <color indexed="8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hair"/>
      <bottom style="thin">
        <color indexed="8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/>
      <right style="thin">
        <color indexed="8"/>
      </right>
      <top style="hair"/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/>
      <right style="thin">
        <color indexed="8"/>
      </right>
      <top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18" borderId="1" applyNumberFormat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35" fillId="0" borderId="3" applyNumberFormat="0" applyFill="0" applyAlignment="0" applyProtection="0"/>
    <xf numFmtId="0" fontId="36" fillId="21" borderId="0" applyNumberFormat="0" applyBorder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39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2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8" borderId="4" applyNumberFormat="0" applyAlignment="0" applyProtection="0"/>
    <xf numFmtId="0" fontId="3" fillId="0" borderId="0" applyNumberFormat="0" applyFill="0" applyBorder="0" applyAlignment="0" applyProtection="0"/>
    <xf numFmtId="0" fontId="44" fillId="23" borderId="0" applyNumberFormat="0" applyBorder="0" applyAlignment="0" applyProtection="0"/>
  </cellStyleXfs>
  <cellXfs count="575">
    <xf numFmtId="0" fontId="0" fillId="0" borderId="0" xfId="0" applyAlignment="1">
      <alignment/>
    </xf>
    <xf numFmtId="41" fontId="5" fillId="0" borderId="10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 applyProtection="1">
      <alignment/>
      <protection/>
    </xf>
    <xf numFmtId="41" fontId="5" fillId="0" borderId="12" xfId="49" applyNumberFormat="1" applyFont="1" applyBorder="1" applyAlignment="1" applyProtection="1">
      <alignment/>
      <protection/>
    </xf>
    <xf numFmtId="41" fontId="5" fillId="0" borderId="0" xfId="49" applyNumberFormat="1" applyFont="1" applyBorder="1" applyAlignment="1" applyProtection="1">
      <alignment/>
      <protection/>
    </xf>
    <xf numFmtId="41" fontId="5" fillId="0" borderId="13" xfId="49" applyNumberFormat="1" applyFont="1" applyBorder="1" applyAlignment="1" applyProtection="1">
      <alignment/>
      <protection/>
    </xf>
    <xf numFmtId="41" fontId="5" fillId="0" borderId="14" xfId="49" applyNumberFormat="1" applyFont="1" applyBorder="1" applyAlignment="1" applyProtection="1">
      <alignment/>
      <protection/>
    </xf>
    <xf numFmtId="41" fontId="5" fillId="0" borderId="11" xfId="49" applyNumberFormat="1" applyFont="1" applyFill="1" applyBorder="1" applyAlignment="1" applyProtection="1">
      <alignment/>
      <protection/>
    </xf>
    <xf numFmtId="41" fontId="5" fillId="0" borderId="10" xfId="49" applyNumberFormat="1" applyFont="1" applyFill="1" applyBorder="1" applyAlignment="1" applyProtection="1">
      <alignment/>
      <protection/>
    </xf>
    <xf numFmtId="41" fontId="5" fillId="0" borderId="15" xfId="49" applyNumberFormat="1" applyFont="1" applyBorder="1" applyAlignment="1" applyProtection="1">
      <alignment/>
      <protection/>
    </xf>
    <xf numFmtId="41" fontId="5" fillId="0" borderId="15" xfId="49" applyNumberFormat="1" applyFont="1" applyFill="1" applyBorder="1" applyAlignment="1" applyProtection="1">
      <alignment/>
      <protection/>
    </xf>
    <xf numFmtId="41" fontId="5" fillId="0" borderId="16" xfId="49" applyNumberFormat="1" applyFont="1" applyFill="1" applyBorder="1" applyAlignment="1" applyProtection="1">
      <alignment/>
      <protection/>
    </xf>
    <xf numFmtId="194" fontId="5" fillId="0" borderId="10" xfId="49" applyNumberFormat="1" applyFont="1" applyBorder="1" applyAlignment="1" applyProtection="1">
      <alignment/>
      <protection/>
    </xf>
    <xf numFmtId="41" fontId="5" fillId="0" borderId="12" xfId="49" applyNumberFormat="1" applyFont="1" applyFill="1" applyBorder="1" applyAlignment="1" applyProtection="1">
      <alignment/>
      <protection/>
    </xf>
    <xf numFmtId="41" fontId="5" fillId="0" borderId="0" xfId="49" applyNumberFormat="1" applyFont="1" applyAlignment="1" applyProtection="1">
      <alignment/>
      <protection/>
    </xf>
    <xf numFmtId="176" fontId="5" fillId="0" borderId="0" xfId="49" applyNumberFormat="1" applyFont="1" applyAlignment="1" applyProtection="1">
      <alignment/>
      <protection/>
    </xf>
    <xf numFmtId="38" fontId="5" fillId="0" borderId="0" xfId="49" applyFont="1" applyAlignment="1" applyProtection="1">
      <alignment/>
      <protection/>
    </xf>
    <xf numFmtId="176" fontId="5" fillId="0" borderId="17" xfId="49" applyNumberFormat="1" applyFont="1" applyBorder="1" applyAlignment="1" applyProtection="1">
      <alignment/>
      <protection/>
    </xf>
    <xf numFmtId="41" fontId="5" fillId="0" borderId="17" xfId="49" applyNumberFormat="1" applyFont="1" applyBorder="1" applyAlignment="1" applyProtection="1">
      <alignment/>
      <protection/>
    </xf>
    <xf numFmtId="38" fontId="5" fillId="0" borderId="17" xfId="49" applyFont="1" applyBorder="1" applyAlignment="1" applyProtection="1">
      <alignment horizontal="right" vertical="center"/>
      <protection/>
    </xf>
    <xf numFmtId="176" fontId="7" fillId="0" borderId="0" xfId="49" applyNumberFormat="1" applyFont="1" applyBorder="1" applyAlignment="1" applyProtection="1">
      <alignment/>
      <protection/>
    </xf>
    <xf numFmtId="176" fontId="5" fillId="0" borderId="0" xfId="49" applyNumberFormat="1" applyFont="1" applyBorder="1" applyAlignment="1" applyProtection="1">
      <alignment/>
      <protection/>
    </xf>
    <xf numFmtId="176" fontId="5" fillId="0" borderId="18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 applyProtection="1">
      <alignment horizontal="centerContinuous"/>
      <protection/>
    </xf>
    <xf numFmtId="41" fontId="5" fillId="0" borderId="19" xfId="49" applyNumberFormat="1" applyFont="1" applyBorder="1" applyAlignment="1" applyProtection="1">
      <alignment horizontal="centerContinuous"/>
      <protection/>
    </xf>
    <xf numFmtId="41" fontId="5" fillId="0" borderId="20" xfId="49" applyNumberFormat="1" applyFont="1" applyBorder="1" applyAlignment="1" applyProtection="1">
      <alignment horizontal="centerContinuous"/>
      <protection/>
    </xf>
    <xf numFmtId="176" fontId="5" fillId="0" borderId="21" xfId="49" applyNumberFormat="1" applyFont="1" applyBorder="1" applyAlignment="1" applyProtection="1">
      <alignment/>
      <protection/>
    </xf>
    <xf numFmtId="176" fontId="5" fillId="0" borderId="22" xfId="49" applyNumberFormat="1" applyFont="1" applyBorder="1" applyAlignment="1" applyProtection="1">
      <alignment/>
      <protection/>
    </xf>
    <xf numFmtId="176" fontId="5" fillId="0" borderId="23" xfId="49" applyNumberFormat="1" applyFont="1" applyBorder="1" applyAlignment="1" applyProtection="1">
      <alignment/>
      <protection/>
    </xf>
    <xf numFmtId="38" fontId="5" fillId="0" borderId="0" xfId="49" applyFont="1" applyBorder="1" applyAlignment="1" applyProtection="1">
      <alignment/>
      <protection/>
    </xf>
    <xf numFmtId="41" fontId="5" fillId="0" borderId="12" xfId="49" applyNumberFormat="1" applyFont="1" applyBorder="1" applyAlignment="1" applyProtection="1">
      <alignment horizontal="center"/>
      <protection/>
    </xf>
    <xf numFmtId="41" fontId="5" fillId="0" borderId="24" xfId="49" applyNumberFormat="1" applyFont="1" applyBorder="1" applyAlignment="1" applyProtection="1">
      <alignment horizontal="center" vertical="center"/>
      <protection/>
    </xf>
    <xf numFmtId="41" fontId="5" fillId="0" borderId="12" xfId="49" applyNumberFormat="1" applyFont="1" applyBorder="1" applyAlignment="1" applyProtection="1">
      <alignment horizontal="center" vertical="center"/>
      <protection/>
    </xf>
    <xf numFmtId="41" fontId="5" fillId="0" borderId="25" xfId="49" applyNumberFormat="1" applyFont="1" applyBorder="1" applyAlignment="1" applyProtection="1">
      <alignment horizontal="center" vertical="center"/>
      <protection/>
    </xf>
    <xf numFmtId="176" fontId="5" fillId="0" borderId="26" xfId="49" applyNumberFormat="1" applyFont="1" applyBorder="1" applyAlignment="1" applyProtection="1">
      <alignment/>
      <protection/>
    </xf>
    <xf numFmtId="176" fontId="5" fillId="0" borderId="27" xfId="49" applyNumberFormat="1" applyFont="1" applyBorder="1" applyAlignment="1" applyProtection="1">
      <alignment/>
      <protection/>
    </xf>
    <xf numFmtId="176" fontId="5" fillId="0" borderId="28" xfId="49" applyNumberFormat="1" applyFont="1" applyBorder="1" applyAlignment="1" applyProtection="1">
      <alignment/>
      <protection/>
    </xf>
    <xf numFmtId="176" fontId="5" fillId="0" borderId="19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 applyProtection="1">
      <alignment horizontal="center"/>
      <protection/>
    </xf>
    <xf numFmtId="41" fontId="5" fillId="0" borderId="11" xfId="49" applyNumberFormat="1" applyFont="1" applyBorder="1" applyAlignment="1" applyProtection="1">
      <alignment horizontal="center" vertical="center"/>
      <protection/>
    </xf>
    <xf numFmtId="41" fontId="5" fillId="0" borderId="14" xfId="49" applyNumberFormat="1" applyFont="1" applyBorder="1" applyAlignment="1" applyProtection="1">
      <alignment horizontal="center" vertical="center"/>
      <protection/>
    </xf>
    <xf numFmtId="176" fontId="5" fillId="0" borderId="29" xfId="49" applyNumberFormat="1" applyFont="1" applyBorder="1" applyAlignment="1" applyProtection="1">
      <alignment/>
      <protection/>
    </xf>
    <xf numFmtId="176" fontId="5" fillId="0" borderId="30" xfId="49" applyNumberFormat="1" applyFont="1" applyBorder="1" applyAlignment="1" applyProtection="1">
      <alignment/>
      <protection/>
    </xf>
    <xf numFmtId="176" fontId="5" fillId="0" borderId="26" xfId="49" applyNumberFormat="1" applyFont="1" applyBorder="1" applyAlignment="1" applyProtection="1">
      <alignment horizontal="center"/>
      <protection/>
    </xf>
    <xf numFmtId="176" fontId="5" fillId="0" borderId="27" xfId="49" applyNumberFormat="1" applyFont="1" applyBorder="1" applyAlignment="1" applyProtection="1">
      <alignment horizontal="center"/>
      <protection/>
    </xf>
    <xf numFmtId="176" fontId="5" fillId="0" borderId="18" xfId="49" applyNumberFormat="1" applyFont="1" applyBorder="1" applyAlignment="1" applyProtection="1">
      <alignment horizontal="center"/>
      <protection/>
    </xf>
    <xf numFmtId="176" fontId="5" fillId="0" borderId="31" xfId="49" applyNumberFormat="1" applyFont="1" applyBorder="1" applyAlignment="1" applyProtection="1">
      <alignment horizontal="center"/>
      <protection/>
    </xf>
    <xf numFmtId="176" fontId="5" fillId="0" borderId="32" xfId="49" applyNumberFormat="1" applyFont="1" applyBorder="1" applyAlignment="1" applyProtection="1">
      <alignment horizontal="center"/>
      <protection/>
    </xf>
    <xf numFmtId="176" fontId="5" fillId="0" borderId="33" xfId="49" applyNumberFormat="1" applyFont="1" applyBorder="1" applyAlignment="1" applyProtection="1">
      <alignment horizontal="center"/>
      <protection/>
    </xf>
    <xf numFmtId="176" fontId="5" fillId="0" borderId="28" xfId="49" applyNumberFormat="1" applyFont="1" applyBorder="1" applyAlignment="1" applyProtection="1">
      <alignment horizontal="center"/>
      <protection/>
    </xf>
    <xf numFmtId="176" fontId="5" fillId="0" borderId="29" xfId="49" applyNumberFormat="1" applyFont="1" applyBorder="1" applyAlignment="1" applyProtection="1">
      <alignment horizontal="center"/>
      <protection/>
    </xf>
    <xf numFmtId="176" fontId="5" fillId="0" borderId="30" xfId="49" applyNumberFormat="1" applyFont="1" applyBorder="1" applyAlignment="1" applyProtection="1">
      <alignment horizontal="center"/>
      <protection/>
    </xf>
    <xf numFmtId="176" fontId="5" fillId="0" borderId="34" xfId="49" applyNumberFormat="1" applyFont="1" applyBorder="1" applyAlignment="1" applyProtection="1">
      <alignment horizontal="center"/>
      <protection/>
    </xf>
    <xf numFmtId="176" fontId="5" fillId="0" borderId="35" xfId="49" applyNumberFormat="1" applyFont="1" applyBorder="1" applyAlignment="1" applyProtection="1">
      <alignment horizontal="center"/>
      <protection/>
    </xf>
    <xf numFmtId="176" fontId="5" fillId="0" borderId="36" xfId="49" applyNumberFormat="1" applyFont="1" applyBorder="1" applyAlignment="1" applyProtection="1">
      <alignment horizontal="center"/>
      <protection/>
    </xf>
    <xf numFmtId="176" fontId="5" fillId="0" borderId="37" xfId="49" applyNumberFormat="1" applyFont="1" applyBorder="1" applyAlignment="1" applyProtection="1">
      <alignment horizontal="center"/>
      <protection/>
    </xf>
    <xf numFmtId="176" fontId="5" fillId="0" borderId="38" xfId="49" applyNumberFormat="1" applyFont="1" applyBorder="1" applyAlignment="1" applyProtection="1">
      <alignment horizontal="center"/>
      <protection/>
    </xf>
    <xf numFmtId="176" fontId="5" fillId="0" borderId="39" xfId="49" applyNumberFormat="1" applyFont="1" applyBorder="1" applyAlignment="1" applyProtection="1">
      <alignment horizontal="center"/>
      <protection/>
    </xf>
    <xf numFmtId="176" fontId="5" fillId="0" borderId="40" xfId="49" applyNumberFormat="1" applyFont="1" applyBorder="1" applyAlignment="1" applyProtection="1">
      <alignment horizontal="center"/>
      <protection/>
    </xf>
    <xf numFmtId="176" fontId="5" fillId="0" borderId="41" xfId="49" applyNumberFormat="1" applyFont="1" applyBorder="1" applyAlignment="1" applyProtection="1">
      <alignment/>
      <protection/>
    </xf>
    <xf numFmtId="176" fontId="5" fillId="0" borderId="42" xfId="49" applyNumberFormat="1" applyFont="1" applyBorder="1" applyAlignment="1" applyProtection="1">
      <alignment/>
      <protection/>
    </xf>
    <xf numFmtId="176" fontId="5" fillId="0" borderId="43" xfId="49" applyNumberFormat="1" applyFont="1" applyBorder="1" applyAlignment="1" applyProtection="1">
      <alignment horizontal="center"/>
      <protection/>
    </xf>
    <xf numFmtId="41" fontId="5" fillId="0" borderId="0" xfId="49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41" fontId="5" fillId="0" borderId="44" xfId="49" applyNumberFormat="1" applyFont="1" applyBorder="1" applyAlignment="1" applyProtection="1">
      <alignment horizontal="centerContinuous"/>
      <protection/>
    </xf>
    <xf numFmtId="41" fontId="5" fillId="0" borderId="45" xfId="49" applyNumberFormat="1" applyFont="1" applyBorder="1" applyAlignment="1" applyProtection="1">
      <alignment horizontal="centerContinuous"/>
      <protection/>
    </xf>
    <xf numFmtId="41" fontId="5" fillId="0" borderId="25" xfId="49" applyNumberFormat="1" applyFont="1" applyBorder="1" applyAlignment="1" applyProtection="1">
      <alignment horizontal="center"/>
      <protection/>
    </xf>
    <xf numFmtId="41" fontId="5" fillId="0" borderId="14" xfId="49" applyNumberFormat="1" applyFont="1" applyBorder="1" applyAlignment="1" applyProtection="1">
      <alignment horizontal="center"/>
      <protection/>
    </xf>
    <xf numFmtId="176" fontId="5" fillId="0" borderId="10" xfId="49" applyNumberFormat="1" applyFont="1" applyBorder="1" applyAlignment="1" applyProtection="1">
      <alignment horizontal="center"/>
      <protection/>
    </xf>
    <xf numFmtId="176" fontId="5" fillId="0" borderId="11" xfId="49" applyNumberFormat="1" applyFont="1" applyBorder="1" applyAlignment="1" applyProtection="1">
      <alignment horizontal="center"/>
      <protection/>
    </xf>
    <xf numFmtId="176" fontId="5" fillId="0" borderId="0" xfId="49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41" fontId="7" fillId="0" borderId="0" xfId="49" applyNumberFormat="1" applyFont="1" applyBorder="1" applyAlignment="1" applyProtection="1">
      <alignment/>
      <protection/>
    </xf>
    <xf numFmtId="41" fontId="5" fillId="0" borderId="46" xfId="49" applyNumberFormat="1" applyFont="1" applyBorder="1" applyAlignment="1" applyProtection="1">
      <alignment/>
      <protection/>
    </xf>
    <xf numFmtId="41" fontId="5" fillId="0" borderId="47" xfId="49" applyNumberFormat="1" applyFont="1" applyBorder="1" applyAlignment="1" applyProtection="1">
      <alignment/>
      <protection/>
    </xf>
    <xf numFmtId="41" fontId="5" fillId="0" borderId="19" xfId="49" applyNumberFormat="1" applyFont="1" applyBorder="1" applyAlignment="1" applyProtection="1">
      <alignment/>
      <protection/>
    </xf>
    <xf numFmtId="41" fontId="5" fillId="0" borderId="33" xfId="49" applyNumberFormat="1" applyFont="1" applyBorder="1" applyAlignment="1" applyProtection="1">
      <alignment/>
      <protection/>
    </xf>
    <xf numFmtId="41" fontId="5" fillId="0" borderId="31" xfId="49" applyNumberFormat="1" applyFont="1" applyBorder="1" applyAlignment="1" applyProtection="1">
      <alignment/>
      <protection/>
    </xf>
    <xf numFmtId="41" fontId="5" fillId="0" borderId="0" xfId="49" applyNumberFormat="1" applyFont="1" applyFill="1" applyBorder="1" applyAlignment="1" applyProtection="1">
      <alignment/>
      <protection/>
    </xf>
    <xf numFmtId="41" fontId="5" fillId="0" borderId="48" xfId="49" applyNumberFormat="1" applyFont="1" applyBorder="1" applyAlignment="1" applyProtection="1">
      <alignment/>
      <protection/>
    </xf>
    <xf numFmtId="176" fontId="5" fillId="0" borderId="10" xfId="49" applyNumberFormat="1" applyFont="1" applyFill="1" applyBorder="1" applyAlignment="1" applyProtection="1">
      <alignment horizontal="center"/>
      <protection/>
    </xf>
    <xf numFmtId="41" fontId="5" fillId="0" borderId="13" xfId="49" applyNumberFormat="1" applyFont="1" applyFill="1" applyBorder="1" applyAlignment="1" applyProtection="1">
      <alignment/>
      <protection/>
    </xf>
    <xf numFmtId="176" fontId="5" fillId="0" borderId="0" xfId="49" applyNumberFormat="1" applyFont="1" applyFill="1" applyBorder="1" applyAlignment="1" applyProtection="1">
      <alignment/>
      <protection/>
    </xf>
    <xf numFmtId="176" fontId="5" fillId="0" borderId="0" xfId="49" applyNumberFormat="1" applyFont="1" applyFill="1" applyAlignment="1" applyProtection="1">
      <alignment/>
      <protection/>
    </xf>
    <xf numFmtId="41" fontId="5" fillId="0" borderId="49" xfId="49" applyNumberFormat="1" applyFont="1" applyBorder="1" applyAlignment="1" applyProtection="1">
      <alignment/>
      <protection/>
    </xf>
    <xf numFmtId="41" fontId="5" fillId="0" borderId="19" xfId="49" applyNumberFormat="1" applyFont="1" applyFill="1" applyBorder="1" applyAlignment="1" applyProtection="1">
      <alignment/>
      <protection/>
    </xf>
    <xf numFmtId="41" fontId="5" fillId="0" borderId="46" xfId="49" applyNumberFormat="1" applyFont="1" applyFill="1" applyBorder="1" applyAlignment="1" applyProtection="1">
      <alignment/>
      <protection/>
    </xf>
    <xf numFmtId="41" fontId="5" fillId="0" borderId="0" xfId="49" applyNumberFormat="1" applyFont="1" applyBorder="1" applyAlignment="1" applyProtection="1">
      <alignment horizontal="center"/>
      <protection/>
    </xf>
    <xf numFmtId="41" fontId="5" fillId="0" borderId="50" xfId="49" applyNumberFormat="1" applyFont="1" applyBorder="1" applyAlignment="1" applyProtection="1">
      <alignment horizontal="center" vertical="center"/>
      <protection/>
    </xf>
    <xf numFmtId="41" fontId="5" fillId="0" borderId="31" xfId="49" applyNumberFormat="1" applyFont="1" applyBorder="1" applyAlignment="1" applyProtection="1">
      <alignment horizontal="center"/>
      <protection/>
    </xf>
    <xf numFmtId="41" fontId="5" fillId="0" borderId="31" xfId="49" applyNumberFormat="1" applyFont="1" applyBorder="1" applyAlignment="1" applyProtection="1">
      <alignment horizontal="center" vertical="center"/>
      <protection/>
    </xf>
    <xf numFmtId="176" fontId="5" fillId="0" borderId="51" xfId="49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38" fontId="5" fillId="0" borderId="51" xfId="49" applyFont="1" applyBorder="1" applyAlignment="1" applyProtection="1">
      <alignment/>
      <protection/>
    </xf>
    <xf numFmtId="176" fontId="5" fillId="0" borderId="52" xfId="49" applyNumberFormat="1" applyFont="1" applyBorder="1" applyAlignment="1" applyProtection="1">
      <alignment horizontal="center"/>
      <protection/>
    </xf>
    <xf numFmtId="41" fontId="5" fillId="0" borderId="53" xfId="49" applyNumberFormat="1" applyFont="1" applyBorder="1" applyAlignment="1" applyProtection="1">
      <alignment/>
      <protection/>
    </xf>
    <xf numFmtId="41" fontId="5" fillId="0" borderId="54" xfId="49" applyNumberFormat="1" applyFont="1" applyBorder="1" applyAlignment="1" applyProtection="1">
      <alignment/>
      <protection/>
    </xf>
    <xf numFmtId="41" fontId="5" fillId="0" borderId="39" xfId="49" applyNumberFormat="1" applyFont="1" applyBorder="1" applyAlignment="1" applyProtection="1">
      <alignment/>
      <protection/>
    </xf>
    <xf numFmtId="41" fontId="5" fillId="0" borderId="39" xfId="49" applyNumberFormat="1" applyFont="1" applyFill="1" applyBorder="1" applyAlignment="1" applyProtection="1">
      <alignment/>
      <protection/>
    </xf>
    <xf numFmtId="41" fontId="5" fillId="0" borderId="54" xfId="49" applyNumberFormat="1" applyFont="1" applyFill="1" applyBorder="1" applyAlignment="1" applyProtection="1">
      <alignment/>
      <protection/>
    </xf>
    <xf numFmtId="41" fontId="5" fillId="0" borderId="19" xfId="49" applyNumberFormat="1" applyFont="1" applyBorder="1" applyAlignment="1" applyProtection="1">
      <alignment horizontal="center"/>
      <protection/>
    </xf>
    <xf numFmtId="41" fontId="5" fillId="0" borderId="55" xfId="49" applyNumberFormat="1" applyFont="1" applyBorder="1" applyAlignment="1" applyProtection="1">
      <alignment/>
      <protection/>
    </xf>
    <xf numFmtId="41" fontId="5" fillId="0" borderId="56" xfId="49" applyNumberFormat="1" applyFont="1" applyBorder="1" applyAlignment="1" applyProtection="1">
      <alignment horizontal="center" vertical="center"/>
      <protection/>
    </xf>
    <xf numFmtId="41" fontId="5" fillId="0" borderId="57" xfId="49" applyNumberFormat="1" applyFont="1" applyFill="1" applyBorder="1" applyAlignment="1" applyProtection="1">
      <alignment/>
      <protection/>
    </xf>
    <xf numFmtId="41" fontId="5" fillId="0" borderId="47" xfId="49" applyNumberFormat="1" applyFont="1" applyFill="1" applyBorder="1" applyAlignment="1" applyProtection="1">
      <alignment/>
      <protection/>
    </xf>
    <xf numFmtId="41" fontId="5" fillId="0" borderId="58" xfId="0" applyNumberFormat="1" applyFont="1" applyFill="1" applyBorder="1" applyAlignment="1" applyProtection="1">
      <alignment shrinkToFit="1"/>
      <protection/>
    </xf>
    <xf numFmtId="41" fontId="5" fillId="0" borderId="13" xfId="0" applyNumberFormat="1" applyFont="1" applyFill="1" applyBorder="1" applyAlignment="1" applyProtection="1">
      <alignment shrinkToFit="1"/>
      <protection/>
    </xf>
    <xf numFmtId="41" fontId="5" fillId="0" borderId="33" xfId="0" applyNumberFormat="1" applyFont="1" applyFill="1" applyBorder="1" applyAlignment="1" applyProtection="1">
      <alignment shrinkToFit="1"/>
      <protection/>
    </xf>
    <xf numFmtId="41" fontId="5" fillId="0" borderId="33" xfId="49" applyNumberFormat="1" applyFont="1" applyFill="1" applyBorder="1" applyAlignment="1" applyProtection="1">
      <alignment/>
      <protection/>
    </xf>
    <xf numFmtId="176" fontId="5" fillId="0" borderId="38" xfId="49" applyNumberFormat="1" applyFont="1" applyFill="1" applyBorder="1" applyAlignment="1" applyProtection="1">
      <alignment horizontal="center"/>
      <protection/>
    </xf>
    <xf numFmtId="41" fontId="5" fillId="0" borderId="31" xfId="49" applyNumberFormat="1" applyFont="1" applyFill="1" applyBorder="1" applyAlignment="1" applyProtection="1">
      <alignment/>
      <protection/>
    </xf>
    <xf numFmtId="41" fontId="5" fillId="0" borderId="59" xfId="0" applyNumberFormat="1" applyFont="1" applyFill="1" applyBorder="1" applyAlignment="1" applyProtection="1">
      <alignment shrinkToFit="1"/>
      <protection/>
    </xf>
    <xf numFmtId="41" fontId="5" fillId="0" borderId="60" xfId="0" applyNumberFormat="1" applyFont="1" applyFill="1" applyBorder="1" applyAlignment="1" applyProtection="1">
      <alignment shrinkToFit="1"/>
      <protection/>
    </xf>
    <xf numFmtId="41" fontId="5" fillId="0" borderId="14" xfId="49" applyNumberFormat="1" applyFont="1" applyFill="1" applyBorder="1" applyAlignment="1" applyProtection="1">
      <alignment/>
      <protection/>
    </xf>
    <xf numFmtId="176" fontId="5" fillId="0" borderId="39" xfId="49" applyNumberFormat="1" applyFont="1" applyFill="1" applyBorder="1" applyAlignment="1" applyProtection="1">
      <alignment horizontal="center"/>
      <protection/>
    </xf>
    <xf numFmtId="41" fontId="5" fillId="0" borderId="61" xfId="49" applyNumberFormat="1" applyFont="1" applyFill="1" applyBorder="1" applyAlignment="1" applyProtection="1">
      <alignment/>
      <protection/>
    </xf>
    <xf numFmtId="41" fontId="5" fillId="0" borderId="17" xfId="49" applyNumberFormat="1" applyFont="1" applyFill="1" applyBorder="1" applyAlignment="1" applyProtection="1">
      <alignment/>
      <protection/>
    </xf>
    <xf numFmtId="41" fontId="5" fillId="0" borderId="62" xfId="49" applyNumberFormat="1" applyFont="1" applyFill="1" applyBorder="1" applyAlignment="1" applyProtection="1">
      <alignment/>
      <protection/>
    </xf>
    <xf numFmtId="41" fontId="5" fillId="0" borderId="63" xfId="49" applyNumberFormat="1" applyFont="1" applyBorder="1" applyAlignment="1" applyProtection="1">
      <alignment/>
      <protection/>
    </xf>
    <xf numFmtId="41" fontId="5" fillId="0" borderId="64" xfId="49" applyNumberFormat="1" applyFont="1" applyBorder="1" applyAlignment="1" applyProtection="1">
      <alignment/>
      <protection/>
    </xf>
    <xf numFmtId="41" fontId="5" fillId="0" borderId="64" xfId="49" applyNumberFormat="1" applyFont="1" applyFill="1" applyBorder="1" applyAlignment="1" applyProtection="1">
      <alignment/>
      <protection/>
    </xf>
    <xf numFmtId="41" fontId="5" fillId="0" borderId="63" xfId="49" applyNumberFormat="1" applyFont="1" applyFill="1" applyBorder="1" applyAlignment="1" applyProtection="1">
      <alignment/>
      <protection/>
    </xf>
    <xf numFmtId="41" fontId="5" fillId="0" borderId="65" xfId="49" applyNumberFormat="1" applyFont="1" applyBorder="1" applyAlignment="1" applyProtection="1">
      <alignment/>
      <protection/>
    </xf>
    <xf numFmtId="41" fontId="5" fillId="0" borderId="57" xfId="49" applyNumberFormat="1" applyFont="1" applyBorder="1" applyAlignment="1" applyProtection="1">
      <alignment/>
      <protection/>
    </xf>
    <xf numFmtId="41" fontId="5" fillId="0" borderId="66" xfId="49" applyNumberFormat="1" applyFont="1" applyBorder="1" applyAlignment="1" applyProtection="1">
      <alignment/>
      <protection/>
    </xf>
    <xf numFmtId="41" fontId="5" fillId="0" borderId="67" xfId="49" applyNumberFormat="1" applyFont="1" applyBorder="1" applyAlignment="1" applyProtection="1">
      <alignment/>
      <protection/>
    </xf>
    <xf numFmtId="41" fontId="5" fillId="0" borderId="68" xfId="49" applyNumberFormat="1" applyFont="1" applyBorder="1" applyAlignment="1" applyProtection="1">
      <alignment/>
      <protection/>
    </xf>
    <xf numFmtId="41" fontId="5" fillId="0" borderId="69" xfId="49" applyNumberFormat="1" applyFont="1" applyBorder="1" applyAlignment="1" applyProtection="1">
      <alignment/>
      <protection/>
    </xf>
    <xf numFmtId="41" fontId="5" fillId="0" borderId="70" xfId="49" applyNumberFormat="1" applyFont="1" applyBorder="1" applyAlignment="1" applyProtection="1">
      <alignment/>
      <protection/>
    </xf>
    <xf numFmtId="41" fontId="5" fillId="0" borderId="71" xfId="49" applyNumberFormat="1" applyFont="1" applyBorder="1" applyAlignment="1" applyProtection="1">
      <alignment/>
      <protection/>
    </xf>
    <xf numFmtId="41" fontId="5" fillId="0" borderId="29" xfId="49" applyNumberFormat="1" applyFont="1" applyBorder="1" applyAlignment="1" applyProtection="1">
      <alignment/>
      <protection/>
    </xf>
    <xf numFmtId="41" fontId="5" fillId="0" borderId="72" xfId="49" applyNumberFormat="1" applyFont="1" applyBorder="1" applyAlignment="1" applyProtection="1">
      <alignment/>
      <protection/>
    </xf>
    <xf numFmtId="41" fontId="5" fillId="0" borderId="73" xfId="49" applyNumberFormat="1" applyFont="1" applyBorder="1" applyAlignment="1" applyProtection="1">
      <alignment/>
      <protection/>
    </xf>
    <xf numFmtId="41" fontId="5" fillId="0" borderId="26" xfId="49" applyNumberFormat="1" applyFont="1" applyBorder="1" applyAlignment="1" applyProtection="1">
      <alignment/>
      <protection/>
    </xf>
    <xf numFmtId="41" fontId="5" fillId="0" borderId="74" xfId="49" applyNumberFormat="1" applyFont="1" applyBorder="1" applyAlignment="1" applyProtection="1">
      <alignment/>
      <protection/>
    </xf>
    <xf numFmtId="41" fontId="5" fillId="0" borderId="75" xfId="49" applyNumberFormat="1" applyFont="1" applyBorder="1" applyAlignment="1" applyProtection="1">
      <alignment/>
      <protection/>
    </xf>
    <xf numFmtId="176" fontId="5" fillId="0" borderId="76" xfId="49" applyNumberFormat="1" applyFont="1" applyFill="1" applyBorder="1" applyAlignment="1" applyProtection="1">
      <alignment horizontal="center"/>
      <protection/>
    </xf>
    <xf numFmtId="176" fontId="5" fillId="0" borderId="37" xfId="49" applyNumberFormat="1" applyFont="1" applyFill="1" applyBorder="1" applyAlignment="1" applyProtection="1">
      <alignment horizontal="center"/>
      <protection/>
    </xf>
    <xf numFmtId="176" fontId="5" fillId="0" borderId="77" xfId="49" applyNumberFormat="1" applyFont="1" applyFill="1" applyBorder="1" applyAlignment="1" applyProtection="1">
      <alignment/>
      <protection/>
    </xf>
    <xf numFmtId="41" fontId="5" fillId="0" borderId="78" xfId="49" applyNumberFormat="1" applyFont="1" applyFill="1" applyBorder="1" applyAlignment="1" applyProtection="1">
      <alignment/>
      <protection/>
    </xf>
    <xf numFmtId="176" fontId="5" fillId="0" borderId="11" xfId="49" applyNumberFormat="1" applyFont="1" applyFill="1" applyBorder="1" applyAlignment="1" applyProtection="1">
      <alignment horizontal="center"/>
      <protection/>
    </xf>
    <xf numFmtId="176" fontId="5" fillId="0" borderId="17" xfId="49" applyNumberFormat="1" applyFont="1" applyFill="1" applyBorder="1" applyAlignment="1" applyProtection="1">
      <alignment/>
      <protection/>
    </xf>
    <xf numFmtId="41" fontId="5" fillId="0" borderId="11" xfId="49" applyNumberFormat="1" applyFont="1" applyFill="1" applyBorder="1" applyAlignment="1" applyProtection="1">
      <alignment horizontal="centerContinuous"/>
      <protection/>
    </xf>
    <xf numFmtId="41" fontId="5" fillId="0" borderId="19" xfId="49" applyNumberFormat="1" applyFont="1" applyFill="1" applyBorder="1" applyAlignment="1" applyProtection="1">
      <alignment horizontal="centerContinuous"/>
      <protection/>
    </xf>
    <xf numFmtId="41" fontId="5" fillId="0" borderId="12" xfId="49" applyNumberFormat="1" applyFont="1" applyFill="1" applyBorder="1" applyAlignment="1" applyProtection="1">
      <alignment horizontal="center"/>
      <protection/>
    </xf>
    <xf numFmtId="41" fontId="5" fillId="0" borderId="11" xfId="49" applyNumberFormat="1" applyFont="1" applyFill="1" applyBorder="1" applyAlignment="1" applyProtection="1">
      <alignment horizontal="center"/>
      <protection/>
    </xf>
    <xf numFmtId="194" fontId="5" fillId="0" borderId="10" xfId="49" applyNumberFormat="1" applyFont="1" applyFill="1" applyBorder="1" applyAlignment="1" applyProtection="1">
      <alignment/>
      <protection/>
    </xf>
    <xf numFmtId="41" fontId="5" fillId="0" borderId="0" xfId="49" applyNumberFormat="1" applyFont="1" applyFill="1" applyAlignment="1" applyProtection="1">
      <alignment/>
      <protection/>
    </xf>
    <xf numFmtId="41" fontId="5" fillId="0" borderId="20" xfId="49" applyNumberFormat="1" applyFont="1" applyFill="1" applyBorder="1" applyAlignment="1" applyProtection="1">
      <alignment horizontal="centerContinuous"/>
      <protection/>
    </xf>
    <xf numFmtId="41" fontId="5" fillId="0" borderId="44" xfId="49" applyNumberFormat="1" applyFont="1" applyFill="1" applyBorder="1" applyAlignment="1" applyProtection="1">
      <alignment horizontal="centerContinuous"/>
      <protection/>
    </xf>
    <xf numFmtId="41" fontId="5" fillId="0" borderId="45" xfId="49" applyNumberFormat="1" applyFont="1" applyFill="1" applyBorder="1" applyAlignment="1" applyProtection="1">
      <alignment horizontal="centerContinuous"/>
      <protection/>
    </xf>
    <xf numFmtId="41" fontId="5" fillId="0" borderId="25" xfId="49" applyNumberFormat="1" applyFont="1" applyFill="1" applyBorder="1" applyAlignment="1" applyProtection="1">
      <alignment horizontal="center"/>
      <protection/>
    </xf>
    <xf numFmtId="41" fontId="5" fillId="0" borderId="14" xfId="49" applyNumberFormat="1" applyFont="1" applyFill="1" applyBorder="1" applyAlignment="1" applyProtection="1">
      <alignment horizontal="center"/>
      <protection/>
    </xf>
    <xf numFmtId="41" fontId="5" fillId="0" borderId="0" xfId="49" applyNumberFormat="1" applyFont="1" applyFill="1" applyAlignment="1" applyProtection="1">
      <alignment horizontal="right"/>
      <protection/>
    </xf>
    <xf numFmtId="41" fontId="5" fillId="0" borderId="48" xfId="49" applyNumberFormat="1" applyFont="1" applyFill="1" applyBorder="1" applyAlignment="1" applyProtection="1">
      <alignment/>
      <protection/>
    </xf>
    <xf numFmtId="176" fontId="5" fillId="0" borderId="18" xfId="49" applyNumberFormat="1" applyFont="1" applyFill="1" applyBorder="1" applyAlignment="1" applyProtection="1">
      <alignment horizontal="center"/>
      <protection/>
    </xf>
    <xf numFmtId="176" fontId="5" fillId="0" borderId="34" xfId="49" applyNumberFormat="1" applyFont="1" applyFill="1" applyBorder="1" applyAlignment="1" applyProtection="1">
      <alignment horizontal="center"/>
      <protection/>
    </xf>
    <xf numFmtId="176" fontId="5" fillId="0" borderId="27" xfId="49" applyNumberFormat="1" applyFont="1" applyFill="1" applyBorder="1" applyAlignment="1" applyProtection="1">
      <alignment horizontal="center"/>
      <protection/>
    </xf>
    <xf numFmtId="176" fontId="5" fillId="0" borderId="28" xfId="49" applyNumberFormat="1" applyFont="1" applyFill="1" applyBorder="1" applyAlignment="1" applyProtection="1">
      <alignment horizontal="center"/>
      <protection/>
    </xf>
    <xf numFmtId="176" fontId="5" fillId="0" borderId="29" xfId="49" applyNumberFormat="1" applyFont="1" applyFill="1" applyBorder="1" applyAlignment="1" applyProtection="1">
      <alignment horizontal="center"/>
      <protection/>
    </xf>
    <xf numFmtId="176" fontId="5" fillId="0" borderId="30" xfId="49" applyNumberFormat="1" applyFont="1" applyFill="1" applyBorder="1" applyAlignment="1" applyProtection="1">
      <alignment horizontal="center"/>
      <protection/>
    </xf>
    <xf numFmtId="176" fontId="5" fillId="0" borderId="18" xfId="49" applyNumberFormat="1" applyFont="1" applyFill="1" applyBorder="1" applyAlignment="1" applyProtection="1">
      <alignment/>
      <protection/>
    </xf>
    <xf numFmtId="176" fontId="5" fillId="0" borderId="41" xfId="49" applyNumberFormat="1" applyFont="1" applyFill="1" applyBorder="1" applyAlignment="1" applyProtection="1">
      <alignment/>
      <protection/>
    </xf>
    <xf numFmtId="41" fontId="5" fillId="0" borderId="31" xfId="49" applyNumberFormat="1" applyFont="1" applyFill="1" applyBorder="1" applyAlignment="1" applyProtection="1">
      <alignment horizontal="center"/>
      <protection/>
    </xf>
    <xf numFmtId="41" fontId="5" fillId="0" borderId="19" xfId="49" applyNumberFormat="1" applyFont="1" applyFill="1" applyBorder="1" applyAlignment="1" applyProtection="1">
      <alignment horizontal="center"/>
      <protection/>
    </xf>
    <xf numFmtId="38" fontId="5" fillId="0" borderId="0" xfId="49" applyFont="1" applyFill="1" applyBorder="1" applyAlignment="1" applyProtection="1">
      <alignment/>
      <protection/>
    </xf>
    <xf numFmtId="38" fontId="5" fillId="0" borderId="0" xfId="49" applyFont="1" applyFill="1" applyAlignment="1" applyProtection="1">
      <alignment/>
      <protection/>
    </xf>
    <xf numFmtId="176" fontId="5" fillId="0" borderId="79" xfId="49" applyNumberFormat="1" applyFont="1" applyFill="1" applyBorder="1" applyAlignment="1" applyProtection="1">
      <alignment/>
      <protection/>
    </xf>
    <xf numFmtId="176" fontId="5" fillId="0" borderId="80" xfId="49" applyNumberFormat="1" applyFont="1" applyBorder="1" applyAlignment="1" applyProtection="1">
      <alignment horizontal="center"/>
      <protection/>
    </xf>
    <xf numFmtId="41" fontId="5" fillId="0" borderId="81" xfId="49" applyNumberFormat="1" applyFont="1" applyBorder="1" applyAlignment="1" applyProtection="1">
      <alignment horizontal="centerContinuous"/>
      <protection/>
    </xf>
    <xf numFmtId="41" fontId="5" fillId="0" borderId="24" xfId="49" applyNumberFormat="1" applyFont="1" applyBorder="1" applyAlignment="1" applyProtection="1">
      <alignment horizontal="center"/>
      <protection/>
    </xf>
    <xf numFmtId="41" fontId="5" fillId="0" borderId="82" xfId="49" applyNumberFormat="1" applyFont="1" applyBorder="1" applyAlignment="1" applyProtection="1">
      <alignment horizontal="center"/>
      <protection/>
    </xf>
    <xf numFmtId="176" fontId="5" fillId="0" borderId="83" xfId="49" applyNumberFormat="1" applyFont="1" applyBorder="1" applyAlignment="1" applyProtection="1">
      <alignment/>
      <protection/>
    </xf>
    <xf numFmtId="176" fontId="5" fillId="0" borderId="84" xfId="49" applyNumberFormat="1" applyFont="1" applyBorder="1" applyAlignment="1" applyProtection="1">
      <alignment/>
      <protection/>
    </xf>
    <xf numFmtId="176" fontId="5" fillId="0" borderId="51" xfId="49" applyNumberFormat="1" applyFont="1" applyBorder="1" applyAlignment="1" applyProtection="1">
      <alignment horizontal="center"/>
      <protection/>
    </xf>
    <xf numFmtId="176" fontId="5" fillId="0" borderId="84" xfId="49" applyNumberFormat="1" applyFont="1" applyBorder="1" applyAlignment="1" applyProtection="1">
      <alignment horizontal="center"/>
      <protection/>
    </xf>
    <xf numFmtId="176" fontId="5" fillId="0" borderId="85" xfId="49" applyNumberFormat="1" applyFont="1" applyFill="1" applyBorder="1" applyAlignment="1" applyProtection="1">
      <alignment/>
      <protection/>
    </xf>
    <xf numFmtId="176" fontId="5" fillId="0" borderId="86" xfId="49" applyNumberFormat="1" applyFont="1" applyBorder="1" applyAlignment="1" applyProtection="1">
      <alignment horizontal="center"/>
      <protection/>
    </xf>
    <xf numFmtId="176" fontId="5" fillId="0" borderId="87" xfId="49" applyNumberFormat="1" applyFont="1" applyBorder="1" applyAlignment="1" applyProtection="1">
      <alignment horizontal="center"/>
      <protection/>
    </xf>
    <xf numFmtId="41" fontId="5" fillId="0" borderId="87" xfId="49" applyNumberFormat="1" applyFont="1" applyBorder="1" applyAlignment="1" applyProtection="1">
      <alignment/>
      <protection/>
    </xf>
    <xf numFmtId="41" fontId="5" fillId="0" borderId="88" xfId="49" applyNumberFormat="1" applyFont="1" applyBorder="1" applyAlignment="1" applyProtection="1">
      <alignment/>
      <protection/>
    </xf>
    <xf numFmtId="41" fontId="5" fillId="0" borderId="89" xfId="49" applyNumberFormat="1" applyFont="1" applyBorder="1" applyAlignment="1" applyProtection="1">
      <alignment/>
      <protection/>
    </xf>
    <xf numFmtId="41" fontId="5" fillId="0" borderId="90" xfId="49" applyNumberFormat="1" applyFont="1" applyBorder="1" applyAlignment="1" applyProtection="1">
      <alignment/>
      <protection/>
    </xf>
    <xf numFmtId="41" fontId="5" fillId="0" borderId="91" xfId="49" applyNumberFormat="1" applyFont="1" applyBorder="1" applyAlignment="1" applyProtection="1">
      <alignment/>
      <protection/>
    </xf>
    <xf numFmtId="41" fontId="5" fillId="0" borderId="92" xfId="49" applyNumberFormat="1" applyFont="1" applyBorder="1" applyAlignment="1" applyProtection="1">
      <alignment/>
      <protection/>
    </xf>
    <xf numFmtId="41" fontId="5" fillId="0" borderId="93" xfId="49" applyNumberFormat="1" applyFont="1" applyBorder="1" applyAlignment="1" applyProtection="1">
      <alignment/>
      <protection/>
    </xf>
    <xf numFmtId="176" fontId="5" fillId="0" borderId="94" xfId="49" applyNumberFormat="1" applyFont="1" applyBorder="1" applyAlignment="1" applyProtection="1">
      <alignment horizontal="center"/>
      <protection/>
    </xf>
    <xf numFmtId="176" fontId="5" fillId="0" borderId="95" xfId="49" applyNumberFormat="1" applyFont="1" applyBorder="1" applyAlignment="1" applyProtection="1">
      <alignment horizontal="center"/>
      <protection/>
    </xf>
    <xf numFmtId="176" fontId="5" fillId="0" borderId="96" xfId="49" applyNumberFormat="1" applyFont="1" applyBorder="1" applyAlignment="1" applyProtection="1">
      <alignment horizontal="center"/>
      <protection/>
    </xf>
    <xf numFmtId="176" fontId="5" fillId="0" borderId="97" xfId="49" applyNumberFormat="1" applyFont="1" applyBorder="1" applyAlignment="1" applyProtection="1">
      <alignment horizontal="center"/>
      <protection/>
    </xf>
    <xf numFmtId="176" fontId="5" fillId="0" borderId="98" xfId="49" applyNumberFormat="1" applyFont="1" applyBorder="1" applyAlignment="1" applyProtection="1">
      <alignment horizontal="center"/>
      <protection/>
    </xf>
    <xf numFmtId="176" fontId="5" fillId="0" borderId="99" xfId="49" applyNumberFormat="1" applyFont="1" applyBorder="1" applyAlignment="1" applyProtection="1">
      <alignment horizontal="center"/>
      <protection/>
    </xf>
    <xf numFmtId="176" fontId="5" fillId="0" borderId="88" xfId="49" applyNumberFormat="1" applyFont="1" applyBorder="1" applyAlignment="1" applyProtection="1">
      <alignment horizontal="center"/>
      <protection/>
    </xf>
    <xf numFmtId="41" fontId="5" fillId="0" borderId="100" xfId="49" applyNumberFormat="1" applyFont="1" applyBorder="1" applyAlignment="1" applyProtection="1">
      <alignment/>
      <protection/>
    </xf>
    <xf numFmtId="41" fontId="5" fillId="0" borderId="101" xfId="49" applyNumberFormat="1" applyFont="1" applyBorder="1" applyAlignment="1" applyProtection="1">
      <alignment/>
      <protection/>
    </xf>
    <xf numFmtId="176" fontId="5" fillId="0" borderId="86" xfId="49" applyNumberFormat="1" applyFont="1" applyFill="1" applyBorder="1" applyAlignment="1" applyProtection="1">
      <alignment horizontal="center"/>
      <protection/>
    </xf>
    <xf numFmtId="176" fontId="5" fillId="0" borderId="102" xfId="49" applyNumberFormat="1" applyFont="1" applyBorder="1" applyAlignment="1" applyProtection="1">
      <alignment horizontal="center"/>
      <protection/>
    </xf>
    <xf numFmtId="41" fontId="5" fillId="0" borderId="89" xfId="49" applyNumberFormat="1" applyFont="1" applyFill="1" applyBorder="1" applyAlignment="1" applyProtection="1">
      <alignment/>
      <protection/>
    </xf>
    <xf numFmtId="41" fontId="5" fillId="0" borderId="88" xfId="49" applyNumberFormat="1" applyFont="1" applyFill="1" applyBorder="1" applyAlignment="1" applyProtection="1">
      <alignment/>
      <protection/>
    </xf>
    <xf numFmtId="176" fontId="5" fillId="0" borderId="103" xfId="49" applyNumberFormat="1" applyFont="1" applyBorder="1" applyAlignment="1" applyProtection="1">
      <alignment horizontal="center"/>
      <protection/>
    </xf>
    <xf numFmtId="176" fontId="5" fillId="0" borderId="92" xfId="49" applyNumberFormat="1" applyFont="1" applyBorder="1" applyAlignment="1" applyProtection="1">
      <alignment horizontal="center"/>
      <protection/>
    </xf>
    <xf numFmtId="41" fontId="5" fillId="0" borderId="92" xfId="49" applyNumberFormat="1" applyFont="1" applyFill="1" applyBorder="1" applyAlignment="1" applyProtection="1">
      <alignment/>
      <protection/>
    </xf>
    <xf numFmtId="176" fontId="5" fillId="0" borderId="89" xfId="49" applyNumberFormat="1" applyFont="1" applyBorder="1" applyAlignment="1" applyProtection="1">
      <alignment horizontal="center"/>
      <protection/>
    </xf>
    <xf numFmtId="41" fontId="5" fillId="0" borderId="87" xfId="49" applyNumberFormat="1" applyFont="1" applyFill="1" applyBorder="1" applyAlignment="1" applyProtection="1">
      <alignment/>
      <protection/>
    </xf>
    <xf numFmtId="41" fontId="5" fillId="0" borderId="90" xfId="49" applyNumberFormat="1" applyFont="1" applyFill="1" applyBorder="1" applyAlignment="1" applyProtection="1">
      <alignment/>
      <protection/>
    </xf>
    <xf numFmtId="41" fontId="5" fillId="0" borderId="104" xfId="49" applyNumberFormat="1" applyFont="1" applyFill="1" applyBorder="1" applyAlignment="1" applyProtection="1">
      <alignment/>
      <protection/>
    </xf>
    <xf numFmtId="41" fontId="5" fillId="0" borderId="105" xfId="49" applyNumberFormat="1" applyFont="1" applyFill="1" applyBorder="1" applyAlignment="1" applyProtection="1">
      <alignment/>
      <protection/>
    </xf>
    <xf numFmtId="41" fontId="5" fillId="0" borderId="93" xfId="49" applyNumberFormat="1" applyFont="1" applyFill="1" applyBorder="1" applyAlignment="1" applyProtection="1">
      <alignment/>
      <protection/>
    </xf>
    <xf numFmtId="41" fontId="5" fillId="0" borderId="91" xfId="49" applyNumberFormat="1" applyFont="1" applyFill="1" applyBorder="1" applyAlignment="1" applyProtection="1">
      <alignment/>
      <protection/>
    </xf>
    <xf numFmtId="176" fontId="5" fillId="0" borderId="106" xfId="49" applyNumberFormat="1" applyFont="1" applyBorder="1" applyAlignment="1" applyProtection="1">
      <alignment horizontal="center"/>
      <protection/>
    </xf>
    <xf numFmtId="176" fontId="5" fillId="0" borderId="89" xfId="49" applyNumberFormat="1" applyFont="1" applyFill="1" applyBorder="1" applyAlignment="1" applyProtection="1">
      <alignment horizontal="center"/>
      <protection/>
    </xf>
    <xf numFmtId="176" fontId="5" fillId="0" borderId="97" xfId="49" applyNumberFormat="1" applyFont="1" applyFill="1" applyBorder="1" applyAlignment="1" applyProtection="1">
      <alignment horizontal="center"/>
      <protection/>
    </xf>
    <xf numFmtId="176" fontId="5" fillId="0" borderId="99" xfId="49" applyNumberFormat="1" applyFont="1" applyFill="1" applyBorder="1" applyAlignment="1" applyProtection="1">
      <alignment horizontal="center"/>
      <protection/>
    </xf>
    <xf numFmtId="41" fontId="5" fillId="0" borderId="105" xfId="49" applyNumberFormat="1" applyFont="1" applyBorder="1" applyAlignment="1" applyProtection="1">
      <alignment/>
      <protection/>
    </xf>
    <xf numFmtId="176" fontId="5" fillId="0" borderId="82" xfId="49" applyNumberFormat="1" applyFont="1" applyBorder="1" applyAlignment="1" applyProtection="1">
      <alignment horizontal="center"/>
      <protection/>
    </xf>
    <xf numFmtId="41" fontId="5" fillId="0" borderId="60" xfId="49" applyNumberFormat="1" applyFont="1" applyFill="1" applyBorder="1" applyAlignment="1" applyProtection="1">
      <alignment/>
      <protection/>
    </xf>
    <xf numFmtId="176" fontId="5" fillId="0" borderId="107" xfId="49" applyNumberFormat="1" applyFont="1" applyBorder="1" applyAlignment="1" applyProtection="1">
      <alignment horizontal="center"/>
      <protection/>
    </xf>
    <xf numFmtId="41" fontId="5" fillId="0" borderId="108" xfId="49" applyNumberFormat="1" applyFont="1" applyBorder="1" applyAlignment="1" applyProtection="1">
      <alignment/>
      <protection/>
    </xf>
    <xf numFmtId="194" fontId="5" fillId="0" borderId="109" xfId="49" applyNumberFormat="1" applyFont="1" applyBorder="1" applyAlignment="1" applyProtection="1">
      <alignment/>
      <protection/>
    </xf>
    <xf numFmtId="41" fontId="5" fillId="0" borderId="109" xfId="49" applyNumberFormat="1" applyFont="1" applyBorder="1" applyAlignment="1" applyProtection="1">
      <alignment/>
      <protection/>
    </xf>
    <xf numFmtId="41" fontId="5" fillId="0" borderId="110" xfId="49" applyNumberFormat="1" applyFont="1" applyBorder="1" applyAlignment="1" applyProtection="1">
      <alignment/>
      <protection/>
    </xf>
    <xf numFmtId="41" fontId="5" fillId="0" borderId="107" xfId="49" applyNumberFormat="1" applyFont="1" applyBorder="1" applyAlignment="1" applyProtection="1">
      <alignment/>
      <protection/>
    </xf>
    <xf numFmtId="176" fontId="5" fillId="0" borderId="111" xfId="49" applyNumberFormat="1" applyFont="1" applyBorder="1" applyAlignment="1" applyProtection="1">
      <alignment horizontal="center"/>
      <protection/>
    </xf>
    <xf numFmtId="176" fontId="5" fillId="0" borderId="54" xfId="49" applyNumberFormat="1" applyFont="1" applyBorder="1" applyAlignment="1" applyProtection="1">
      <alignment horizontal="center"/>
      <protection/>
    </xf>
    <xf numFmtId="176" fontId="5" fillId="0" borderId="112" xfId="49" applyNumberFormat="1" applyFont="1" applyBorder="1" applyAlignment="1" applyProtection="1">
      <alignment/>
      <protection/>
    </xf>
    <xf numFmtId="176" fontId="5" fillId="0" borderId="113" xfId="49" applyNumberFormat="1" applyFont="1" applyBorder="1" applyAlignment="1" applyProtection="1">
      <alignment horizontal="center"/>
      <protection/>
    </xf>
    <xf numFmtId="176" fontId="5" fillId="0" borderId="114" xfId="49" applyNumberFormat="1" applyFont="1" applyFill="1" applyBorder="1" applyAlignment="1" applyProtection="1">
      <alignment horizontal="center"/>
      <protection/>
    </xf>
    <xf numFmtId="176" fontId="5" fillId="0" borderId="26" xfId="49" applyNumberFormat="1" applyFont="1" applyFill="1" applyBorder="1" applyAlignment="1" applyProtection="1">
      <alignment horizontal="center"/>
      <protection/>
    </xf>
    <xf numFmtId="176" fontId="5" fillId="0" borderId="47" xfId="49" applyNumberFormat="1" applyFont="1" applyFill="1" applyBorder="1" applyAlignment="1" applyProtection="1">
      <alignment horizontal="center"/>
      <protection/>
    </xf>
    <xf numFmtId="41" fontId="5" fillId="0" borderId="46" xfId="49" applyNumberFormat="1" applyFont="1" applyFill="1" applyBorder="1" applyAlignment="1" applyProtection="1">
      <alignment shrinkToFit="1"/>
      <protection/>
    </xf>
    <xf numFmtId="41" fontId="5" fillId="0" borderId="10" xfId="49" applyNumberFormat="1" applyFont="1" applyFill="1" applyBorder="1" applyAlignment="1" applyProtection="1">
      <alignment shrinkToFit="1"/>
      <protection/>
    </xf>
    <xf numFmtId="176" fontId="5" fillId="0" borderId="31" xfId="49" applyNumberFormat="1" applyFont="1" applyFill="1" applyBorder="1" applyAlignment="1" applyProtection="1">
      <alignment horizontal="center"/>
      <protection/>
    </xf>
    <xf numFmtId="195" fontId="5" fillId="0" borderId="60" xfId="0" applyNumberFormat="1" applyFont="1" applyFill="1" applyBorder="1" applyAlignment="1">
      <alignment shrinkToFit="1"/>
    </xf>
    <xf numFmtId="195" fontId="5" fillId="0" borderId="60" xfId="0" applyNumberFormat="1" applyFont="1" applyFill="1" applyBorder="1" applyAlignment="1">
      <alignment/>
    </xf>
    <xf numFmtId="41" fontId="5" fillId="0" borderId="60" xfId="0" applyNumberFormat="1" applyFont="1" applyFill="1" applyBorder="1" applyAlignment="1">
      <alignment/>
    </xf>
    <xf numFmtId="41" fontId="5" fillId="0" borderId="19" xfId="49" applyNumberFormat="1" applyFont="1" applyFill="1" applyBorder="1" applyAlignment="1" applyProtection="1">
      <alignment shrinkToFit="1"/>
      <protection/>
    </xf>
    <xf numFmtId="41" fontId="5" fillId="0" borderId="11" xfId="49" applyNumberFormat="1" applyFont="1" applyFill="1" applyBorder="1" applyAlignment="1" applyProtection="1">
      <alignment shrinkToFit="1"/>
      <protection/>
    </xf>
    <xf numFmtId="176" fontId="5" fillId="0" borderId="95" xfId="49" applyNumberFormat="1" applyFont="1" applyFill="1" applyBorder="1" applyAlignment="1" applyProtection="1">
      <alignment horizontal="center"/>
      <protection/>
    </xf>
    <xf numFmtId="176" fontId="5" fillId="0" borderId="33" xfId="49" applyNumberFormat="1" applyFont="1" applyFill="1" applyBorder="1" applyAlignment="1" applyProtection="1">
      <alignment horizontal="center"/>
      <protection/>
    </xf>
    <xf numFmtId="176" fontId="5" fillId="0" borderId="96" xfId="49" applyNumberFormat="1" applyFont="1" applyFill="1" applyBorder="1" applyAlignment="1" applyProtection="1">
      <alignment horizontal="center"/>
      <protection/>
    </xf>
    <xf numFmtId="176" fontId="5" fillId="0" borderId="32" xfId="49" applyNumberFormat="1" applyFont="1" applyFill="1" applyBorder="1" applyAlignment="1" applyProtection="1">
      <alignment horizontal="center"/>
      <protection/>
    </xf>
    <xf numFmtId="176" fontId="5" fillId="0" borderId="98" xfId="49" applyNumberFormat="1" applyFont="1" applyFill="1" applyBorder="1" applyAlignment="1" applyProtection="1">
      <alignment horizontal="center"/>
      <protection/>
    </xf>
    <xf numFmtId="195" fontId="5" fillId="0" borderId="55" xfId="0" applyNumberFormat="1" applyFont="1" applyFill="1" applyBorder="1" applyAlignment="1">
      <alignment/>
    </xf>
    <xf numFmtId="195" fontId="5" fillId="0" borderId="55" xfId="0" applyNumberFormat="1" applyFont="1" applyFill="1" applyBorder="1" applyAlignment="1">
      <alignment shrinkToFit="1"/>
    </xf>
    <xf numFmtId="176" fontId="5" fillId="0" borderId="35" xfId="49" applyNumberFormat="1" applyFont="1" applyFill="1" applyBorder="1" applyAlignment="1" applyProtection="1">
      <alignment horizontal="center"/>
      <protection/>
    </xf>
    <xf numFmtId="176" fontId="5" fillId="0" borderId="36" xfId="49" applyNumberFormat="1" applyFont="1" applyFill="1" applyBorder="1" applyAlignment="1" applyProtection="1">
      <alignment horizontal="center"/>
      <protection/>
    </xf>
    <xf numFmtId="41" fontId="5" fillId="0" borderId="0" xfId="49" applyNumberFormat="1" applyFont="1" applyFill="1" applyBorder="1" applyAlignment="1" applyProtection="1">
      <alignment shrinkToFit="1"/>
      <protection/>
    </xf>
    <xf numFmtId="176" fontId="5" fillId="0" borderId="115" xfId="49" applyNumberFormat="1" applyFont="1" applyFill="1" applyBorder="1" applyAlignment="1" applyProtection="1">
      <alignment horizontal="center"/>
      <protection/>
    </xf>
    <xf numFmtId="176" fontId="5" fillId="0" borderId="52" xfId="49" applyNumberFormat="1" applyFont="1" applyFill="1" applyBorder="1" applyAlignment="1" applyProtection="1">
      <alignment horizontal="center"/>
      <protection/>
    </xf>
    <xf numFmtId="41" fontId="5" fillId="0" borderId="53" xfId="49" applyNumberFormat="1" applyFont="1" applyFill="1" applyBorder="1" applyAlignment="1" applyProtection="1">
      <alignment shrinkToFit="1"/>
      <protection/>
    </xf>
    <xf numFmtId="41" fontId="5" fillId="0" borderId="12" xfId="49" applyNumberFormat="1" applyFont="1" applyFill="1" applyBorder="1" applyAlignment="1" applyProtection="1">
      <alignment shrinkToFit="1"/>
      <protection/>
    </xf>
    <xf numFmtId="176" fontId="5" fillId="0" borderId="40" xfId="49" applyNumberFormat="1" applyFont="1" applyFill="1" applyBorder="1" applyAlignment="1" applyProtection="1">
      <alignment horizontal="center"/>
      <protection/>
    </xf>
    <xf numFmtId="176" fontId="5" fillId="0" borderId="116" xfId="49" applyNumberFormat="1" applyFont="1" applyFill="1" applyBorder="1" applyAlignment="1" applyProtection="1">
      <alignment horizontal="center"/>
      <protection/>
    </xf>
    <xf numFmtId="41" fontId="5" fillId="0" borderId="116" xfId="49" applyNumberFormat="1" applyFont="1" applyFill="1" applyBorder="1" applyAlignment="1" applyProtection="1">
      <alignment shrinkToFit="1"/>
      <protection/>
    </xf>
    <xf numFmtId="41" fontId="5" fillId="0" borderId="117" xfId="49" applyNumberFormat="1" applyFont="1" applyFill="1" applyBorder="1" applyAlignment="1" applyProtection="1">
      <alignment shrinkToFit="1"/>
      <protection/>
    </xf>
    <xf numFmtId="176" fontId="5" fillId="0" borderId="118" xfId="49" applyNumberFormat="1" applyFont="1" applyFill="1" applyBorder="1" applyAlignment="1" applyProtection="1">
      <alignment horizontal="center"/>
      <protection/>
    </xf>
    <xf numFmtId="176" fontId="5" fillId="0" borderId="28" xfId="49" applyNumberFormat="1" applyFont="1" applyFill="1" applyBorder="1" applyAlignment="1" applyProtection="1">
      <alignment/>
      <protection/>
    </xf>
    <xf numFmtId="176" fontId="5" fillId="0" borderId="19" xfId="49" applyNumberFormat="1" applyFont="1" applyFill="1" applyBorder="1" applyAlignment="1" applyProtection="1">
      <alignment/>
      <protection/>
    </xf>
    <xf numFmtId="41" fontId="5" fillId="0" borderId="39" xfId="49" applyNumberFormat="1" applyFont="1" applyFill="1" applyBorder="1" applyAlignment="1" applyProtection="1">
      <alignment shrinkToFit="1"/>
      <protection/>
    </xf>
    <xf numFmtId="176" fontId="5" fillId="0" borderId="55" xfId="49" applyNumberFormat="1" applyFont="1" applyFill="1" applyBorder="1" applyAlignment="1" applyProtection="1">
      <alignment horizontal="center"/>
      <protection/>
    </xf>
    <xf numFmtId="41" fontId="5" fillId="0" borderId="40" xfId="49" applyNumberFormat="1" applyFont="1" applyFill="1" applyBorder="1" applyAlignment="1" applyProtection="1">
      <alignment shrinkToFit="1"/>
      <protection/>
    </xf>
    <xf numFmtId="41" fontId="5" fillId="0" borderId="87" xfId="49" applyNumberFormat="1" applyFont="1" applyFill="1" applyBorder="1" applyAlignment="1" applyProtection="1">
      <alignment shrinkToFit="1"/>
      <protection/>
    </xf>
    <xf numFmtId="176" fontId="5" fillId="0" borderId="42" xfId="49" applyNumberFormat="1" applyFont="1" applyFill="1" applyBorder="1" applyAlignment="1" applyProtection="1">
      <alignment/>
      <protection/>
    </xf>
    <xf numFmtId="176" fontId="5" fillId="0" borderId="29" xfId="49" applyNumberFormat="1" applyFont="1" applyFill="1" applyBorder="1" applyAlignment="1" applyProtection="1">
      <alignment/>
      <protection/>
    </xf>
    <xf numFmtId="41" fontId="5" fillId="0" borderId="54" xfId="49" applyNumberFormat="1" applyFont="1" applyFill="1" applyBorder="1" applyAlignment="1" applyProtection="1">
      <alignment shrinkToFit="1"/>
      <protection/>
    </xf>
    <xf numFmtId="176" fontId="5" fillId="0" borderId="43" xfId="49" applyNumberFormat="1" applyFont="1" applyFill="1" applyBorder="1" applyAlignment="1" applyProtection="1">
      <alignment horizontal="center"/>
      <protection/>
    </xf>
    <xf numFmtId="41" fontId="5" fillId="0" borderId="49" xfId="49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41" fontId="5" fillId="0" borderId="98" xfId="49" applyNumberFormat="1" applyFont="1" applyFill="1" applyBorder="1" applyAlignment="1" applyProtection="1">
      <alignment/>
      <protection/>
    </xf>
    <xf numFmtId="41" fontId="5" fillId="0" borderId="119" xfId="49" applyNumberFormat="1" applyFont="1" applyFill="1" applyBorder="1" applyAlignment="1" applyProtection="1">
      <alignment/>
      <protection/>
    </xf>
    <xf numFmtId="194" fontId="5" fillId="0" borderId="120" xfId="49" applyNumberFormat="1" applyFont="1" applyFill="1" applyBorder="1" applyAlignment="1" applyProtection="1">
      <alignment/>
      <protection/>
    </xf>
    <xf numFmtId="176" fontId="5" fillId="0" borderId="94" xfId="49" applyNumberFormat="1" applyFont="1" applyFill="1" applyBorder="1" applyAlignment="1" applyProtection="1">
      <alignment horizontal="center"/>
      <protection/>
    </xf>
    <xf numFmtId="176" fontId="5" fillId="0" borderId="87" xfId="49" applyNumberFormat="1" applyFont="1" applyFill="1" applyBorder="1" applyAlignment="1" applyProtection="1">
      <alignment horizontal="center"/>
      <protection/>
    </xf>
    <xf numFmtId="41" fontId="5" fillId="0" borderId="86" xfId="49" applyNumberFormat="1" applyFont="1" applyFill="1" applyBorder="1" applyAlignment="1" applyProtection="1">
      <alignment/>
      <protection/>
    </xf>
    <xf numFmtId="41" fontId="5" fillId="0" borderId="121" xfId="49" applyNumberFormat="1" applyFont="1" applyFill="1" applyBorder="1" applyAlignment="1" applyProtection="1">
      <alignment/>
      <protection/>
    </xf>
    <xf numFmtId="41" fontId="5" fillId="0" borderId="48" xfId="0" applyNumberFormat="1" applyFont="1" applyFill="1" applyBorder="1" applyAlignment="1" applyProtection="1">
      <alignment shrinkToFit="1"/>
      <protection/>
    </xf>
    <xf numFmtId="176" fontId="5" fillId="0" borderId="0" xfId="49" applyNumberFormat="1" applyFont="1" applyFill="1" applyAlignment="1" applyProtection="1">
      <alignment horizontal="right"/>
      <protection/>
    </xf>
    <xf numFmtId="206" fontId="5" fillId="0" borderId="10" xfId="49" applyNumberFormat="1" applyFont="1" applyFill="1" applyBorder="1" applyAlignment="1" applyProtection="1">
      <alignment/>
      <protection/>
    </xf>
    <xf numFmtId="41" fontId="13" fillId="0" borderId="22" xfId="0" applyNumberFormat="1" applyFont="1" applyBorder="1" applyAlignment="1" applyProtection="1">
      <alignment shrinkToFit="1"/>
      <protection/>
    </xf>
    <xf numFmtId="41" fontId="13" fillId="0" borderId="0" xfId="0" applyNumberFormat="1" applyFont="1" applyBorder="1" applyAlignment="1" applyProtection="1">
      <alignment shrinkToFit="1"/>
      <protection/>
    </xf>
    <xf numFmtId="41" fontId="13" fillId="0" borderId="22" xfId="0" applyNumberFormat="1" applyFont="1" applyBorder="1" applyAlignment="1" applyProtection="1">
      <alignment/>
      <protection/>
    </xf>
    <xf numFmtId="41" fontId="13" fillId="0" borderId="122" xfId="0" applyNumberFormat="1" applyFont="1" applyBorder="1" applyAlignment="1" applyProtection="1">
      <alignment/>
      <protection/>
    </xf>
    <xf numFmtId="41" fontId="13" fillId="0" borderId="0" xfId="0" applyNumberFormat="1" applyFont="1" applyFill="1" applyBorder="1" applyAlignment="1" applyProtection="1">
      <alignment/>
      <protection/>
    </xf>
    <xf numFmtId="41" fontId="13" fillId="0" borderId="0" xfId="49" applyNumberFormat="1" applyFont="1" applyFill="1" applyBorder="1" applyAlignment="1" applyProtection="1">
      <alignment/>
      <protection/>
    </xf>
    <xf numFmtId="41" fontId="13" fillId="0" borderId="0" xfId="0" applyNumberFormat="1" applyFont="1" applyBorder="1" applyAlignment="1" applyProtection="1">
      <alignment/>
      <protection/>
    </xf>
    <xf numFmtId="41" fontId="14" fillId="0" borderId="13" xfId="0" applyNumberFormat="1" applyFont="1" applyBorder="1" applyAlignment="1" applyProtection="1">
      <alignment/>
      <protection/>
    </xf>
    <xf numFmtId="41" fontId="14" fillId="0" borderId="10" xfId="0" applyNumberFormat="1" applyFont="1" applyBorder="1" applyAlignment="1" applyProtection="1">
      <alignment/>
      <protection/>
    </xf>
    <xf numFmtId="41" fontId="15" fillId="0" borderId="123" xfId="0" applyNumberFormat="1" applyFont="1" applyBorder="1" applyAlignment="1" applyProtection="1">
      <alignment/>
      <protection/>
    </xf>
    <xf numFmtId="41" fontId="15" fillId="0" borderId="124" xfId="0" applyNumberFormat="1" applyFont="1" applyBorder="1" applyAlignment="1" applyProtection="1">
      <alignment/>
      <protection/>
    </xf>
    <xf numFmtId="41" fontId="15" fillId="0" borderId="71" xfId="0" applyNumberFormat="1" applyFont="1" applyBorder="1" applyAlignment="1" applyProtection="1">
      <alignment/>
      <protection/>
    </xf>
    <xf numFmtId="41" fontId="13" fillId="0" borderId="13" xfId="0" applyNumberFormat="1" applyFont="1" applyBorder="1" applyAlignment="1" applyProtection="1">
      <alignment shrinkToFit="1"/>
      <protection/>
    </xf>
    <xf numFmtId="41" fontId="13" fillId="0" borderId="10" xfId="0" applyNumberFormat="1" applyFont="1" applyBorder="1" applyAlignment="1" applyProtection="1">
      <alignment shrinkToFit="1"/>
      <protection/>
    </xf>
    <xf numFmtId="41" fontId="13" fillId="0" borderId="13" xfId="0" applyNumberFormat="1" applyFont="1" applyBorder="1" applyAlignment="1" applyProtection="1">
      <alignment/>
      <protection/>
    </xf>
    <xf numFmtId="41" fontId="13" fillId="0" borderId="10" xfId="0" applyNumberFormat="1" applyFont="1" applyBorder="1" applyAlignment="1" applyProtection="1">
      <alignment/>
      <protection/>
    </xf>
    <xf numFmtId="41" fontId="13" fillId="0" borderId="123" xfId="0" applyNumberFormat="1" applyFont="1" applyBorder="1" applyAlignment="1" applyProtection="1">
      <alignment shrinkToFit="1"/>
      <protection/>
    </xf>
    <xf numFmtId="41" fontId="13" fillId="0" borderId="124" xfId="0" applyNumberFormat="1" applyFont="1" applyBorder="1" applyAlignment="1" applyProtection="1">
      <alignment shrinkToFit="1"/>
      <protection/>
    </xf>
    <xf numFmtId="41" fontId="13" fillId="0" borderId="71" xfId="0" applyNumberFormat="1" applyFont="1" applyBorder="1" applyAlignment="1" applyProtection="1">
      <alignment shrinkToFit="1"/>
      <protection/>
    </xf>
    <xf numFmtId="41" fontId="13" fillId="0" borderId="58" xfId="0" applyNumberFormat="1" applyFont="1" applyBorder="1" applyAlignment="1" applyProtection="1">
      <alignment/>
      <protection/>
    </xf>
    <xf numFmtId="41" fontId="13" fillId="0" borderId="123" xfId="0" applyNumberFormat="1" applyFont="1" applyBorder="1" applyAlignment="1" applyProtection="1">
      <alignment/>
      <protection/>
    </xf>
    <xf numFmtId="41" fontId="13" fillId="0" borderId="124" xfId="0" applyNumberFormat="1" applyFont="1" applyBorder="1" applyAlignment="1" applyProtection="1">
      <alignment/>
      <protection/>
    </xf>
    <xf numFmtId="41" fontId="13" fillId="0" borderId="71" xfId="0" applyNumberFormat="1" applyFont="1" applyBorder="1" applyAlignment="1" applyProtection="1">
      <alignment/>
      <protection/>
    </xf>
    <xf numFmtId="41" fontId="14" fillId="0" borderId="60" xfId="0" applyNumberFormat="1" applyFont="1" applyBorder="1" applyAlignment="1" applyProtection="1">
      <alignment/>
      <protection/>
    </xf>
    <xf numFmtId="41" fontId="14" fillId="0" borderId="104" xfId="0" applyNumberFormat="1" applyFont="1" applyBorder="1" applyAlignment="1" applyProtection="1">
      <alignment/>
      <protection/>
    </xf>
    <xf numFmtId="41" fontId="15" fillId="0" borderId="125" xfId="0" applyNumberFormat="1" applyFont="1" applyBorder="1" applyAlignment="1" applyProtection="1">
      <alignment/>
      <protection/>
    </xf>
    <xf numFmtId="41" fontId="15" fillId="0" borderId="60" xfId="0" applyNumberFormat="1" applyFont="1" applyBorder="1" applyAlignment="1" applyProtection="1">
      <alignment/>
      <protection/>
    </xf>
    <xf numFmtId="41" fontId="15" fillId="0" borderId="48" xfId="0" applyNumberFormat="1" applyFont="1" applyBorder="1" applyAlignment="1" applyProtection="1">
      <alignment/>
      <protection/>
    </xf>
    <xf numFmtId="41" fontId="13" fillId="0" borderId="60" xfId="0" applyNumberFormat="1" applyFont="1" applyBorder="1" applyAlignment="1" applyProtection="1">
      <alignment shrinkToFit="1"/>
      <protection/>
    </xf>
    <xf numFmtId="41" fontId="13" fillId="0" borderId="104" xfId="0" applyNumberFormat="1" applyFont="1" applyBorder="1" applyAlignment="1" applyProtection="1">
      <alignment shrinkToFit="1"/>
      <protection/>
    </xf>
    <xf numFmtId="41" fontId="13" fillId="0" borderId="60" xfId="0" applyNumberFormat="1" applyFont="1" applyBorder="1" applyAlignment="1" applyProtection="1">
      <alignment/>
      <protection/>
    </xf>
    <xf numFmtId="41" fontId="13" fillId="0" borderId="104" xfId="0" applyNumberFormat="1" applyFont="1" applyBorder="1" applyAlignment="1" applyProtection="1">
      <alignment/>
      <protection/>
    </xf>
    <xf numFmtId="41" fontId="13" fillId="0" borderId="125" xfId="0" applyNumberFormat="1" applyFont="1" applyBorder="1" applyAlignment="1" applyProtection="1">
      <alignment shrinkToFit="1"/>
      <protection/>
    </xf>
    <xf numFmtId="41" fontId="13" fillId="0" borderId="48" xfId="0" applyNumberFormat="1" applyFont="1" applyBorder="1" applyAlignment="1" applyProtection="1">
      <alignment shrinkToFit="1"/>
      <protection/>
    </xf>
    <xf numFmtId="41" fontId="13" fillId="0" borderId="59" xfId="0" applyNumberFormat="1" applyFont="1" applyBorder="1" applyAlignment="1" applyProtection="1">
      <alignment/>
      <protection/>
    </xf>
    <xf numFmtId="41" fontId="13" fillId="0" borderId="125" xfId="0" applyNumberFormat="1" applyFont="1" applyBorder="1" applyAlignment="1" applyProtection="1">
      <alignment/>
      <protection/>
    </xf>
    <xf numFmtId="41" fontId="13" fillId="0" borderId="48" xfId="0" applyNumberFormat="1" applyFont="1" applyBorder="1" applyAlignment="1" applyProtection="1">
      <alignment/>
      <protection/>
    </xf>
    <xf numFmtId="41" fontId="15" fillId="0" borderId="121" xfId="0" applyNumberFormat="1" applyFont="1" applyBorder="1" applyAlignment="1" applyProtection="1">
      <alignment/>
      <protection/>
    </xf>
    <xf numFmtId="41" fontId="15" fillId="0" borderId="13" xfId="0" applyNumberFormat="1" applyFont="1" applyBorder="1" applyAlignment="1" applyProtection="1">
      <alignment/>
      <protection/>
    </xf>
    <xf numFmtId="41" fontId="15" fillId="0" borderId="33" xfId="0" applyNumberFormat="1" applyFont="1" applyBorder="1" applyAlignment="1" applyProtection="1">
      <alignment/>
      <protection/>
    </xf>
    <xf numFmtId="41" fontId="13" fillId="0" borderId="121" xfId="0" applyNumberFormat="1" applyFont="1" applyBorder="1" applyAlignment="1" applyProtection="1">
      <alignment shrinkToFit="1"/>
      <protection/>
    </xf>
    <xf numFmtId="41" fontId="13" fillId="0" borderId="33" xfId="0" applyNumberFormat="1" applyFont="1" applyBorder="1" applyAlignment="1" applyProtection="1">
      <alignment shrinkToFit="1"/>
      <protection/>
    </xf>
    <xf numFmtId="41" fontId="13" fillId="0" borderId="121" xfId="0" applyNumberFormat="1" applyFont="1" applyBorder="1" applyAlignment="1" applyProtection="1">
      <alignment/>
      <protection/>
    </xf>
    <xf numFmtId="41" fontId="13" fillId="0" borderId="33" xfId="0" applyNumberFormat="1" applyFont="1" applyBorder="1" applyAlignment="1" applyProtection="1">
      <alignment/>
      <protection/>
    </xf>
    <xf numFmtId="41" fontId="16" fillId="0" borderId="26" xfId="49" applyNumberFormat="1" applyFont="1" applyBorder="1" applyAlignment="1" applyProtection="1">
      <alignment horizontal="right" vertical="center"/>
      <protection/>
    </xf>
    <xf numFmtId="41" fontId="14" fillId="0" borderId="25" xfId="0" applyNumberFormat="1" applyFont="1" applyBorder="1" applyAlignment="1" applyProtection="1">
      <alignment/>
      <protection/>
    </xf>
    <xf numFmtId="41" fontId="14" fillId="0" borderId="12" xfId="0" applyNumberFormat="1" applyFont="1" applyBorder="1" applyAlignment="1" applyProtection="1">
      <alignment/>
      <protection/>
    </xf>
    <xf numFmtId="41" fontId="15" fillId="0" borderId="106" xfId="0" applyNumberFormat="1" applyFont="1" applyBorder="1" applyAlignment="1" applyProtection="1">
      <alignment/>
      <protection/>
    </xf>
    <xf numFmtId="41" fontId="15" fillId="0" borderId="25" xfId="0" applyNumberFormat="1" applyFont="1" applyBorder="1" applyAlignment="1" applyProtection="1">
      <alignment/>
      <protection/>
    </xf>
    <xf numFmtId="41" fontId="15" fillId="0" borderId="55" xfId="0" applyNumberFormat="1" applyFont="1" applyBorder="1" applyAlignment="1" applyProtection="1">
      <alignment/>
      <protection/>
    </xf>
    <xf numFmtId="41" fontId="13" fillId="0" borderId="25" xfId="0" applyNumberFormat="1" applyFont="1" applyBorder="1" applyAlignment="1" applyProtection="1">
      <alignment shrinkToFit="1"/>
      <protection/>
    </xf>
    <xf numFmtId="41" fontId="13" fillId="0" borderId="12" xfId="0" applyNumberFormat="1" applyFont="1" applyBorder="1" applyAlignment="1" applyProtection="1">
      <alignment shrinkToFit="1"/>
      <protection/>
    </xf>
    <xf numFmtId="41" fontId="13" fillId="0" borderId="25" xfId="0" applyNumberFormat="1" applyFont="1" applyBorder="1" applyAlignment="1" applyProtection="1">
      <alignment/>
      <protection/>
    </xf>
    <xf numFmtId="41" fontId="13" fillId="0" borderId="12" xfId="0" applyNumberFormat="1" applyFont="1" applyBorder="1" applyAlignment="1" applyProtection="1">
      <alignment/>
      <protection/>
    </xf>
    <xf numFmtId="41" fontId="13" fillId="0" borderId="106" xfId="0" applyNumberFormat="1" applyFont="1" applyBorder="1" applyAlignment="1" applyProtection="1">
      <alignment shrinkToFit="1"/>
      <protection/>
    </xf>
    <xf numFmtId="41" fontId="13" fillId="0" borderId="55" xfId="0" applyNumberFormat="1" applyFont="1" applyBorder="1" applyAlignment="1" applyProtection="1">
      <alignment shrinkToFit="1"/>
      <protection/>
    </xf>
    <xf numFmtId="41" fontId="13" fillId="0" borderId="50" xfId="0" applyNumberFormat="1" applyFont="1" applyBorder="1" applyAlignment="1" applyProtection="1">
      <alignment/>
      <protection/>
    </xf>
    <xf numFmtId="41" fontId="13" fillId="0" borderId="106" xfId="0" applyNumberFormat="1" applyFont="1" applyBorder="1" applyAlignment="1" applyProtection="1">
      <alignment/>
      <protection/>
    </xf>
    <xf numFmtId="41" fontId="13" fillId="0" borderId="55" xfId="0" applyNumberFormat="1" applyFont="1" applyBorder="1" applyAlignment="1" applyProtection="1">
      <alignment/>
      <protection/>
    </xf>
    <xf numFmtId="41" fontId="14" fillId="0" borderId="126" xfId="0" applyNumberFormat="1" applyFont="1" applyBorder="1" applyAlignment="1" applyProtection="1">
      <alignment/>
      <protection/>
    </xf>
    <xf numFmtId="41" fontId="14" fillId="0" borderId="109" xfId="0" applyNumberFormat="1" applyFont="1" applyBorder="1" applyAlignment="1" applyProtection="1">
      <alignment/>
      <protection/>
    </xf>
    <xf numFmtId="41" fontId="15" fillId="0" borderId="127" xfId="0" applyNumberFormat="1" applyFont="1" applyBorder="1" applyAlignment="1" applyProtection="1">
      <alignment/>
      <protection/>
    </xf>
    <xf numFmtId="41" fontId="15" fillId="0" borderId="126" xfId="0" applyNumberFormat="1" applyFont="1" applyBorder="1" applyAlignment="1" applyProtection="1">
      <alignment/>
      <protection/>
    </xf>
    <xf numFmtId="41" fontId="15" fillId="0" borderId="107" xfId="0" applyNumberFormat="1" applyFont="1" applyBorder="1" applyAlignment="1" applyProtection="1">
      <alignment/>
      <protection/>
    </xf>
    <xf numFmtId="41" fontId="13" fillId="0" borderId="126" xfId="0" applyNumberFormat="1" applyFont="1" applyBorder="1" applyAlignment="1" applyProtection="1">
      <alignment shrinkToFit="1"/>
      <protection/>
    </xf>
    <xf numFmtId="41" fontId="13" fillId="0" borderId="109" xfId="0" applyNumberFormat="1" applyFont="1" applyBorder="1" applyAlignment="1" applyProtection="1">
      <alignment shrinkToFit="1"/>
      <protection/>
    </xf>
    <xf numFmtId="41" fontId="13" fillId="0" borderId="126" xfId="0" applyNumberFormat="1" applyFont="1" applyBorder="1" applyAlignment="1" applyProtection="1">
      <alignment/>
      <protection/>
    </xf>
    <xf numFmtId="41" fontId="13" fillId="0" borderId="109" xfId="0" applyNumberFormat="1" applyFont="1" applyBorder="1" applyAlignment="1" applyProtection="1">
      <alignment/>
      <protection/>
    </xf>
    <xf numFmtId="41" fontId="13" fillId="0" borderId="127" xfId="0" applyNumberFormat="1" applyFont="1" applyBorder="1" applyAlignment="1" applyProtection="1">
      <alignment shrinkToFit="1"/>
      <protection/>
    </xf>
    <xf numFmtId="41" fontId="13" fillId="0" borderId="107" xfId="0" applyNumberFormat="1" applyFont="1" applyBorder="1" applyAlignment="1" applyProtection="1">
      <alignment shrinkToFit="1"/>
      <protection/>
    </xf>
    <xf numFmtId="41" fontId="13" fillId="0" borderId="128" xfId="0" applyNumberFormat="1" applyFont="1" applyBorder="1" applyAlignment="1" applyProtection="1">
      <alignment/>
      <protection/>
    </xf>
    <xf numFmtId="41" fontId="13" fillId="0" borderId="127" xfId="0" applyNumberFormat="1" applyFont="1" applyBorder="1" applyAlignment="1" applyProtection="1">
      <alignment/>
      <protection/>
    </xf>
    <xf numFmtId="41" fontId="13" fillId="0" borderId="107" xfId="0" applyNumberFormat="1" applyFont="1" applyBorder="1" applyAlignment="1" applyProtection="1">
      <alignment/>
      <protection/>
    </xf>
    <xf numFmtId="41" fontId="5" fillId="0" borderId="59" xfId="0" applyNumberFormat="1" applyFont="1" applyBorder="1" applyAlignment="1" applyProtection="1">
      <alignment/>
      <protection/>
    </xf>
    <xf numFmtId="41" fontId="5" fillId="0" borderId="60" xfId="0" applyNumberFormat="1" applyFont="1" applyBorder="1" applyAlignment="1" applyProtection="1">
      <alignment/>
      <protection/>
    </xf>
    <xf numFmtId="41" fontId="5" fillId="0" borderId="104" xfId="0" applyNumberFormat="1" applyFont="1" applyBorder="1" applyAlignment="1" applyProtection="1">
      <alignment/>
      <protection/>
    </xf>
    <xf numFmtId="41" fontId="13" fillId="0" borderId="129" xfId="0" applyNumberFormat="1" applyFont="1" applyBorder="1" applyAlignment="1" applyProtection="1">
      <alignment shrinkToFit="1"/>
      <protection/>
    </xf>
    <xf numFmtId="41" fontId="5" fillId="0" borderId="58" xfId="0" applyNumberFormat="1" applyFont="1" applyBorder="1" applyAlignment="1" applyProtection="1">
      <alignment/>
      <protection/>
    </xf>
    <xf numFmtId="41" fontId="5" fillId="0" borderId="13" xfId="0" applyNumberFormat="1" applyFont="1" applyBorder="1" applyAlignment="1" applyProtection="1">
      <alignment/>
      <protection/>
    </xf>
    <xf numFmtId="41" fontId="5" fillId="0" borderId="10" xfId="0" applyNumberFormat="1" applyFont="1" applyBorder="1" applyAlignment="1" applyProtection="1">
      <alignment/>
      <protection/>
    </xf>
    <xf numFmtId="41" fontId="13" fillId="0" borderId="65" xfId="0" applyNumberFormat="1" applyFont="1" applyBorder="1" applyAlignment="1" applyProtection="1">
      <alignment shrinkToFit="1"/>
      <protection/>
    </xf>
    <xf numFmtId="41" fontId="13" fillId="0" borderId="58" xfId="0" applyNumberFormat="1" applyFont="1" applyBorder="1" applyAlignment="1" applyProtection="1">
      <alignment shrinkToFit="1"/>
      <protection/>
    </xf>
    <xf numFmtId="41" fontId="15" fillId="0" borderId="130" xfId="0" applyNumberFormat="1" applyFont="1" applyBorder="1" applyAlignment="1" applyProtection="1">
      <alignment/>
      <protection/>
    </xf>
    <xf numFmtId="41" fontId="15" fillId="0" borderId="131" xfId="0" applyNumberFormat="1" applyFont="1" applyBorder="1" applyAlignment="1" applyProtection="1">
      <alignment/>
      <protection/>
    </xf>
    <xf numFmtId="41" fontId="15" fillId="0" borderId="132" xfId="0" applyNumberFormat="1" applyFont="1" applyBorder="1" applyAlignment="1" applyProtection="1">
      <alignment/>
      <protection/>
    </xf>
    <xf numFmtId="41" fontId="13" fillId="0" borderId="133" xfId="0" applyNumberFormat="1" applyFont="1" applyBorder="1" applyAlignment="1" applyProtection="1">
      <alignment shrinkToFit="1"/>
      <protection/>
    </xf>
    <xf numFmtId="41" fontId="13" fillId="0" borderId="59" xfId="0" applyNumberFormat="1" applyFont="1" applyBorder="1" applyAlignment="1" applyProtection="1">
      <alignment shrinkToFit="1"/>
      <protection/>
    </xf>
    <xf numFmtId="41" fontId="13" fillId="0" borderId="130" xfId="0" applyNumberFormat="1" applyFont="1" applyBorder="1" applyAlignment="1" applyProtection="1">
      <alignment shrinkToFit="1"/>
      <protection/>
    </xf>
    <xf numFmtId="41" fontId="13" fillId="0" borderId="131" xfId="0" applyNumberFormat="1" applyFont="1" applyBorder="1" applyAlignment="1" applyProtection="1">
      <alignment shrinkToFit="1"/>
      <protection/>
    </xf>
    <xf numFmtId="41" fontId="13" fillId="0" borderId="132" xfId="0" applyNumberFormat="1" applyFont="1" applyBorder="1" applyAlignment="1" applyProtection="1">
      <alignment shrinkToFit="1"/>
      <protection/>
    </xf>
    <xf numFmtId="41" fontId="13" fillId="0" borderId="130" xfId="0" applyNumberFormat="1" applyFont="1" applyBorder="1" applyAlignment="1" applyProtection="1">
      <alignment/>
      <protection/>
    </xf>
    <xf numFmtId="41" fontId="13" fillId="0" borderId="131" xfId="0" applyNumberFormat="1" applyFont="1" applyBorder="1" applyAlignment="1" applyProtection="1">
      <alignment/>
      <protection/>
    </xf>
    <xf numFmtId="41" fontId="13" fillId="0" borderId="132" xfId="0" applyNumberFormat="1" applyFont="1" applyBorder="1" applyAlignment="1" applyProtection="1">
      <alignment/>
      <protection/>
    </xf>
    <xf numFmtId="41" fontId="13" fillId="0" borderId="0" xfId="0" applyNumberFormat="1" applyFont="1" applyFill="1" applyBorder="1" applyAlignment="1" applyProtection="1">
      <alignment shrinkToFit="1"/>
      <protection/>
    </xf>
    <xf numFmtId="41" fontId="13" fillId="0" borderId="50" xfId="0" applyNumberFormat="1" applyFont="1" applyFill="1" applyBorder="1" applyAlignment="1" applyProtection="1">
      <alignment/>
      <protection/>
    </xf>
    <xf numFmtId="41" fontId="13" fillId="0" borderId="68" xfId="49" applyNumberFormat="1" applyFont="1" applyBorder="1" applyAlignment="1" applyProtection="1">
      <alignment shrinkToFit="1"/>
      <protection/>
    </xf>
    <xf numFmtId="41" fontId="13" fillId="0" borderId="13" xfId="0" applyNumberFormat="1" applyFont="1" applyFill="1" applyBorder="1" applyAlignment="1" applyProtection="1">
      <alignment/>
      <protection/>
    </xf>
    <xf numFmtId="41" fontId="13" fillId="0" borderId="10" xfId="49" applyNumberFormat="1" applyFont="1" applyFill="1" applyBorder="1" applyAlignment="1" applyProtection="1">
      <alignment/>
      <protection/>
    </xf>
    <xf numFmtId="41" fontId="13" fillId="0" borderId="10" xfId="49" applyNumberFormat="1" applyFont="1" applyBorder="1" applyAlignment="1" applyProtection="1">
      <alignment shrinkToFit="1"/>
      <protection/>
    </xf>
    <xf numFmtId="41" fontId="13" fillId="0" borderId="10" xfId="49" applyNumberFormat="1" applyFont="1" applyBorder="1" applyAlignment="1" applyProtection="1">
      <alignment/>
      <protection/>
    </xf>
    <xf numFmtId="41" fontId="13" fillId="0" borderId="47" xfId="49" applyNumberFormat="1" applyFont="1" applyBorder="1" applyAlignment="1" applyProtection="1">
      <alignment/>
      <protection/>
    </xf>
    <xf numFmtId="41" fontId="13" fillId="0" borderId="104" xfId="49" applyNumberFormat="1" applyFont="1" applyBorder="1" applyAlignment="1" applyProtection="1">
      <alignment shrinkToFit="1"/>
      <protection/>
    </xf>
    <xf numFmtId="41" fontId="13" fillId="0" borderId="60" xfId="0" applyNumberFormat="1" applyFont="1" applyFill="1" applyBorder="1" applyAlignment="1" applyProtection="1">
      <alignment/>
      <protection/>
    </xf>
    <xf numFmtId="41" fontId="13" fillId="0" borderId="104" xfId="49" applyNumberFormat="1" applyFont="1" applyFill="1" applyBorder="1" applyAlignment="1" applyProtection="1">
      <alignment/>
      <protection/>
    </xf>
    <xf numFmtId="41" fontId="13" fillId="0" borderId="104" xfId="49" applyNumberFormat="1" applyFont="1" applyBorder="1" applyAlignment="1" applyProtection="1">
      <alignment/>
      <protection/>
    </xf>
    <xf numFmtId="41" fontId="13" fillId="0" borderId="48" xfId="49" applyNumberFormat="1" applyFont="1" applyBorder="1" applyAlignment="1" applyProtection="1">
      <alignment/>
      <protection/>
    </xf>
    <xf numFmtId="41" fontId="13" fillId="0" borderId="33" xfId="49" applyNumberFormat="1" applyFont="1" applyBorder="1" applyAlignment="1" applyProtection="1">
      <alignment/>
      <protection/>
    </xf>
    <xf numFmtId="41" fontId="13" fillId="0" borderId="47" xfId="49" applyNumberFormat="1" applyFont="1" applyBorder="1" applyAlignment="1" applyProtection="1">
      <alignment shrinkToFit="1"/>
      <protection/>
    </xf>
    <xf numFmtId="41" fontId="13" fillId="0" borderId="58" xfId="0" applyNumberFormat="1" applyFont="1" applyFill="1" applyBorder="1" applyAlignment="1" applyProtection="1">
      <alignment/>
      <protection/>
    </xf>
    <xf numFmtId="41" fontId="13" fillId="0" borderId="48" xfId="49" applyNumberFormat="1" applyFont="1" applyBorder="1" applyAlignment="1" applyProtection="1">
      <alignment shrinkToFit="1"/>
      <protection/>
    </xf>
    <xf numFmtId="41" fontId="13" fillId="0" borderId="59" xfId="0" applyNumberFormat="1" applyFont="1" applyFill="1" applyBorder="1" applyAlignment="1" applyProtection="1">
      <alignment/>
      <protection/>
    </xf>
    <xf numFmtId="41" fontId="13" fillId="0" borderId="68" xfId="0" applyNumberFormat="1" applyFont="1" applyBorder="1" applyAlignment="1" applyProtection="1">
      <alignment shrinkToFit="1"/>
      <protection/>
    </xf>
    <xf numFmtId="41" fontId="13" fillId="0" borderId="55" xfId="49" applyNumberFormat="1" applyFont="1" applyBorder="1" applyAlignment="1" applyProtection="1">
      <alignment shrinkToFit="1"/>
      <protection/>
    </xf>
    <xf numFmtId="41" fontId="13" fillId="0" borderId="33" xfId="49" applyNumberFormat="1" applyFont="1" applyBorder="1" applyAlignment="1" applyProtection="1">
      <alignment shrinkToFit="1"/>
      <protection/>
    </xf>
    <xf numFmtId="41" fontId="13" fillId="0" borderId="134" xfId="49" applyNumberFormat="1" applyFont="1" applyBorder="1" applyAlignment="1" applyProtection="1">
      <alignment shrinkToFit="1"/>
      <protection/>
    </xf>
    <xf numFmtId="41" fontId="13" fillId="0" borderId="135" xfId="0" applyNumberFormat="1" applyFont="1" applyBorder="1" applyAlignment="1" applyProtection="1">
      <alignment shrinkToFit="1"/>
      <protection/>
    </xf>
    <xf numFmtId="41" fontId="13" fillId="0" borderId="105" xfId="0" applyNumberFormat="1" applyFont="1" applyBorder="1" applyAlignment="1" applyProtection="1">
      <alignment shrinkToFit="1"/>
      <protection/>
    </xf>
    <xf numFmtId="41" fontId="13" fillId="0" borderId="87" xfId="49" applyNumberFormat="1" applyFont="1" applyBorder="1" applyAlignment="1" applyProtection="1">
      <alignment shrinkToFit="1"/>
      <protection/>
    </xf>
    <xf numFmtId="41" fontId="13" fillId="0" borderId="135" xfId="0" applyNumberFormat="1" applyFont="1" applyFill="1" applyBorder="1" applyAlignment="1" applyProtection="1">
      <alignment/>
      <protection/>
    </xf>
    <xf numFmtId="41" fontId="13" fillId="0" borderId="105" xfId="0" applyNumberFormat="1" applyFont="1" applyFill="1" applyBorder="1" applyAlignment="1" applyProtection="1">
      <alignment/>
      <protection/>
    </xf>
    <xf numFmtId="41" fontId="13" fillId="0" borderId="92" xfId="49" applyNumberFormat="1" applyFont="1" applyFill="1" applyBorder="1" applyAlignment="1" applyProtection="1">
      <alignment/>
      <protection/>
    </xf>
    <xf numFmtId="41" fontId="13" fillId="0" borderId="97" xfId="0" applyNumberFormat="1" applyFont="1" applyBorder="1" applyAlignment="1" applyProtection="1">
      <alignment shrinkToFit="1"/>
      <protection/>
    </xf>
    <xf numFmtId="41" fontId="13" fillId="0" borderId="136" xfId="0" applyNumberFormat="1" applyFont="1" applyBorder="1" applyAlignment="1" applyProtection="1">
      <alignment shrinkToFit="1"/>
      <protection/>
    </xf>
    <xf numFmtId="41" fontId="13" fillId="0" borderId="119" xfId="49" applyNumberFormat="1" applyFont="1" applyBorder="1" applyAlignment="1" applyProtection="1">
      <alignment shrinkToFit="1"/>
      <protection/>
    </xf>
    <xf numFmtId="41" fontId="13" fillId="0" borderId="135" xfId="0" applyNumberFormat="1" applyFont="1" applyBorder="1" applyAlignment="1" applyProtection="1">
      <alignment/>
      <protection/>
    </xf>
    <xf numFmtId="41" fontId="13" fillId="0" borderId="105" xfId="0" applyNumberFormat="1" applyFont="1" applyBorder="1" applyAlignment="1" applyProtection="1">
      <alignment/>
      <protection/>
    </xf>
    <xf numFmtId="41" fontId="13" fillId="0" borderId="87" xfId="49" applyNumberFormat="1" applyFont="1" applyBorder="1" applyAlignment="1" applyProtection="1">
      <alignment/>
      <protection/>
    </xf>
    <xf numFmtId="41" fontId="13" fillId="0" borderId="92" xfId="49" applyNumberFormat="1" applyFont="1" applyBorder="1" applyAlignment="1" applyProtection="1">
      <alignment/>
      <protection/>
    </xf>
    <xf numFmtId="41" fontId="13" fillId="0" borderId="87" xfId="49" applyNumberFormat="1" applyFont="1" applyFill="1" applyBorder="1" applyAlignment="1" applyProtection="1">
      <alignment/>
      <protection/>
    </xf>
    <xf numFmtId="41" fontId="13" fillId="0" borderId="93" xfId="49" applyNumberFormat="1" applyFont="1" applyBorder="1" applyAlignment="1" applyProtection="1">
      <alignment/>
      <protection/>
    </xf>
    <xf numFmtId="41" fontId="13" fillId="0" borderId="33" xfId="49" applyNumberFormat="1" applyFont="1" applyFill="1" applyBorder="1" applyAlignment="1" applyProtection="1">
      <alignment/>
      <protection/>
    </xf>
    <xf numFmtId="41" fontId="13" fillId="0" borderId="48" xfId="49" applyNumberFormat="1" applyFont="1" applyFill="1" applyBorder="1" applyAlignment="1" applyProtection="1">
      <alignment/>
      <protection/>
    </xf>
    <xf numFmtId="41" fontId="13" fillId="0" borderId="137" xfId="0" applyNumberFormat="1" applyFont="1" applyBorder="1" applyAlignment="1" applyProtection="1">
      <alignment shrinkToFit="1"/>
      <protection/>
    </xf>
    <xf numFmtId="41" fontId="13" fillId="0" borderId="88" xfId="0" applyNumberFormat="1" applyFont="1" applyBorder="1" applyAlignment="1" applyProtection="1">
      <alignment shrinkToFit="1"/>
      <protection/>
    </xf>
    <xf numFmtId="41" fontId="13" fillId="0" borderId="137" xfId="0" applyNumberFormat="1" applyFont="1" applyFill="1" applyBorder="1" applyAlignment="1" applyProtection="1">
      <alignment/>
      <protection/>
    </xf>
    <xf numFmtId="41" fontId="13" fillId="0" borderId="88" xfId="0" applyNumberFormat="1" applyFont="1" applyFill="1" applyBorder="1" applyAlignment="1" applyProtection="1">
      <alignment/>
      <protection/>
    </xf>
    <xf numFmtId="41" fontId="13" fillId="0" borderId="89" xfId="0" applyNumberFormat="1" applyFont="1" applyFill="1" applyBorder="1" applyAlignment="1" applyProtection="1">
      <alignment/>
      <protection/>
    </xf>
    <xf numFmtId="41" fontId="13" fillId="0" borderId="98" xfId="0" applyNumberFormat="1" applyFont="1" applyBorder="1" applyAlignment="1" applyProtection="1">
      <alignment shrinkToFit="1"/>
      <protection/>
    </xf>
    <xf numFmtId="41" fontId="13" fillId="0" borderId="137" xfId="0" applyNumberFormat="1" applyFont="1" applyBorder="1" applyAlignment="1" applyProtection="1">
      <alignment/>
      <protection/>
    </xf>
    <xf numFmtId="41" fontId="13" fillId="0" borderId="88" xfId="0" applyNumberFormat="1" applyFont="1" applyBorder="1" applyAlignment="1" applyProtection="1">
      <alignment/>
      <protection/>
    </xf>
    <xf numFmtId="41" fontId="13" fillId="0" borderId="10" xfId="0" applyNumberFormat="1" applyFont="1" applyFill="1" applyBorder="1" applyAlignment="1" applyProtection="1">
      <alignment/>
      <protection/>
    </xf>
    <xf numFmtId="41" fontId="13" fillId="0" borderId="104" xfId="0" applyNumberFormat="1" applyFont="1" applyFill="1" applyBorder="1" applyAlignment="1" applyProtection="1">
      <alignment/>
      <protection/>
    </xf>
    <xf numFmtId="41" fontId="13" fillId="0" borderId="132" xfId="49" applyNumberFormat="1" applyFont="1" applyBorder="1" applyAlignment="1" applyProtection="1">
      <alignment shrinkToFit="1"/>
      <protection/>
    </xf>
    <xf numFmtId="41" fontId="13" fillId="0" borderId="22" xfId="0" applyNumberFormat="1" applyFont="1" applyFill="1" applyBorder="1" applyAlignment="1" applyProtection="1">
      <alignment/>
      <protection/>
    </xf>
    <xf numFmtId="41" fontId="13" fillId="0" borderId="122" xfId="0" applyNumberFormat="1" applyFont="1" applyFill="1" applyBorder="1" applyAlignment="1" applyProtection="1">
      <alignment/>
      <protection/>
    </xf>
    <xf numFmtId="200" fontId="13" fillId="0" borderId="13" xfId="0" applyNumberFormat="1" applyFont="1" applyBorder="1" applyAlignment="1" applyProtection="1">
      <alignment/>
      <protection/>
    </xf>
    <xf numFmtId="41" fontId="13" fillId="0" borderId="60" xfId="0" applyNumberFormat="1" applyFont="1" applyFill="1" applyBorder="1" applyAlignment="1" applyProtection="1">
      <alignment shrinkToFit="1"/>
      <protection/>
    </xf>
    <xf numFmtId="41" fontId="13" fillId="0" borderId="104" xfId="0" applyNumberFormat="1" applyFont="1" applyFill="1" applyBorder="1" applyAlignment="1" applyProtection="1">
      <alignment shrinkToFit="1"/>
      <protection/>
    </xf>
    <xf numFmtId="200" fontId="13" fillId="0" borderId="60" xfId="0" applyNumberFormat="1" applyFont="1" applyFill="1" applyBorder="1" applyAlignment="1" applyProtection="1">
      <alignment/>
      <protection/>
    </xf>
    <xf numFmtId="41" fontId="13" fillId="0" borderId="13" xfId="0" applyNumberFormat="1" applyFont="1" applyFill="1" applyBorder="1" applyAlignment="1" applyProtection="1">
      <alignment shrinkToFit="1"/>
      <protection/>
    </xf>
    <xf numFmtId="41" fontId="13" fillId="0" borderId="10" xfId="0" applyNumberFormat="1" applyFont="1" applyFill="1" applyBorder="1" applyAlignment="1" applyProtection="1">
      <alignment shrinkToFit="1"/>
      <protection/>
    </xf>
    <xf numFmtId="200" fontId="13" fillId="0" borderId="13" xfId="0" applyNumberFormat="1" applyFont="1" applyFill="1" applyBorder="1" applyAlignment="1" applyProtection="1">
      <alignment/>
      <protection/>
    </xf>
    <xf numFmtId="41" fontId="13" fillId="0" borderId="105" xfId="0" applyNumberFormat="1" applyFont="1" applyFill="1" applyBorder="1" applyAlignment="1" applyProtection="1">
      <alignment shrinkToFit="1"/>
      <protection/>
    </xf>
    <xf numFmtId="41" fontId="13" fillId="0" borderId="92" xfId="0" applyNumberFormat="1" applyFont="1" applyFill="1" applyBorder="1" applyAlignment="1" applyProtection="1">
      <alignment shrinkToFit="1"/>
      <protection/>
    </xf>
    <xf numFmtId="41" fontId="13" fillId="0" borderId="87" xfId="0" applyNumberFormat="1" applyFont="1" applyFill="1" applyBorder="1" applyAlignment="1" applyProtection="1">
      <alignment/>
      <protection/>
    </xf>
    <xf numFmtId="41" fontId="13" fillId="0" borderId="135" xfId="0" applyNumberFormat="1" applyFont="1" applyFill="1" applyBorder="1" applyAlignment="1" applyProtection="1">
      <alignment shrinkToFit="1"/>
      <protection/>
    </xf>
    <xf numFmtId="41" fontId="13" fillId="0" borderId="87" xfId="0" applyNumberFormat="1" applyFont="1" applyFill="1" applyBorder="1" applyAlignment="1" applyProtection="1">
      <alignment shrinkToFit="1"/>
      <protection/>
    </xf>
    <xf numFmtId="200" fontId="13" fillId="0" borderId="88" xfId="0" applyNumberFormat="1" applyFont="1" applyFill="1" applyBorder="1" applyAlignment="1" applyProtection="1">
      <alignment/>
      <protection/>
    </xf>
    <xf numFmtId="41" fontId="13" fillId="0" borderId="33" xfId="0" applyNumberFormat="1" applyFont="1" applyFill="1" applyBorder="1" applyAlignment="1" applyProtection="1">
      <alignment/>
      <protection/>
    </xf>
    <xf numFmtId="41" fontId="13" fillId="0" borderId="58" xfId="0" applyNumberFormat="1" applyFont="1" applyFill="1" applyBorder="1" applyAlignment="1" applyProtection="1">
      <alignment shrinkToFit="1"/>
      <protection/>
    </xf>
    <xf numFmtId="41" fontId="13" fillId="0" borderId="33" xfId="0" applyNumberFormat="1" applyFont="1" applyFill="1" applyBorder="1" applyAlignment="1" applyProtection="1">
      <alignment shrinkToFit="1"/>
      <protection/>
    </xf>
    <xf numFmtId="41" fontId="13" fillId="0" borderId="48" xfId="0" applyNumberFormat="1" applyFont="1" applyFill="1" applyBorder="1" applyAlignment="1" applyProtection="1">
      <alignment/>
      <protection/>
    </xf>
    <xf numFmtId="41" fontId="13" fillId="0" borderId="59" xfId="0" applyNumberFormat="1" applyFont="1" applyFill="1" applyBorder="1" applyAlignment="1" applyProtection="1">
      <alignment shrinkToFit="1"/>
      <protection/>
    </xf>
    <xf numFmtId="41" fontId="13" fillId="0" borderId="48" xfId="0" applyNumberFormat="1" applyFont="1" applyFill="1" applyBorder="1" applyAlignment="1" applyProtection="1">
      <alignment shrinkToFit="1"/>
      <protection/>
    </xf>
    <xf numFmtId="41" fontId="13" fillId="0" borderId="88" xfId="0" applyNumberFormat="1" applyFont="1" applyFill="1" applyBorder="1" applyAlignment="1" applyProtection="1">
      <alignment shrinkToFit="1"/>
      <protection/>
    </xf>
    <xf numFmtId="41" fontId="13" fillId="0" borderId="89" xfId="0" applyNumberFormat="1" applyFont="1" applyFill="1" applyBorder="1" applyAlignment="1" applyProtection="1">
      <alignment shrinkToFit="1"/>
      <protection/>
    </xf>
    <xf numFmtId="41" fontId="13" fillId="0" borderId="137" xfId="0" applyNumberFormat="1" applyFont="1" applyFill="1" applyBorder="1" applyAlignment="1" applyProtection="1">
      <alignment shrinkToFit="1"/>
      <protection/>
    </xf>
    <xf numFmtId="41" fontId="5" fillId="0" borderId="13" xfId="0" applyNumberFormat="1" applyFont="1" applyFill="1" applyBorder="1" applyAlignment="1" applyProtection="1">
      <alignment/>
      <protection/>
    </xf>
    <xf numFmtId="41" fontId="5" fillId="0" borderId="33" xfId="0" applyNumberFormat="1" applyFont="1" applyFill="1" applyBorder="1" applyAlignment="1" applyProtection="1">
      <alignment/>
      <protection/>
    </xf>
    <xf numFmtId="41" fontId="5" fillId="0" borderId="58" xfId="0" applyNumberFormat="1" applyFont="1" applyFill="1" applyBorder="1" applyAlignment="1" applyProtection="1">
      <alignment/>
      <protection/>
    </xf>
    <xf numFmtId="41" fontId="5" fillId="0" borderId="10" xfId="0" applyNumberFormat="1" applyFont="1" applyFill="1" applyBorder="1" applyAlignment="1" applyProtection="1">
      <alignment/>
      <protection/>
    </xf>
    <xf numFmtId="41" fontId="5" fillId="0" borderId="60" xfId="0" applyNumberFormat="1" applyFont="1" applyFill="1" applyBorder="1" applyAlignment="1" applyProtection="1">
      <alignment/>
      <protection/>
    </xf>
    <xf numFmtId="41" fontId="5" fillId="0" borderId="48" xfId="0" applyNumberFormat="1" applyFont="1" applyFill="1" applyBorder="1" applyAlignment="1" applyProtection="1">
      <alignment/>
      <protection/>
    </xf>
    <xf numFmtId="41" fontId="5" fillId="0" borderId="59" xfId="0" applyNumberFormat="1" applyFont="1" applyFill="1" applyBorder="1" applyAlignment="1" applyProtection="1">
      <alignment/>
      <protection/>
    </xf>
    <xf numFmtId="41" fontId="5" fillId="0" borderId="104" xfId="0" applyNumberFormat="1" applyFont="1" applyFill="1" applyBorder="1" applyAlignment="1" applyProtection="1">
      <alignment/>
      <protection/>
    </xf>
    <xf numFmtId="41" fontId="13" fillId="0" borderId="22" xfId="0" applyNumberFormat="1" applyFont="1" applyFill="1" applyBorder="1" applyAlignment="1" applyProtection="1">
      <alignment shrinkToFit="1"/>
      <protection/>
    </xf>
    <xf numFmtId="41" fontId="13" fillId="0" borderId="125" xfId="0" applyNumberFormat="1" applyFont="1" applyFill="1" applyBorder="1" applyAlignment="1" applyProtection="1">
      <alignment shrinkToFit="1"/>
      <protection/>
    </xf>
    <xf numFmtId="192" fontId="13" fillId="0" borderId="13" xfId="0" applyNumberFormat="1" applyFont="1" applyFill="1" applyBorder="1" applyAlignment="1" applyProtection="1">
      <alignment/>
      <protection/>
    </xf>
    <xf numFmtId="192" fontId="13" fillId="0" borderId="60" xfId="0" applyNumberFormat="1" applyFont="1" applyFill="1" applyBorder="1" applyAlignment="1" applyProtection="1">
      <alignment/>
      <protection/>
    </xf>
    <xf numFmtId="41" fontId="13" fillId="0" borderId="50" xfId="0" applyNumberFormat="1" applyFont="1" applyFill="1" applyBorder="1" applyAlignment="1" applyProtection="1">
      <alignment shrinkToFit="1"/>
      <protection/>
    </xf>
    <xf numFmtId="41" fontId="13" fillId="0" borderId="25" xfId="0" applyNumberFormat="1" applyFont="1" applyFill="1" applyBorder="1" applyAlignment="1" applyProtection="1">
      <alignment shrinkToFit="1"/>
      <protection/>
    </xf>
    <xf numFmtId="41" fontId="13" fillId="0" borderId="25" xfId="0" applyNumberFormat="1" applyFont="1" applyFill="1" applyBorder="1" applyAlignment="1" applyProtection="1">
      <alignment/>
      <protection/>
    </xf>
    <xf numFmtId="41" fontId="13" fillId="0" borderId="117" xfId="0" applyNumberFormat="1" applyFont="1" applyFill="1" applyBorder="1" applyAlignment="1" applyProtection="1">
      <alignment shrinkToFit="1"/>
      <protection/>
    </xf>
    <xf numFmtId="41" fontId="13" fillId="0" borderId="120" xfId="0" applyNumberFormat="1" applyFont="1" applyFill="1" applyBorder="1" applyAlignment="1" applyProtection="1">
      <alignment shrinkToFit="1"/>
      <protection/>
    </xf>
    <xf numFmtId="41" fontId="13" fillId="0" borderId="120" xfId="0" applyNumberFormat="1" applyFont="1" applyFill="1" applyBorder="1" applyAlignment="1" applyProtection="1">
      <alignment/>
      <protection/>
    </xf>
    <xf numFmtId="192" fontId="13" fillId="0" borderId="138" xfId="0" applyNumberFormat="1" applyFont="1" applyFill="1" applyBorder="1" applyAlignment="1" applyProtection="1">
      <alignment/>
      <protection/>
    </xf>
    <xf numFmtId="41" fontId="13" fillId="0" borderId="117" xfId="0" applyNumberFormat="1" applyFont="1" applyFill="1" applyBorder="1" applyAlignment="1" applyProtection="1">
      <alignment/>
      <protection/>
    </xf>
    <xf numFmtId="41" fontId="6" fillId="0" borderId="0" xfId="49" applyNumberFormat="1" applyFont="1" applyAlignment="1" applyProtection="1">
      <alignment horizontal="center"/>
      <protection/>
    </xf>
    <xf numFmtId="176" fontId="5" fillId="0" borderId="138" xfId="49" applyNumberFormat="1" applyFont="1" applyFill="1" applyBorder="1" applyAlignment="1" applyProtection="1">
      <alignment horizontal="center" vertical="center"/>
      <protection/>
    </xf>
    <xf numFmtId="176" fontId="5" fillId="0" borderId="14" xfId="49" applyNumberFormat="1" applyFont="1" applyFill="1" applyBorder="1" applyAlignment="1" applyProtection="1">
      <alignment horizontal="center" vertical="center"/>
      <protection/>
    </xf>
    <xf numFmtId="41" fontId="5" fillId="0" borderId="20" xfId="49" applyNumberFormat="1" applyFont="1" applyBorder="1" applyAlignment="1" applyProtection="1">
      <alignment horizontal="center" vertical="center"/>
      <protection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76" fontId="5" fillId="0" borderId="26" xfId="49" applyNumberFormat="1" applyFont="1" applyFill="1" applyBorder="1" applyAlignment="1" applyProtection="1">
      <alignment horizontal="center"/>
      <protection/>
    </xf>
    <xf numFmtId="176" fontId="5" fillId="0" borderId="27" xfId="49" applyNumberFormat="1" applyFont="1" applyFill="1" applyBorder="1" applyAlignment="1" applyProtection="1">
      <alignment horizontal="center"/>
      <protection/>
    </xf>
    <xf numFmtId="176" fontId="5" fillId="0" borderId="18" xfId="49" applyNumberFormat="1" applyFont="1" applyFill="1" applyBorder="1" applyAlignment="1" applyProtection="1">
      <alignment horizontal="center"/>
      <protection/>
    </xf>
    <xf numFmtId="176" fontId="5" fillId="0" borderId="50" xfId="49" applyNumberFormat="1" applyFont="1" applyFill="1" applyBorder="1" applyAlignment="1" applyProtection="1">
      <alignment horizontal="center"/>
      <protection/>
    </xf>
    <xf numFmtId="176" fontId="5" fillId="0" borderId="114" xfId="49" applyNumberFormat="1" applyFont="1" applyFill="1" applyBorder="1" applyAlignment="1" applyProtection="1">
      <alignment horizontal="center" vertical="center"/>
      <protection/>
    </xf>
    <xf numFmtId="176" fontId="5" fillId="0" borderId="139" xfId="49" applyNumberFormat="1" applyFont="1" applyFill="1" applyBorder="1" applyAlignment="1" applyProtection="1">
      <alignment horizontal="center" vertical="center"/>
      <protection/>
    </xf>
    <xf numFmtId="176" fontId="5" fillId="0" borderId="28" xfId="49" applyNumberFormat="1" applyFont="1" applyFill="1" applyBorder="1" applyAlignment="1" applyProtection="1">
      <alignment horizontal="center" vertical="center"/>
      <protection/>
    </xf>
    <xf numFmtId="176" fontId="5" fillId="0" borderId="56" xfId="49" applyNumberFormat="1" applyFont="1" applyFill="1" applyBorder="1" applyAlignment="1" applyProtection="1">
      <alignment horizontal="center" vertical="center"/>
      <protection/>
    </xf>
    <xf numFmtId="176" fontId="5" fillId="0" borderId="42" xfId="49" applyNumberFormat="1" applyFont="1" applyFill="1" applyBorder="1" applyAlignment="1" applyProtection="1">
      <alignment horizontal="center" vertical="center"/>
      <protection/>
    </xf>
    <xf numFmtId="176" fontId="5" fillId="0" borderId="140" xfId="49" applyNumberFormat="1" applyFont="1" applyFill="1" applyBorder="1" applyAlignment="1" applyProtection="1">
      <alignment horizontal="center" vertical="center"/>
      <protection/>
    </xf>
    <xf numFmtId="176" fontId="5" fillId="0" borderId="29" xfId="49" applyNumberFormat="1" applyFont="1" applyFill="1" applyBorder="1" applyAlignment="1" applyProtection="1">
      <alignment horizontal="center" vertical="center"/>
      <protection/>
    </xf>
    <xf numFmtId="176" fontId="5" fillId="0" borderId="30" xfId="49" applyNumberFormat="1" applyFont="1" applyFill="1" applyBorder="1" applyAlignment="1" applyProtection="1">
      <alignment horizontal="center" vertical="center"/>
      <protection/>
    </xf>
    <xf numFmtId="176" fontId="8" fillId="0" borderId="18" xfId="49" applyNumberFormat="1" applyFont="1" applyFill="1" applyBorder="1" applyAlignment="1" applyProtection="1">
      <alignment horizontal="center"/>
      <protection/>
    </xf>
    <xf numFmtId="176" fontId="8" fillId="0" borderId="50" xfId="49" applyNumberFormat="1" applyFont="1" applyFill="1" applyBorder="1" applyAlignment="1" applyProtection="1">
      <alignment horizontal="center"/>
      <protection/>
    </xf>
    <xf numFmtId="176" fontId="8" fillId="0" borderId="114" xfId="49" applyNumberFormat="1" applyFont="1" applyFill="1" applyBorder="1" applyAlignment="1" applyProtection="1">
      <alignment horizontal="center" vertical="center"/>
      <protection/>
    </xf>
    <xf numFmtId="176" fontId="8" fillId="0" borderId="139" xfId="49" applyNumberFormat="1" applyFont="1" applyFill="1" applyBorder="1" applyAlignment="1" applyProtection="1">
      <alignment horizontal="center" vertical="center"/>
      <protection/>
    </xf>
    <xf numFmtId="176" fontId="8" fillId="0" borderId="28" xfId="49" applyNumberFormat="1" applyFont="1" applyFill="1" applyBorder="1" applyAlignment="1" applyProtection="1">
      <alignment horizontal="center" vertical="center"/>
      <protection/>
    </xf>
    <xf numFmtId="176" fontId="8" fillId="0" borderId="56" xfId="49" applyNumberFormat="1" applyFont="1" applyFill="1" applyBorder="1" applyAlignment="1" applyProtection="1">
      <alignment horizontal="center" vertical="center"/>
      <protection/>
    </xf>
    <xf numFmtId="176" fontId="8" fillId="0" borderId="141" xfId="49" applyNumberFormat="1" applyFont="1" applyFill="1" applyBorder="1" applyAlignment="1" applyProtection="1">
      <alignment horizontal="center"/>
      <protection/>
    </xf>
    <xf numFmtId="176" fontId="8" fillId="0" borderId="142" xfId="49" applyNumberFormat="1" applyFont="1" applyFill="1" applyBorder="1" applyAlignment="1" applyProtection="1">
      <alignment horizontal="center"/>
      <protection/>
    </xf>
    <xf numFmtId="176" fontId="8" fillId="0" borderId="143" xfId="49" applyNumberFormat="1" applyFont="1" applyFill="1" applyBorder="1" applyAlignment="1" applyProtection="1">
      <alignment horizontal="center"/>
      <protection/>
    </xf>
    <xf numFmtId="176" fontId="8" fillId="0" borderId="41" xfId="49" applyNumberFormat="1" applyFont="1" applyFill="1" applyBorder="1" applyAlignment="1" applyProtection="1">
      <alignment horizontal="center" vertical="center"/>
      <protection/>
    </xf>
    <xf numFmtId="176" fontId="8" fillId="0" borderId="140" xfId="49" applyNumberFormat="1" applyFont="1" applyFill="1" applyBorder="1" applyAlignment="1" applyProtection="1">
      <alignment horizontal="center" vertical="center"/>
      <protection/>
    </xf>
    <xf numFmtId="176" fontId="8" fillId="0" borderId="19" xfId="49" applyNumberFormat="1" applyFont="1" applyFill="1" applyBorder="1" applyAlignment="1" applyProtection="1">
      <alignment horizontal="center" vertical="center"/>
      <protection/>
    </xf>
    <xf numFmtId="176" fontId="8" fillId="0" borderId="30" xfId="49" applyNumberFormat="1" applyFont="1" applyFill="1" applyBorder="1" applyAlignment="1" applyProtection="1">
      <alignment horizontal="center" vertical="center"/>
      <protection/>
    </xf>
    <xf numFmtId="176" fontId="5" fillId="0" borderId="144" xfId="49" applyNumberFormat="1" applyFont="1" applyFill="1" applyBorder="1" applyAlignment="1" applyProtection="1">
      <alignment horizontal="center"/>
      <protection/>
    </xf>
    <xf numFmtId="176" fontId="5" fillId="0" borderId="145" xfId="49" applyNumberFormat="1" applyFont="1" applyFill="1" applyBorder="1" applyAlignment="1" applyProtection="1">
      <alignment horizontal="center"/>
      <protection/>
    </xf>
    <xf numFmtId="176" fontId="5" fillId="0" borderId="146" xfId="49" applyNumberFormat="1" applyFont="1" applyFill="1" applyBorder="1" applyAlignment="1" applyProtection="1">
      <alignment horizontal="center"/>
      <protection/>
    </xf>
    <xf numFmtId="176" fontId="5" fillId="0" borderId="147" xfId="49" applyNumberFormat="1" applyFont="1" applyFill="1" applyBorder="1" applyAlignment="1" applyProtection="1">
      <alignment horizontal="center"/>
      <protection/>
    </xf>
    <xf numFmtId="176" fontId="5" fillId="0" borderId="148" xfId="49" applyNumberFormat="1" applyFont="1" applyFill="1" applyBorder="1" applyAlignment="1" applyProtection="1">
      <alignment horizontal="center"/>
      <protection/>
    </xf>
    <xf numFmtId="176" fontId="8" fillId="0" borderId="149" xfId="49" applyNumberFormat="1" applyFont="1" applyFill="1" applyBorder="1" applyAlignment="1" applyProtection="1">
      <alignment horizontal="center"/>
      <protection/>
    </xf>
    <xf numFmtId="176" fontId="8" fillId="0" borderId="150" xfId="49" applyNumberFormat="1" applyFont="1" applyFill="1" applyBorder="1" applyAlignment="1" applyProtection="1">
      <alignment horizontal="center"/>
      <protection/>
    </xf>
    <xf numFmtId="176" fontId="5" fillId="0" borderId="138" xfId="49" applyNumberFormat="1" applyFont="1" applyBorder="1" applyAlignment="1" applyProtection="1">
      <alignment horizontal="center" vertical="center"/>
      <protection/>
    </xf>
    <xf numFmtId="176" fontId="5" fillId="0" borderId="14" xfId="49" applyNumberFormat="1" applyFont="1" applyBorder="1" applyAlignment="1" applyProtection="1">
      <alignment horizontal="center" vertical="center"/>
      <protection/>
    </xf>
    <xf numFmtId="176" fontId="8" fillId="0" borderId="26" xfId="49" applyNumberFormat="1" applyFont="1" applyFill="1" applyBorder="1" applyAlignment="1" applyProtection="1">
      <alignment horizontal="center"/>
      <protection/>
    </xf>
    <xf numFmtId="176" fontId="8" fillId="0" borderId="27" xfId="49" applyNumberFormat="1" applyFont="1" applyFill="1" applyBorder="1" applyAlignment="1" applyProtection="1">
      <alignment horizontal="center"/>
      <protection/>
    </xf>
    <xf numFmtId="176" fontId="5" fillId="0" borderId="42" xfId="49" applyNumberFormat="1" applyFont="1" applyBorder="1" applyAlignment="1" applyProtection="1">
      <alignment horizontal="center" vertical="center"/>
      <protection/>
    </xf>
    <xf numFmtId="176" fontId="5" fillId="0" borderId="140" xfId="49" applyNumberFormat="1" applyFont="1" applyBorder="1" applyAlignment="1" applyProtection="1">
      <alignment horizontal="center" vertical="center"/>
      <protection/>
    </xf>
    <xf numFmtId="176" fontId="5" fillId="0" borderId="29" xfId="49" applyNumberFormat="1" applyFont="1" applyBorder="1" applyAlignment="1" applyProtection="1">
      <alignment horizontal="center" vertical="center"/>
      <protection/>
    </xf>
    <xf numFmtId="176" fontId="5" fillId="0" borderId="30" xfId="49" applyNumberFormat="1" applyFont="1" applyBorder="1" applyAlignment="1" applyProtection="1">
      <alignment horizontal="center" vertical="center"/>
      <protection/>
    </xf>
    <xf numFmtId="176" fontId="8" fillId="0" borderId="26" xfId="49" applyNumberFormat="1" applyFont="1" applyBorder="1" applyAlignment="1" applyProtection="1">
      <alignment horizontal="center"/>
      <protection/>
    </xf>
    <xf numFmtId="176" fontId="8" fillId="0" borderId="27" xfId="49" applyNumberFormat="1" applyFont="1" applyBorder="1" applyAlignment="1" applyProtection="1">
      <alignment horizontal="center"/>
      <protection/>
    </xf>
    <xf numFmtId="176" fontId="5" fillId="0" borderId="26" xfId="49" applyNumberFormat="1" applyFont="1" applyBorder="1" applyAlignment="1" applyProtection="1">
      <alignment horizontal="center"/>
      <protection/>
    </xf>
    <xf numFmtId="176" fontId="5" fillId="0" borderId="27" xfId="49" applyNumberFormat="1" applyFont="1" applyBorder="1" applyAlignment="1" applyProtection="1">
      <alignment horizontal="center"/>
      <protection/>
    </xf>
    <xf numFmtId="176" fontId="8" fillId="0" borderId="18" xfId="49" applyNumberFormat="1" applyFont="1" applyBorder="1" applyAlignment="1" applyProtection="1">
      <alignment horizontal="center"/>
      <protection/>
    </xf>
    <xf numFmtId="176" fontId="8" fillId="0" borderId="50" xfId="49" applyNumberFormat="1" applyFont="1" applyBorder="1" applyAlignment="1" applyProtection="1">
      <alignment horizontal="center"/>
      <protection/>
    </xf>
    <xf numFmtId="176" fontId="5" fillId="0" borderId="114" xfId="49" applyNumberFormat="1" applyFont="1" applyBorder="1" applyAlignment="1" applyProtection="1">
      <alignment horizontal="center" vertical="center"/>
      <protection/>
    </xf>
    <xf numFmtId="176" fontId="5" fillId="0" borderId="139" xfId="49" applyNumberFormat="1" applyFont="1" applyBorder="1" applyAlignment="1" applyProtection="1">
      <alignment horizontal="center" vertical="center"/>
      <protection/>
    </xf>
    <xf numFmtId="176" fontId="5" fillId="0" borderId="28" xfId="49" applyNumberFormat="1" applyFont="1" applyBorder="1" applyAlignment="1" applyProtection="1">
      <alignment horizontal="center" vertical="center"/>
      <protection/>
    </xf>
    <xf numFmtId="176" fontId="5" fillId="0" borderId="56" xfId="49" applyNumberFormat="1" applyFont="1" applyBorder="1" applyAlignment="1" applyProtection="1">
      <alignment horizontal="center" vertical="center"/>
      <protection/>
    </xf>
    <xf numFmtId="176" fontId="5" fillId="0" borderId="18" xfId="49" applyNumberFormat="1" applyFont="1" applyBorder="1" applyAlignment="1" applyProtection="1">
      <alignment horizontal="center"/>
      <protection/>
    </xf>
    <xf numFmtId="176" fontId="5" fillId="0" borderId="50" xfId="49" applyNumberFormat="1" applyFont="1" applyBorder="1" applyAlignment="1" applyProtection="1">
      <alignment horizontal="center"/>
      <protection/>
    </xf>
    <xf numFmtId="176" fontId="8" fillId="0" borderId="151" xfId="49" applyNumberFormat="1" applyFont="1" applyFill="1" applyBorder="1" applyAlignment="1" applyProtection="1">
      <alignment horizontal="center"/>
      <protection/>
    </xf>
    <xf numFmtId="176" fontId="8" fillId="0" borderId="79" xfId="49" applyNumberFormat="1" applyFont="1" applyFill="1" applyBorder="1" applyAlignment="1" applyProtection="1">
      <alignment horizontal="center"/>
      <protection/>
    </xf>
    <xf numFmtId="176" fontId="8" fillId="0" borderId="152" xfId="49" applyNumberFormat="1" applyFont="1" applyFill="1" applyBorder="1" applyAlignment="1" applyProtection="1">
      <alignment horizontal="center"/>
      <protection/>
    </xf>
    <xf numFmtId="176" fontId="5" fillId="0" borderId="42" xfId="49" applyNumberFormat="1" applyFont="1" applyFill="1" applyBorder="1" applyAlignment="1" applyProtection="1">
      <alignment horizontal="center"/>
      <protection/>
    </xf>
    <xf numFmtId="176" fontId="5" fillId="0" borderId="41" xfId="49" applyNumberFormat="1" applyFont="1" applyFill="1" applyBorder="1" applyAlignment="1" applyProtection="1">
      <alignment horizontal="center"/>
      <protection/>
    </xf>
    <xf numFmtId="176" fontId="5" fillId="0" borderId="140" xfId="49" applyNumberFormat="1" applyFont="1" applyFill="1" applyBorder="1" applyAlignment="1" applyProtection="1">
      <alignment horizontal="center"/>
      <protection/>
    </xf>
    <xf numFmtId="176" fontId="8" fillId="0" borderId="153" xfId="49" applyNumberFormat="1" applyFont="1" applyFill="1" applyBorder="1" applyAlignment="1" applyProtection="1">
      <alignment horizontal="center"/>
      <protection/>
    </xf>
    <xf numFmtId="176" fontId="8" fillId="0" borderId="154" xfId="49" applyNumberFormat="1" applyFont="1" applyFill="1" applyBorder="1" applyAlignment="1" applyProtection="1">
      <alignment horizontal="center"/>
      <protection/>
    </xf>
    <xf numFmtId="176" fontId="5" fillId="0" borderId="114" xfId="49" applyNumberFormat="1" applyFont="1" applyFill="1" applyBorder="1" applyAlignment="1" applyProtection="1">
      <alignment horizontal="center"/>
      <protection/>
    </xf>
    <xf numFmtId="176" fontId="5" fillId="0" borderId="155" xfId="49" applyNumberFormat="1" applyFont="1" applyFill="1" applyBorder="1" applyAlignment="1" applyProtection="1">
      <alignment horizontal="center"/>
      <protection/>
    </xf>
    <xf numFmtId="176" fontId="5" fillId="0" borderId="51" xfId="49" applyNumberFormat="1" applyFont="1" applyBorder="1" applyAlignment="1" applyProtection="1">
      <alignment horizontal="center"/>
      <protection/>
    </xf>
    <xf numFmtId="176" fontId="8" fillId="0" borderId="51" xfId="49" applyNumberFormat="1" applyFont="1" applyBorder="1" applyAlignment="1" applyProtection="1">
      <alignment horizontal="center"/>
      <protection/>
    </xf>
    <xf numFmtId="176" fontId="5" fillId="0" borderId="156" xfId="49" applyNumberFormat="1" applyFont="1" applyBorder="1" applyAlignment="1" applyProtection="1">
      <alignment horizontal="center" vertical="center"/>
      <protection/>
    </xf>
    <xf numFmtId="176" fontId="5" fillId="0" borderId="84" xfId="49" applyNumberFormat="1" applyFont="1" applyBorder="1" applyAlignment="1" applyProtection="1">
      <alignment horizontal="center" vertical="center"/>
      <protection/>
    </xf>
    <xf numFmtId="176" fontId="8" fillId="0" borderId="157" xfId="49" applyNumberFormat="1" applyFont="1" applyFill="1" applyBorder="1" applyAlignment="1" applyProtection="1">
      <alignment horizontal="center"/>
      <protection/>
    </xf>
    <xf numFmtId="176" fontId="8" fillId="0" borderId="158" xfId="49" applyNumberFormat="1" applyFont="1" applyFill="1" applyBorder="1" applyAlignment="1" applyProtection="1">
      <alignment horizontal="center"/>
      <protection/>
    </xf>
    <xf numFmtId="176" fontId="8" fillId="0" borderId="156" xfId="49" applyNumberFormat="1" applyFont="1" applyFill="1" applyBorder="1" applyAlignment="1" applyProtection="1">
      <alignment horizontal="center" vertical="center"/>
      <protection/>
    </xf>
    <xf numFmtId="176" fontId="8" fillId="0" borderId="84" xfId="49" applyNumberFormat="1" applyFont="1" applyFill="1" applyBorder="1" applyAlignment="1" applyProtection="1">
      <alignment horizontal="center" vertical="center"/>
      <protection/>
    </xf>
    <xf numFmtId="176" fontId="5" fillId="0" borderId="159" xfId="49" applyNumberFormat="1" applyFont="1" applyFill="1" applyBorder="1" applyAlignment="1" applyProtection="1">
      <alignment horizontal="center"/>
      <protection/>
    </xf>
    <xf numFmtId="176" fontId="8" fillId="0" borderId="141" xfId="49" applyNumberFormat="1" applyFont="1" applyBorder="1" applyAlignment="1" applyProtection="1">
      <alignment horizontal="center"/>
      <protection/>
    </xf>
    <xf numFmtId="176" fontId="8" fillId="0" borderId="142" xfId="49" applyNumberFormat="1" applyFont="1" applyBorder="1" applyAlignment="1" applyProtection="1">
      <alignment horizontal="center"/>
      <protection/>
    </xf>
    <xf numFmtId="176" fontId="8" fillId="0" borderId="143" xfId="49" applyNumberFormat="1" applyFont="1" applyBorder="1" applyAlignment="1" applyProtection="1">
      <alignment horizontal="center"/>
      <protection/>
    </xf>
    <xf numFmtId="176" fontId="8" fillId="0" borderId="114" xfId="49" applyNumberFormat="1" applyFont="1" applyBorder="1" applyAlignment="1" applyProtection="1">
      <alignment horizontal="center" vertical="center"/>
      <protection/>
    </xf>
    <xf numFmtId="176" fontId="8" fillId="0" borderId="139" xfId="49" applyNumberFormat="1" applyFont="1" applyBorder="1" applyAlignment="1" applyProtection="1">
      <alignment horizontal="center" vertical="center"/>
      <protection/>
    </xf>
    <xf numFmtId="176" fontId="8" fillId="0" borderId="28" xfId="49" applyNumberFormat="1" applyFont="1" applyBorder="1" applyAlignment="1" applyProtection="1">
      <alignment horizontal="center" vertical="center"/>
      <protection/>
    </xf>
    <xf numFmtId="176" fontId="8" fillId="0" borderId="56" xfId="49" applyNumberFormat="1" applyFont="1" applyBorder="1" applyAlignment="1" applyProtection="1">
      <alignment horizontal="center" vertical="center"/>
      <protection/>
    </xf>
    <xf numFmtId="176" fontId="5" fillId="0" borderId="147" xfId="49" applyNumberFormat="1" applyFont="1" applyBorder="1" applyAlignment="1" applyProtection="1">
      <alignment horizontal="center"/>
      <protection/>
    </xf>
    <xf numFmtId="176" fontId="5" fillId="0" borderId="148" xfId="49" applyNumberFormat="1" applyFont="1" applyBorder="1" applyAlignment="1" applyProtection="1">
      <alignment horizontal="center"/>
      <protection/>
    </xf>
    <xf numFmtId="176" fontId="8" fillId="0" borderId="149" xfId="49" applyNumberFormat="1" applyFont="1" applyBorder="1" applyAlignment="1" applyProtection="1">
      <alignment horizontal="center"/>
      <protection/>
    </xf>
    <xf numFmtId="176" fontId="8" fillId="0" borderId="150" xfId="49" applyNumberFormat="1" applyFont="1" applyBorder="1" applyAlignment="1" applyProtection="1">
      <alignment horizontal="center"/>
      <protection/>
    </xf>
    <xf numFmtId="176" fontId="5" fillId="0" borderId="144" xfId="49" applyNumberFormat="1" applyFont="1" applyBorder="1" applyAlignment="1" applyProtection="1">
      <alignment horizontal="center"/>
      <protection/>
    </xf>
    <xf numFmtId="176" fontId="5" fillId="0" borderId="145" xfId="49" applyNumberFormat="1" applyFont="1" applyBorder="1" applyAlignment="1" applyProtection="1">
      <alignment horizontal="center"/>
      <protection/>
    </xf>
    <xf numFmtId="176" fontId="5" fillId="0" borderId="146" xfId="49" applyNumberFormat="1" applyFont="1" applyBorder="1" applyAlignment="1" applyProtection="1">
      <alignment horizontal="center"/>
      <protection/>
    </xf>
    <xf numFmtId="176" fontId="8" fillId="0" borderId="41" xfId="49" applyNumberFormat="1" applyFont="1" applyBorder="1" applyAlignment="1" applyProtection="1">
      <alignment horizontal="center" vertical="center"/>
      <protection/>
    </xf>
    <xf numFmtId="176" fontId="8" fillId="0" borderId="140" xfId="49" applyNumberFormat="1" applyFont="1" applyBorder="1" applyAlignment="1" applyProtection="1">
      <alignment horizontal="center" vertical="center"/>
      <protection/>
    </xf>
    <xf numFmtId="176" fontId="8" fillId="0" borderId="19" xfId="49" applyNumberFormat="1" applyFont="1" applyBorder="1" applyAlignment="1" applyProtection="1">
      <alignment horizontal="center" vertical="center"/>
      <protection/>
    </xf>
    <xf numFmtId="176" fontId="8" fillId="0" borderId="30" xfId="49" applyNumberFormat="1" applyFont="1" applyBorder="1" applyAlignment="1" applyProtection="1">
      <alignment horizontal="center" vertical="center"/>
      <protection/>
    </xf>
    <xf numFmtId="41" fontId="5" fillId="0" borderId="49" xfId="49" applyNumberFormat="1" applyFont="1" applyFill="1" applyBorder="1" applyAlignment="1" applyProtection="1">
      <alignment horizontal="right"/>
      <protection/>
    </xf>
    <xf numFmtId="176" fontId="5" fillId="0" borderId="17" xfId="49" applyNumberFormat="1" applyFont="1" applyFill="1" applyBorder="1" applyAlignment="1" applyProtection="1">
      <alignment/>
      <protection/>
    </xf>
    <xf numFmtId="41" fontId="5" fillId="0" borderId="20" xfId="49" applyNumberFormat="1" applyFont="1" applyBorder="1" applyAlignment="1" applyProtection="1">
      <alignment horizontal="center"/>
      <protection/>
    </xf>
    <xf numFmtId="41" fontId="5" fillId="0" borderId="44" xfId="49" applyNumberFormat="1" applyFont="1" applyBorder="1" applyAlignment="1" applyProtection="1">
      <alignment horizontal="center"/>
      <protection/>
    </xf>
    <xf numFmtId="41" fontId="5" fillId="0" borderId="45" xfId="49" applyNumberFormat="1" applyFont="1" applyBorder="1" applyAlignment="1" applyProtection="1">
      <alignment horizontal="center"/>
      <protection/>
    </xf>
    <xf numFmtId="41" fontId="5" fillId="0" borderId="20" xfId="49" applyNumberFormat="1" applyFont="1" applyFill="1" applyBorder="1" applyAlignment="1" applyProtection="1">
      <alignment horizontal="center"/>
      <protection/>
    </xf>
    <xf numFmtId="41" fontId="5" fillId="0" borderId="44" xfId="49" applyNumberFormat="1" applyFont="1" applyFill="1" applyBorder="1" applyAlignment="1" applyProtection="1">
      <alignment horizontal="center"/>
      <protection/>
    </xf>
    <xf numFmtId="41" fontId="5" fillId="0" borderId="45" xfId="49" applyNumberFormat="1" applyFont="1" applyFill="1" applyBorder="1" applyAlignment="1" applyProtection="1">
      <alignment horizontal="center"/>
      <protection/>
    </xf>
    <xf numFmtId="41" fontId="5" fillId="0" borderId="160" xfId="49" applyNumberFormat="1" applyFont="1" applyBorder="1" applyAlignment="1" applyProtection="1">
      <alignment horizontal="center"/>
      <protection/>
    </xf>
    <xf numFmtId="176" fontId="5" fillId="0" borderId="161" xfId="49" applyNumberFormat="1" applyFont="1" applyBorder="1" applyAlignment="1" applyProtection="1">
      <alignment horizontal="center" vertical="center"/>
      <protection/>
    </xf>
    <xf numFmtId="176" fontId="5" fillId="0" borderId="11" xfId="49" applyNumberFormat="1" applyFont="1" applyBorder="1" applyAlignment="1" applyProtection="1">
      <alignment horizontal="center" vertical="center"/>
      <protection/>
    </xf>
    <xf numFmtId="176" fontId="8" fillId="0" borderId="42" xfId="49" applyNumberFormat="1" applyFont="1" applyBorder="1" applyAlignment="1" applyProtection="1">
      <alignment horizontal="center" vertical="center"/>
      <protection/>
    </xf>
    <xf numFmtId="176" fontId="8" fillId="0" borderId="29" xfId="49" applyNumberFormat="1" applyFont="1" applyBorder="1" applyAlignment="1" applyProtection="1">
      <alignment horizontal="center" vertical="center"/>
      <protection/>
    </xf>
    <xf numFmtId="176" fontId="5" fillId="0" borderId="162" xfId="49" applyNumberFormat="1" applyFont="1" applyBorder="1" applyAlignment="1" applyProtection="1">
      <alignment horizontal="center"/>
      <protection/>
    </xf>
    <xf numFmtId="176" fontId="5" fillId="0" borderId="163" xfId="49" applyNumberFormat="1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2"/>
  <sheetViews>
    <sheetView tabSelected="1" zoomScale="50" zoomScaleNormal="50" zoomScalePageLayoutView="0" workbookViewId="0" topLeftCell="A1">
      <selection activeCell="B2" sqref="B2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39" width="17.625" style="14" customWidth="1"/>
    <col min="40" max="42" width="20.625" style="14" customWidth="1"/>
    <col min="43" max="43" width="9.50390625" style="15" customWidth="1"/>
    <col min="44" max="44" width="22.625" style="15" customWidth="1"/>
    <col min="45" max="45" width="5.875" style="15" customWidth="1"/>
    <col min="46" max="46" width="10.625" style="15" customWidth="1"/>
    <col min="47" max="47" width="15.375" style="15" customWidth="1"/>
    <col min="48" max="48" width="15.875" style="15" bestFit="1" customWidth="1"/>
    <col min="49" max="49" width="20.125" style="15" bestFit="1" customWidth="1"/>
    <col min="50" max="16384" width="10.625" style="15" customWidth="1"/>
  </cols>
  <sheetData>
    <row r="1" spans="1:24" ht="32.25">
      <c r="A1" s="465" t="s">
        <v>107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</row>
    <row r="2" spans="1:45" ht="19.5" thickBot="1">
      <c r="A2" s="17" t="s">
        <v>78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108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20"/>
      <c r="AR2" s="21"/>
      <c r="AS2" s="21"/>
    </row>
    <row r="3" spans="1:46" ht="21.75" customHeight="1">
      <c r="A3" s="22"/>
      <c r="D3" s="23" t="s">
        <v>2</v>
      </c>
      <c r="E3" s="24"/>
      <c r="F3" s="24"/>
      <c r="G3" s="23" t="s">
        <v>3</v>
      </c>
      <c r="H3" s="24"/>
      <c r="I3" s="24"/>
      <c r="J3" s="23" t="s">
        <v>4</v>
      </c>
      <c r="K3" s="24"/>
      <c r="L3" s="24"/>
      <c r="M3" s="23" t="s">
        <v>5</v>
      </c>
      <c r="N3" s="24"/>
      <c r="O3" s="24"/>
      <c r="P3" s="23" t="s">
        <v>6</v>
      </c>
      <c r="Q3" s="24"/>
      <c r="R3" s="24"/>
      <c r="S3" s="23" t="s">
        <v>7</v>
      </c>
      <c r="T3" s="24"/>
      <c r="U3" s="24"/>
      <c r="V3" s="25" t="s">
        <v>8</v>
      </c>
      <c r="W3" s="64"/>
      <c r="X3" s="65"/>
      <c r="Y3" s="25" t="s">
        <v>9</v>
      </c>
      <c r="Z3" s="24"/>
      <c r="AA3" s="24"/>
      <c r="AB3" s="23" t="s">
        <v>10</v>
      </c>
      <c r="AC3" s="24"/>
      <c r="AD3" s="24"/>
      <c r="AE3" s="23" t="s">
        <v>11</v>
      </c>
      <c r="AF3" s="24"/>
      <c r="AG3" s="24"/>
      <c r="AH3" s="23" t="s">
        <v>12</v>
      </c>
      <c r="AI3" s="24"/>
      <c r="AJ3" s="24"/>
      <c r="AK3" s="23" t="s">
        <v>13</v>
      </c>
      <c r="AL3" s="24"/>
      <c r="AM3" s="24"/>
      <c r="AN3" s="23" t="s">
        <v>14</v>
      </c>
      <c r="AO3" s="24"/>
      <c r="AP3" s="24"/>
      <c r="AQ3" s="26"/>
      <c r="AR3" s="27"/>
      <c r="AS3" s="28"/>
      <c r="AT3" s="21"/>
    </row>
    <row r="4" spans="1:46" ht="21.75" customHeight="1">
      <c r="A4" s="22"/>
      <c r="D4" s="30" t="s">
        <v>15</v>
      </c>
      <c r="E4" s="30" t="s">
        <v>16</v>
      </c>
      <c r="F4" s="30" t="s">
        <v>17</v>
      </c>
      <c r="G4" s="30" t="s">
        <v>15</v>
      </c>
      <c r="H4" s="30" t="s">
        <v>16</v>
      </c>
      <c r="I4" s="30" t="s">
        <v>17</v>
      </c>
      <c r="J4" s="30" t="s">
        <v>15</v>
      </c>
      <c r="K4" s="30" t="s">
        <v>16</v>
      </c>
      <c r="L4" s="30" t="s">
        <v>17</v>
      </c>
      <c r="M4" s="30" t="s">
        <v>15</v>
      </c>
      <c r="N4" s="30" t="s">
        <v>16</v>
      </c>
      <c r="O4" s="30" t="s">
        <v>17</v>
      </c>
      <c r="P4" s="30" t="s">
        <v>15</v>
      </c>
      <c r="Q4" s="30" t="s">
        <v>16</v>
      </c>
      <c r="R4" s="30" t="s">
        <v>17</v>
      </c>
      <c r="S4" s="30" t="s">
        <v>15</v>
      </c>
      <c r="T4" s="30" t="s">
        <v>16</v>
      </c>
      <c r="U4" s="30" t="s">
        <v>17</v>
      </c>
      <c r="V4" s="30" t="s">
        <v>15</v>
      </c>
      <c r="W4" s="30" t="s">
        <v>16</v>
      </c>
      <c r="X4" s="66" t="s">
        <v>17</v>
      </c>
      <c r="Y4" s="30" t="s">
        <v>15</v>
      </c>
      <c r="Z4" s="30" t="s">
        <v>16</v>
      </c>
      <c r="AA4" s="30" t="s">
        <v>17</v>
      </c>
      <c r="AB4" s="30" t="s">
        <v>15</v>
      </c>
      <c r="AC4" s="30" t="s">
        <v>16</v>
      </c>
      <c r="AD4" s="30" t="s">
        <v>17</v>
      </c>
      <c r="AE4" s="30" t="s">
        <v>15</v>
      </c>
      <c r="AF4" s="30" t="s">
        <v>16</v>
      </c>
      <c r="AG4" s="30" t="s">
        <v>17</v>
      </c>
      <c r="AH4" s="30" t="s">
        <v>15</v>
      </c>
      <c r="AI4" s="30" t="s">
        <v>16</v>
      </c>
      <c r="AJ4" s="30" t="s">
        <v>17</v>
      </c>
      <c r="AK4" s="30" t="s">
        <v>15</v>
      </c>
      <c r="AL4" s="30" t="s">
        <v>16</v>
      </c>
      <c r="AM4" s="30" t="s">
        <v>17</v>
      </c>
      <c r="AN4" s="30" t="s">
        <v>15</v>
      </c>
      <c r="AO4" s="30" t="s">
        <v>16</v>
      </c>
      <c r="AP4" s="30" t="s">
        <v>17</v>
      </c>
      <c r="AQ4" s="34"/>
      <c r="AR4" s="21"/>
      <c r="AS4" s="35"/>
      <c r="AT4" s="21"/>
    </row>
    <row r="5" spans="1:46" ht="21.75" customHeight="1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38" t="s">
        <v>20</v>
      </c>
      <c r="M5" s="38" t="s">
        <v>18</v>
      </c>
      <c r="N5" s="38" t="s">
        <v>19</v>
      </c>
      <c r="O5" s="38" t="s">
        <v>20</v>
      </c>
      <c r="P5" s="38" t="s">
        <v>18</v>
      </c>
      <c r="Q5" s="38" t="s">
        <v>19</v>
      </c>
      <c r="R5" s="38" t="s">
        <v>20</v>
      </c>
      <c r="S5" s="38" t="s">
        <v>18</v>
      </c>
      <c r="T5" s="38" t="s">
        <v>19</v>
      </c>
      <c r="U5" s="38" t="s">
        <v>20</v>
      </c>
      <c r="V5" s="38" t="s">
        <v>18</v>
      </c>
      <c r="W5" s="38" t="s">
        <v>19</v>
      </c>
      <c r="X5" s="67" t="s">
        <v>20</v>
      </c>
      <c r="Y5" s="38" t="s">
        <v>18</v>
      </c>
      <c r="Z5" s="38" t="s">
        <v>19</v>
      </c>
      <c r="AA5" s="38" t="s">
        <v>20</v>
      </c>
      <c r="AB5" s="38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38" t="s">
        <v>20</v>
      </c>
      <c r="AN5" s="38" t="s">
        <v>18</v>
      </c>
      <c r="AO5" s="38" t="s">
        <v>19</v>
      </c>
      <c r="AP5" s="38" t="s">
        <v>20</v>
      </c>
      <c r="AQ5" s="41"/>
      <c r="AR5" s="37"/>
      <c r="AS5" s="42"/>
      <c r="AT5" s="21"/>
    </row>
    <row r="6" spans="1:46" ht="21.75" customHeight="1">
      <c r="A6" s="45" t="s">
        <v>21</v>
      </c>
      <c r="B6" s="503" t="s">
        <v>22</v>
      </c>
      <c r="C6" s="68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f>SUM('㈱塩釜:牡鹿'!P6)</f>
        <v>2</v>
      </c>
      <c r="Q6" s="1">
        <f>SUM('㈱塩釜:牡鹿'!Q6)</f>
        <v>123.751</v>
      </c>
      <c r="R6" s="1">
        <f>SUM('㈱塩釜:牡鹿'!R6)</f>
        <v>21753.01</v>
      </c>
      <c r="S6" s="1">
        <f>SUM('㈱塩釜:牡鹿'!S6)</f>
        <v>12</v>
      </c>
      <c r="T6" s="1">
        <f>SUM('㈱塩釜:牡鹿'!T6)</f>
        <v>1294.2894999999999</v>
      </c>
      <c r="U6" s="1">
        <f>SUM('㈱塩釜:牡鹿'!U6)</f>
        <v>256883.544</v>
      </c>
      <c r="V6" s="1">
        <f>SUM('㈱塩釜:牡鹿'!V6)</f>
        <v>39</v>
      </c>
      <c r="W6" s="1">
        <f>SUM('㈱塩釜:牡鹿'!W6)</f>
        <v>2552.233</v>
      </c>
      <c r="X6" s="5">
        <f>SUM('㈱塩釜:牡鹿'!X6)</f>
        <v>619950.862</v>
      </c>
      <c r="Y6" s="1">
        <f>SUM('㈱塩釜:牡鹿'!Y6)</f>
        <v>23</v>
      </c>
      <c r="Z6" s="1">
        <f>SUM('㈱塩釜:牡鹿'!Z6)</f>
        <v>2278.017</v>
      </c>
      <c r="AA6" s="1">
        <f>SUM('㈱塩釜:牡鹿'!AA6)</f>
        <v>498384.48600000003</v>
      </c>
      <c r="AB6" s="1">
        <f>SUM('㈱塩釜:牡鹿'!AB6)</f>
        <v>3</v>
      </c>
      <c r="AC6" s="1">
        <f>SUM('㈱塩釜:牡鹿'!AC6)</f>
        <v>48.126</v>
      </c>
      <c r="AD6" s="1">
        <f>SUM('㈱塩釜:牡鹿'!AD6)</f>
        <v>7821.341</v>
      </c>
      <c r="AE6" s="1">
        <f>SUM('㈱塩釜:牡鹿'!AE6)</f>
        <v>1</v>
      </c>
      <c r="AF6" s="1">
        <f>SUM('㈱塩釜:牡鹿'!AF6)</f>
        <v>30.533</v>
      </c>
      <c r="AG6" s="1">
        <f>SUM('㈱塩釜:牡鹿'!AG6)</f>
        <v>4716.597</v>
      </c>
      <c r="AH6" s="1"/>
      <c r="AI6" s="1"/>
      <c r="AJ6" s="1"/>
      <c r="AK6" s="1"/>
      <c r="AL6" s="1"/>
      <c r="AM6" s="1"/>
      <c r="AN6" s="1">
        <f>SUM('㈱塩釜:牡鹿'!AN6)</f>
        <v>80</v>
      </c>
      <c r="AO6" s="1">
        <f>SUM('㈱塩釜:牡鹿'!AO6)</f>
        <v>6326.949500000001</v>
      </c>
      <c r="AP6" s="1">
        <f>SUM('㈱塩釜:牡鹿'!AP6)</f>
        <v>1409509.84</v>
      </c>
      <c r="AQ6" s="190" t="s">
        <v>23</v>
      </c>
      <c r="AR6" s="503" t="s">
        <v>22</v>
      </c>
      <c r="AS6" s="44" t="s">
        <v>21</v>
      </c>
      <c r="AT6" s="21"/>
    </row>
    <row r="7" spans="1:46" ht="21.75" customHeight="1">
      <c r="A7" s="45"/>
      <c r="B7" s="504"/>
      <c r="C7" s="69" t="s">
        <v>24</v>
      </c>
      <c r="D7" s="2"/>
      <c r="E7" s="2"/>
      <c r="F7" s="2"/>
      <c r="G7" s="2"/>
      <c r="H7" s="2"/>
      <c r="I7" s="2"/>
      <c r="J7" s="2"/>
      <c r="K7" s="2"/>
      <c r="L7" s="2"/>
      <c r="M7" s="2">
        <f>SUM('㈱塩釜:牡鹿'!M7)</f>
        <v>2</v>
      </c>
      <c r="N7" s="2">
        <f>SUM('㈱塩釜:牡鹿'!N7)</f>
        <v>4.486</v>
      </c>
      <c r="O7" s="2">
        <f>SUM('㈱塩釜:牡鹿'!O7)</f>
        <v>3315.988</v>
      </c>
      <c r="P7" s="2">
        <f>SUM('㈱塩釜:牡鹿'!P7)</f>
        <v>6</v>
      </c>
      <c r="Q7" s="2">
        <f>SUM('㈱塩釜:牡鹿'!Q7)</f>
        <v>627.883</v>
      </c>
      <c r="R7" s="2">
        <f>SUM('㈱塩釜:牡鹿'!R7)</f>
        <v>118934.884</v>
      </c>
      <c r="S7" s="2">
        <f>SUM('㈱塩釜:牡鹿'!S7)</f>
        <v>37</v>
      </c>
      <c r="T7" s="2">
        <f>SUM('㈱塩釜:牡鹿'!T7)</f>
        <v>3820.2214999999997</v>
      </c>
      <c r="U7" s="2">
        <f>SUM('㈱塩釜:牡鹿'!U7)</f>
        <v>797339.6817294653</v>
      </c>
      <c r="V7" s="2">
        <f>SUM('㈱塩釜:牡鹿'!V7)</f>
        <v>116</v>
      </c>
      <c r="W7" s="2">
        <f>SUM('㈱塩釜:牡鹿'!W7)</f>
        <v>9542.598</v>
      </c>
      <c r="X7" s="6">
        <f>SUM('㈱塩釜:牡鹿'!X7)</f>
        <v>2414370.4514807197</v>
      </c>
      <c r="Y7" s="2">
        <f>SUM('㈱塩釜:牡鹿'!Y7)</f>
        <v>67</v>
      </c>
      <c r="Z7" s="2">
        <f>SUM('㈱塩釜:牡鹿'!Z7)</f>
        <v>5482.293000000001</v>
      </c>
      <c r="AA7" s="2">
        <f>SUM('㈱塩釜:牡鹿'!AA7)</f>
        <v>1601981.360249908</v>
      </c>
      <c r="AB7" s="2">
        <f>SUM('㈱塩釜:牡鹿'!AB7)</f>
        <v>27</v>
      </c>
      <c r="AC7" s="2">
        <f>SUM('㈱塩釜:牡鹿'!AC7)</f>
        <v>1400.8525</v>
      </c>
      <c r="AD7" s="2">
        <f>SUM('㈱塩釜:牡鹿'!AD7)</f>
        <v>481464.21645612456</v>
      </c>
      <c r="AE7" s="2">
        <f>SUM('㈱塩釜:牡鹿'!AE7)</f>
        <v>3</v>
      </c>
      <c r="AF7" s="2">
        <f>SUM('㈱塩釜:牡鹿'!AF7)</f>
        <v>387.218</v>
      </c>
      <c r="AG7" s="2">
        <f>SUM('㈱塩釜:牡鹿'!AG7)</f>
        <v>54247.626</v>
      </c>
      <c r="AH7" s="2">
        <f>SUM('㈱塩釜:牡鹿'!AH7)</f>
        <v>2</v>
      </c>
      <c r="AI7" s="2">
        <f>SUM('㈱塩釜:牡鹿'!AI7)</f>
        <v>83.462</v>
      </c>
      <c r="AJ7" s="2">
        <f>SUM('㈱塩釜:牡鹿'!AJ7)</f>
        <v>14767.385</v>
      </c>
      <c r="AK7" s="2"/>
      <c r="AL7" s="2"/>
      <c r="AM7" s="2"/>
      <c r="AN7" s="2">
        <f>SUM('㈱塩釜:牡鹿'!AN7)</f>
        <v>260</v>
      </c>
      <c r="AO7" s="2">
        <f>SUM('㈱塩釜:牡鹿'!AO7)</f>
        <v>21349.014</v>
      </c>
      <c r="AP7" s="2">
        <f>SUM('㈱塩釜:牡鹿'!AP7)</f>
        <v>5486421.592916219</v>
      </c>
      <c r="AQ7" s="47" t="s">
        <v>24</v>
      </c>
      <c r="AR7" s="504"/>
      <c r="AS7" s="44"/>
      <c r="AT7" s="21"/>
    </row>
    <row r="8" spans="1:46" ht="21.75" customHeight="1">
      <c r="A8" s="45" t="s">
        <v>25</v>
      </c>
      <c r="B8" s="503" t="s">
        <v>26</v>
      </c>
      <c r="C8" s="68" t="s">
        <v>23</v>
      </c>
      <c r="D8" s="1">
        <f>SUM('㈱塩釜:牡鹿'!D8)</f>
        <v>2</v>
      </c>
      <c r="E8" s="1">
        <f>SUM('㈱塩釜:牡鹿'!E8)</f>
        <v>221.957</v>
      </c>
      <c r="F8" s="1">
        <f>SUM('㈱塩釜:牡鹿'!F8)</f>
        <v>20940.163</v>
      </c>
      <c r="G8" s="1"/>
      <c r="H8" s="1"/>
      <c r="I8" s="1"/>
      <c r="J8" s="1">
        <f>SUM('㈱塩釜:牡鹿'!J8)</f>
        <v>2</v>
      </c>
      <c r="K8" s="1">
        <f>SUM('㈱塩釜:牡鹿'!K8)</f>
        <v>250.75</v>
      </c>
      <c r="L8" s="1">
        <f>SUM('㈱塩釜:牡鹿'!L8)</f>
        <v>22656.675</v>
      </c>
      <c r="M8" s="1">
        <f>SUM('㈱塩釜:牡鹿'!M8)</f>
        <v>2</v>
      </c>
      <c r="N8" s="1">
        <f>SUM('㈱塩釜:牡鹿'!N8)</f>
        <v>110.767</v>
      </c>
      <c r="O8" s="1">
        <f>SUM('㈱塩釜:牡鹿'!O8)</f>
        <v>9422.652</v>
      </c>
      <c r="P8" s="1"/>
      <c r="Q8" s="1"/>
      <c r="R8" s="1"/>
      <c r="S8" s="1"/>
      <c r="T8" s="1"/>
      <c r="U8" s="1"/>
      <c r="V8" s="1"/>
      <c r="W8" s="1"/>
      <c r="X8" s="5"/>
      <c r="Y8" s="1"/>
      <c r="Z8" s="1"/>
      <c r="AA8" s="1"/>
      <c r="AB8" s="1">
        <f>SUM('㈱塩釜:牡鹿'!AB8)</f>
        <v>1</v>
      </c>
      <c r="AC8" s="1">
        <f>SUM('㈱塩釜:牡鹿'!AC8)</f>
        <v>97.693</v>
      </c>
      <c r="AD8" s="1">
        <f>SUM('㈱塩釜:牡鹿'!AD8)</f>
        <v>9290.79</v>
      </c>
      <c r="AE8" s="1">
        <f>SUM('㈱塩釜:牡鹿'!AE8)</f>
        <v>2</v>
      </c>
      <c r="AF8" s="1">
        <f>SUM('㈱塩釜:牡鹿'!AF8)</f>
        <v>193.042</v>
      </c>
      <c r="AG8" s="1">
        <f>SUM('㈱塩釜:牡鹿'!AG8)</f>
        <v>20825.760000000002</v>
      </c>
      <c r="AH8" s="1">
        <f>SUM('㈱塩釜:牡鹿'!AH8)</f>
        <v>12</v>
      </c>
      <c r="AI8" s="1">
        <f>SUM('㈱塩釜:牡鹿'!AI8)</f>
        <v>873.17</v>
      </c>
      <c r="AJ8" s="1">
        <f>SUM('㈱塩釜:牡鹿'!AJ8)</f>
        <v>86839.494</v>
      </c>
      <c r="AK8" s="1">
        <f>SUM('㈱塩釜:牡鹿'!AK8)</f>
        <v>6</v>
      </c>
      <c r="AL8" s="1">
        <f>SUM('㈱塩釜:牡鹿'!AL8)</f>
        <v>896.813</v>
      </c>
      <c r="AM8" s="1">
        <f>SUM('㈱塩釜:牡鹿'!AM8)</f>
        <v>72538.369</v>
      </c>
      <c r="AN8" s="1">
        <f>SUM('㈱塩釜:牡鹿'!AN8)</f>
        <v>27</v>
      </c>
      <c r="AO8" s="1">
        <f>SUM('㈱塩釜:牡鹿'!AO8)</f>
        <v>2644.192</v>
      </c>
      <c r="AP8" s="1">
        <f>SUM('㈱塩釜:牡鹿'!AP8)</f>
        <v>242513.90300000002</v>
      </c>
      <c r="AQ8" s="189" t="s">
        <v>23</v>
      </c>
      <c r="AR8" s="503" t="s">
        <v>26</v>
      </c>
      <c r="AS8" s="44" t="s">
        <v>25</v>
      </c>
      <c r="AT8" s="21"/>
    </row>
    <row r="9" spans="1:46" ht="21.75" customHeight="1">
      <c r="A9" s="45"/>
      <c r="B9" s="504"/>
      <c r="C9" s="69" t="s">
        <v>24</v>
      </c>
      <c r="D9" s="2">
        <f>SUM('㈱塩釜:牡鹿'!D9)</f>
        <v>50</v>
      </c>
      <c r="E9" s="2">
        <f>SUM('㈱塩釜:牡鹿'!E9)</f>
        <v>7648.285</v>
      </c>
      <c r="F9" s="2">
        <f>SUM('㈱塩釜:牡鹿'!F9)</f>
        <v>883238.564</v>
      </c>
      <c r="G9" s="2">
        <f>SUM('㈱塩釜:牡鹿'!G9)</f>
        <v>24</v>
      </c>
      <c r="H9" s="2">
        <f>SUM('㈱塩釜:牡鹿'!H9)</f>
        <v>4376.899</v>
      </c>
      <c r="I9" s="2">
        <f>SUM('㈱塩釜:牡鹿'!I9)</f>
        <v>381022.43600000005</v>
      </c>
      <c r="J9" s="2">
        <f>SUM('㈱塩釜:牡鹿'!J9)</f>
        <v>5</v>
      </c>
      <c r="K9" s="2">
        <f>SUM('㈱塩釜:牡鹿'!K9)</f>
        <v>675.766</v>
      </c>
      <c r="L9" s="2">
        <f>SUM('㈱塩釜:牡鹿'!L9)</f>
        <v>56263.41</v>
      </c>
      <c r="M9" s="2">
        <f>SUM('㈱塩釜:牡鹿'!M9)</f>
        <v>1</v>
      </c>
      <c r="N9" s="2">
        <f>SUM('㈱塩釜:牡鹿'!N9)</f>
        <v>71.431</v>
      </c>
      <c r="O9" s="2">
        <f>SUM('㈱塩釜:牡鹿'!O9)</f>
        <v>5245.893</v>
      </c>
      <c r="P9" s="2">
        <f>SUM('㈱塩釜:牡鹿'!P9)</f>
        <v>17</v>
      </c>
      <c r="Q9" s="2">
        <f>SUM('㈱塩釜:牡鹿'!Q9)</f>
        <v>1659.822</v>
      </c>
      <c r="R9" s="2">
        <f>SUM('㈱塩釜:牡鹿'!R9)</f>
        <v>122799.526</v>
      </c>
      <c r="S9" s="2">
        <f>SUM('㈱塩釜:牡鹿'!S9)</f>
        <v>38</v>
      </c>
      <c r="T9" s="2">
        <f>SUM('㈱塩釜:牡鹿'!T9)</f>
        <v>3621.877</v>
      </c>
      <c r="U9" s="2">
        <f>SUM('㈱塩釜:牡鹿'!U9)</f>
        <v>385179.291</v>
      </c>
      <c r="V9" s="2">
        <f>SUM('㈱塩釜:牡鹿'!V9)</f>
        <v>46</v>
      </c>
      <c r="W9" s="2">
        <f>SUM('㈱塩釜:牡鹿'!W9)</f>
        <v>1875.5970000000002</v>
      </c>
      <c r="X9" s="6">
        <f>SUM('㈱塩釜:牡鹿'!X9)</f>
        <v>182491.87679633562</v>
      </c>
      <c r="Y9" s="2">
        <f>SUM('㈱塩釜:牡鹿'!Y9)</f>
        <v>11</v>
      </c>
      <c r="Z9" s="2">
        <f>SUM('㈱塩釜:牡鹿'!Z9)</f>
        <v>184.40300000000002</v>
      </c>
      <c r="AA9" s="2">
        <f>SUM('㈱塩釜:牡鹿'!AA9)</f>
        <v>16590.23077940681</v>
      </c>
      <c r="AB9" s="2">
        <f>SUM('㈱塩釜:牡鹿'!AB9)</f>
        <v>9</v>
      </c>
      <c r="AC9" s="2">
        <f>SUM('㈱塩釜:牡鹿'!AC9)</f>
        <v>1359.193</v>
      </c>
      <c r="AD9" s="2">
        <f>SUM('㈱塩釜:牡鹿'!AD9)</f>
        <v>130313.716</v>
      </c>
      <c r="AE9" s="2">
        <f>SUM('㈱塩釜:牡鹿'!AE9)</f>
        <v>38</v>
      </c>
      <c r="AF9" s="2">
        <f>SUM('㈱塩釜:牡鹿'!AF9)</f>
        <v>5731.7165</v>
      </c>
      <c r="AG9" s="2">
        <f>SUM('㈱塩釜:牡鹿'!AG9)</f>
        <v>417701.67833461956</v>
      </c>
      <c r="AH9" s="2">
        <f>SUM('㈱塩釜:牡鹿'!AH9)</f>
        <v>103</v>
      </c>
      <c r="AI9" s="2">
        <f>SUM('㈱塩釜:牡鹿'!AI9)</f>
        <v>7101.075</v>
      </c>
      <c r="AJ9" s="2">
        <f>SUM('㈱塩釜:牡鹿'!AJ9)</f>
        <v>649752.8070526763</v>
      </c>
      <c r="AK9" s="2">
        <f>SUM('㈱塩釜:牡鹿'!AK9)</f>
        <v>63</v>
      </c>
      <c r="AL9" s="2">
        <f>SUM('㈱塩釜:牡鹿'!AL9)</f>
        <v>6134.048</v>
      </c>
      <c r="AM9" s="2">
        <f>SUM('㈱塩釜:牡鹿'!AM9)</f>
        <v>595570.5091293777</v>
      </c>
      <c r="AN9" s="2">
        <f>SUM('㈱塩釜:牡鹿'!AN9)</f>
        <v>405</v>
      </c>
      <c r="AO9" s="2">
        <f>SUM('㈱塩釜:牡鹿'!AO9)</f>
        <v>40440.1125</v>
      </c>
      <c r="AP9" s="2">
        <f>SUM('㈱塩釜:牡鹿'!AP9)</f>
        <v>3826169.938092416</v>
      </c>
      <c r="AQ9" s="47" t="s">
        <v>24</v>
      </c>
      <c r="AR9" s="504"/>
      <c r="AS9" s="44"/>
      <c r="AT9" s="21"/>
    </row>
    <row r="10" spans="1:46" ht="21.75" customHeight="1">
      <c r="A10" s="45" t="s">
        <v>27</v>
      </c>
      <c r="B10" s="503" t="s">
        <v>28</v>
      </c>
      <c r="C10" s="68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89" t="s">
        <v>23</v>
      </c>
      <c r="AR10" s="503" t="s">
        <v>28</v>
      </c>
      <c r="AS10" s="44" t="s">
        <v>27</v>
      </c>
      <c r="AT10" s="21"/>
    </row>
    <row r="11" spans="1:46" ht="21.75" customHeight="1">
      <c r="A11" s="49"/>
      <c r="B11" s="504"/>
      <c r="C11" s="69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6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50" t="s">
        <v>24</v>
      </c>
      <c r="AR11" s="504"/>
      <c r="AS11" s="51"/>
      <c r="AT11" s="21"/>
    </row>
    <row r="12" spans="1:46" ht="21.75" customHeight="1">
      <c r="A12" s="45"/>
      <c r="B12" s="503" t="s">
        <v>29</v>
      </c>
      <c r="C12" s="68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>
        <f>SUM('㈱塩釜:牡鹿'!M12)</f>
        <v>1</v>
      </c>
      <c r="N12" s="1">
        <f>SUM('㈱塩釜:牡鹿'!N12)</f>
        <v>0.13</v>
      </c>
      <c r="O12" s="1">
        <f>SUM('㈱塩釜:牡鹿'!O12)</f>
        <v>39.312</v>
      </c>
      <c r="P12" s="1"/>
      <c r="Q12" s="1"/>
      <c r="R12" s="1"/>
      <c r="S12" s="1"/>
      <c r="T12" s="1"/>
      <c r="U12" s="1"/>
      <c r="V12" s="1"/>
      <c r="W12" s="1"/>
      <c r="X12" s="5"/>
      <c r="Y12" s="1">
        <f>SUM('㈱塩釜:牡鹿'!Y12)</f>
        <v>1</v>
      </c>
      <c r="Z12" s="1">
        <f>SUM('㈱塩釜:牡鹿'!Z12)</f>
        <v>0.0865</v>
      </c>
      <c r="AA12" s="1">
        <f>SUM('㈱塩釜:牡鹿'!AA12)</f>
        <v>3.618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f>SUM('㈱塩釜:牡鹿'!AN12)</f>
        <v>2</v>
      </c>
      <c r="AO12" s="1">
        <f>SUM('㈱塩釜:牡鹿'!AO12)</f>
        <v>0.2165</v>
      </c>
      <c r="AP12" s="1">
        <f>SUM('㈱塩釜:牡鹿'!AP12)</f>
        <v>42.93</v>
      </c>
      <c r="AQ12" s="190" t="s">
        <v>23</v>
      </c>
      <c r="AR12" s="503" t="s">
        <v>29</v>
      </c>
      <c r="AS12" s="44"/>
      <c r="AT12" s="21"/>
    </row>
    <row r="13" spans="1:46" ht="21.75" customHeight="1">
      <c r="A13" s="45" t="s">
        <v>30</v>
      </c>
      <c r="B13" s="504"/>
      <c r="C13" s="69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6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47" t="s">
        <v>24</v>
      </c>
      <c r="AR13" s="504"/>
      <c r="AS13" s="44" t="s">
        <v>30</v>
      </c>
      <c r="AT13" s="21"/>
    </row>
    <row r="14" spans="1:46" ht="21.75" customHeight="1">
      <c r="A14" s="45"/>
      <c r="B14" s="503" t="s">
        <v>31</v>
      </c>
      <c r="C14" s="68" t="s">
        <v>23</v>
      </c>
      <c r="D14" s="1">
        <f>SUM('㈱塩釜:牡鹿'!D14)</f>
        <v>173</v>
      </c>
      <c r="E14" s="1">
        <f>SUM('㈱塩釜:牡鹿'!E14)</f>
        <v>1137.8237</v>
      </c>
      <c r="F14" s="1">
        <f>SUM('㈱塩釜:牡鹿'!F14)</f>
        <v>199051.32799999998</v>
      </c>
      <c r="G14" s="1">
        <f>SUM('㈱塩釜:牡鹿'!G14)</f>
        <v>173</v>
      </c>
      <c r="H14" s="1">
        <f>SUM('㈱塩釜:牡鹿'!H14)</f>
        <v>1274.3397</v>
      </c>
      <c r="I14" s="1">
        <f>SUM('㈱塩釜:牡鹿'!I14)</f>
        <v>205955.22600000002</v>
      </c>
      <c r="J14" s="1">
        <f>SUM('㈱塩釜:牡鹿'!J14)</f>
        <v>215</v>
      </c>
      <c r="K14" s="1">
        <f>SUM('㈱塩釜:牡鹿'!K14)</f>
        <v>1966.549</v>
      </c>
      <c r="L14" s="1">
        <f>SUM('㈱塩釜:牡鹿'!L14)</f>
        <v>309315.53699999995</v>
      </c>
      <c r="M14" s="1">
        <f>SUM('㈱塩釜:牡鹿'!M14)</f>
        <v>329</v>
      </c>
      <c r="N14" s="1">
        <f>SUM('㈱塩釜:牡鹿'!N14)</f>
        <v>2520.7628999999997</v>
      </c>
      <c r="O14" s="1">
        <f>SUM('㈱塩釜:牡鹿'!O14)</f>
        <v>325392.853</v>
      </c>
      <c r="P14" s="1">
        <f>SUM('㈱塩釜:牡鹿'!P14)</f>
        <v>255</v>
      </c>
      <c r="Q14" s="1">
        <f>SUM('㈱塩釜:牡鹿'!Q14)</f>
        <v>2179.9655000000002</v>
      </c>
      <c r="R14" s="1">
        <f>SUM('㈱塩釜:牡鹿'!R14)</f>
        <v>207127.294</v>
      </c>
      <c r="S14" s="1">
        <f>SUM('㈱塩釜:牡鹿'!S14)</f>
        <v>236</v>
      </c>
      <c r="T14" s="1">
        <f>SUM('㈱塩釜:牡鹿'!T14)</f>
        <v>2131.2117</v>
      </c>
      <c r="U14" s="1">
        <f>SUM('㈱塩釜:牡鹿'!U14)</f>
        <v>305315.74899999995</v>
      </c>
      <c r="V14" s="1">
        <f>SUM('㈱塩釜:牡鹿'!V14)</f>
        <v>13</v>
      </c>
      <c r="W14" s="1">
        <f>SUM('㈱塩釜:牡鹿'!W14)</f>
        <v>41.3005</v>
      </c>
      <c r="X14" s="5">
        <f>SUM('㈱塩釜:牡鹿'!X14)</f>
        <v>3933.1859999999997</v>
      </c>
      <c r="Y14" s="1"/>
      <c r="Z14" s="1"/>
      <c r="AA14" s="1"/>
      <c r="AB14" s="1">
        <f>SUM('㈱塩釜:牡鹿'!AB14)</f>
        <v>302</v>
      </c>
      <c r="AC14" s="1">
        <f>SUM('㈱塩釜:牡鹿'!AC14)</f>
        <v>1746.2909</v>
      </c>
      <c r="AD14" s="1">
        <f>SUM('㈱塩釜:牡鹿'!AD14)</f>
        <v>304206.082</v>
      </c>
      <c r="AE14" s="1">
        <f>SUM('㈱塩釜:牡鹿'!AE14)</f>
        <v>260</v>
      </c>
      <c r="AF14" s="1">
        <f>SUM('㈱塩釜:牡鹿'!AF14)</f>
        <v>1625.17</v>
      </c>
      <c r="AG14" s="1">
        <f>SUM('㈱塩釜:牡鹿'!AG14)</f>
        <v>364300.65599999996</v>
      </c>
      <c r="AH14" s="1">
        <f>SUM('㈱塩釜:牡鹿'!AH14)</f>
        <v>245</v>
      </c>
      <c r="AI14" s="1">
        <f>SUM('㈱塩釜:牡鹿'!AI14)</f>
        <v>2046.2157</v>
      </c>
      <c r="AJ14" s="1">
        <f>SUM('㈱塩釜:牡鹿'!AJ14)</f>
        <v>415504.042</v>
      </c>
      <c r="AK14" s="1">
        <f>SUM('㈱塩釜:牡鹿'!AK14)</f>
        <v>211</v>
      </c>
      <c r="AL14" s="1">
        <f>SUM('㈱塩釜:牡鹿'!AL14)</f>
        <v>1472.1219</v>
      </c>
      <c r="AM14" s="1">
        <f>SUM('㈱塩釜:牡鹿'!AM14)</f>
        <v>352371.685</v>
      </c>
      <c r="AN14" s="1">
        <f>SUM('㈱塩釜:牡鹿'!AN14)</f>
        <v>2412</v>
      </c>
      <c r="AO14" s="1">
        <f>SUM('㈱塩釜:牡鹿'!AO14)</f>
        <v>18141.7515</v>
      </c>
      <c r="AP14" s="1">
        <f>SUM('㈱塩釜:牡鹿'!AP14)</f>
        <v>2992473.638</v>
      </c>
      <c r="AQ14" s="189" t="s">
        <v>23</v>
      </c>
      <c r="AR14" s="503" t="s">
        <v>31</v>
      </c>
      <c r="AS14" s="44"/>
      <c r="AT14" s="21"/>
    </row>
    <row r="15" spans="1:46" ht="21.75" customHeight="1">
      <c r="A15" s="45" t="s">
        <v>25</v>
      </c>
      <c r="B15" s="504"/>
      <c r="C15" s="69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6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47" t="s">
        <v>24</v>
      </c>
      <c r="AR15" s="504"/>
      <c r="AS15" s="44" t="s">
        <v>25</v>
      </c>
      <c r="AT15" s="21"/>
    </row>
    <row r="16" spans="1:46" ht="21.75" customHeight="1">
      <c r="A16" s="45"/>
      <c r="B16" s="503" t="s">
        <v>32</v>
      </c>
      <c r="C16" s="68" t="s">
        <v>23</v>
      </c>
      <c r="D16" s="1">
        <f>SUM('㈱塩釜:牡鹿'!D16)</f>
        <v>218</v>
      </c>
      <c r="E16" s="1">
        <f>SUM('㈱塩釜:牡鹿'!E16)</f>
        <v>544.7318</v>
      </c>
      <c r="F16" s="1">
        <f>SUM('㈱塩釜:牡鹿'!F16)</f>
        <v>134721.27760859337</v>
      </c>
      <c r="G16" s="1">
        <f>SUM('㈱塩釜:牡鹿'!G16)</f>
        <v>199</v>
      </c>
      <c r="H16" s="1">
        <f>SUM('㈱塩釜:牡鹿'!H16)</f>
        <v>418.9539</v>
      </c>
      <c r="I16" s="1">
        <f>SUM('㈱塩釜:牡鹿'!I16)</f>
        <v>128818.18544108217</v>
      </c>
      <c r="J16" s="1">
        <f>SUM('㈱塩釜:牡鹿'!J16)</f>
        <v>232</v>
      </c>
      <c r="K16" s="1">
        <f>SUM('㈱塩釜:牡鹿'!K16)</f>
        <v>432.5557</v>
      </c>
      <c r="L16" s="1">
        <f>SUM('㈱塩釜:牡鹿'!L16)</f>
        <v>144331.30082825525</v>
      </c>
      <c r="M16" s="1">
        <f>SUM('㈱塩釜:牡鹿'!M16)</f>
        <v>260</v>
      </c>
      <c r="N16" s="1">
        <f>SUM('㈱塩釜:牡鹿'!N16)</f>
        <v>960.5263</v>
      </c>
      <c r="O16" s="1">
        <f>SUM('㈱塩釜:牡鹿'!O16)</f>
        <v>189043.29420828243</v>
      </c>
      <c r="P16" s="1">
        <f>SUM('㈱塩釜:牡鹿'!P16)</f>
        <v>295</v>
      </c>
      <c r="Q16" s="1">
        <f>SUM('㈱塩釜:牡鹿'!Q16)</f>
        <v>927.6407</v>
      </c>
      <c r="R16" s="1">
        <f>SUM('㈱塩釜:牡鹿'!R16)</f>
        <v>146228.7314910843</v>
      </c>
      <c r="S16" s="1">
        <f>SUM('㈱塩釜:牡鹿'!S16)</f>
        <v>297</v>
      </c>
      <c r="T16" s="1">
        <f>SUM('㈱塩釜:牡鹿'!T16)</f>
        <v>766.9314999999999</v>
      </c>
      <c r="U16" s="1">
        <f>SUM('㈱塩釜:牡鹿'!U16)</f>
        <v>116518.33537608114</v>
      </c>
      <c r="V16" s="1">
        <f>SUM('㈱塩釜:牡鹿'!V16)</f>
        <v>94</v>
      </c>
      <c r="W16" s="1">
        <f>SUM('㈱塩釜:牡鹿'!W16)</f>
        <v>82.5102</v>
      </c>
      <c r="X16" s="5">
        <f>SUM('㈱塩釜:牡鹿'!X16)</f>
        <v>31526.016</v>
      </c>
      <c r="Y16" s="1">
        <f>SUM('㈱塩釜:牡鹿'!Y16)</f>
        <v>90</v>
      </c>
      <c r="Z16" s="1">
        <f>SUM('㈱塩釜:牡鹿'!Z16)</f>
        <v>58.2183</v>
      </c>
      <c r="AA16" s="1">
        <f>SUM('㈱塩釜:牡鹿'!AA16)</f>
        <v>33154.745</v>
      </c>
      <c r="AB16" s="1">
        <f>SUM('㈱塩釜:牡鹿'!AB16)</f>
        <v>309</v>
      </c>
      <c r="AC16" s="1">
        <f>SUM('㈱塩釜:牡鹿'!AC16)</f>
        <v>498.68100000000004</v>
      </c>
      <c r="AD16" s="1">
        <f>SUM('㈱塩釜:牡鹿'!AD16)</f>
        <v>125834.76044131297</v>
      </c>
      <c r="AE16" s="1">
        <f>SUM('㈱塩釜:牡鹿'!AE16)</f>
        <v>252</v>
      </c>
      <c r="AF16" s="1">
        <f>SUM('㈱塩釜:牡鹿'!AF16)</f>
        <v>641.6404</v>
      </c>
      <c r="AG16" s="1">
        <f>SUM('㈱塩釜:牡鹿'!AG16)</f>
        <v>168899.36361921293</v>
      </c>
      <c r="AH16" s="1">
        <f>SUM('㈱塩釜:牡鹿'!AH16)</f>
        <v>281</v>
      </c>
      <c r="AI16" s="1">
        <f>SUM('㈱塩釜:牡鹿'!AI16)</f>
        <v>537.29628</v>
      </c>
      <c r="AJ16" s="1">
        <f>SUM('㈱塩釜:牡鹿'!AJ16)</f>
        <v>185384.23058567275</v>
      </c>
      <c r="AK16" s="1">
        <f>SUM('㈱塩釜:牡鹿'!AK16)</f>
        <v>246</v>
      </c>
      <c r="AL16" s="1">
        <f>SUM('㈱塩釜:牡鹿'!AL16)</f>
        <v>479.67639999999994</v>
      </c>
      <c r="AM16" s="1">
        <f>SUM('㈱塩釜:牡鹿'!AM16)</f>
        <v>188524.9410776975</v>
      </c>
      <c r="AN16" s="1">
        <f>SUM('㈱塩釜:牡鹿'!AN16)</f>
        <v>2773</v>
      </c>
      <c r="AO16" s="1">
        <f>SUM('㈱塩釜:牡鹿'!AO16)</f>
        <v>6349.36248</v>
      </c>
      <c r="AP16" s="1">
        <f>SUM('㈱塩釜:牡鹿'!AP16)</f>
        <v>1592985.1816772749</v>
      </c>
      <c r="AQ16" s="189" t="s">
        <v>23</v>
      </c>
      <c r="AR16" s="503" t="s">
        <v>32</v>
      </c>
      <c r="AS16" s="44"/>
      <c r="AT16" s="21"/>
    </row>
    <row r="17" spans="1:46" ht="21.75" customHeight="1">
      <c r="A17" s="45" t="s">
        <v>27</v>
      </c>
      <c r="B17" s="504"/>
      <c r="C17" s="69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6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47" t="s">
        <v>24</v>
      </c>
      <c r="AR17" s="504"/>
      <c r="AS17" s="44" t="s">
        <v>27</v>
      </c>
      <c r="AT17" s="21"/>
    </row>
    <row r="18" spans="1:46" ht="21.75" customHeight="1">
      <c r="A18" s="45"/>
      <c r="B18" s="503" t="s">
        <v>33</v>
      </c>
      <c r="C18" s="68" t="s">
        <v>23</v>
      </c>
      <c r="D18" s="1">
        <f>SUM('㈱塩釜:牡鹿'!D18)</f>
        <v>218</v>
      </c>
      <c r="E18" s="1">
        <f>SUM('㈱塩釜:牡鹿'!E18)</f>
        <v>108.1499</v>
      </c>
      <c r="F18" s="1">
        <f>SUM('㈱塩釜:牡鹿'!F18)</f>
        <v>43819.96456</v>
      </c>
      <c r="G18" s="1">
        <f>SUM('㈱塩釜:牡鹿'!G18)</f>
        <v>234</v>
      </c>
      <c r="H18" s="1">
        <f>SUM('㈱塩釜:牡鹿'!H18)</f>
        <v>102.2923</v>
      </c>
      <c r="I18" s="1">
        <f>SUM('㈱塩釜:牡鹿'!I18)</f>
        <v>39447.39564</v>
      </c>
      <c r="J18" s="1">
        <f>SUM('㈱塩釜:牡鹿'!J18)</f>
        <v>230</v>
      </c>
      <c r="K18" s="1">
        <f>SUM('㈱塩釜:牡鹿'!K18)</f>
        <v>118.4862</v>
      </c>
      <c r="L18" s="1">
        <f>SUM('㈱塩釜:牡鹿'!L18)</f>
        <v>41192.649000000005</v>
      </c>
      <c r="M18" s="1">
        <f>SUM('㈱塩釜:牡鹿'!M18)</f>
        <v>289</v>
      </c>
      <c r="N18" s="1">
        <f>SUM('㈱塩釜:牡鹿'!N18)</f>
        <v>85.94839999999999</v>
      </c>
      <c r="O18" s="1">
        <f>SUM('㈱塩釜:牡鹿'!O18)</f>
        <v>40069.554319999996</v>
      </c>
      <c r="P18" s="1">
        <f>SUM('㈱塩釜:牡鹿'!P18)</f>
        <v>233</v>
      </c>
      <c r="Q18" s="1">
        <f>SUM('㈱塩釜:牡鹿'!Q18)</f>
        <v>327.56520000000006</v>
      </c>
      <c r="R18" s="1">
        <f>SUM('㈱塩釜:牡鹿'!R18)</f>
        <v>72041.58279999999</v>
      </c>
      <c r="S18" s="1">
        <f>SUM('㈱塩釜:牡鹿'!S18)</f>
        <v>145</v>
      </c>
      <c r="T18" s="1">
        <f>SUM('㈱塩釜:牡鹿'!T18)</f>
        <v>227.52419999999998</v>
      </c>
      <c r="U18" s="1">
        <f>SUM('㈱塩釜:牡鹿'!U18)</f>
        <v>44775.89308</v>
      </c>
      <c r="V18" s="1">
        <f>SUM('㈱塩釜:牡鹿'!V18)</f>
        <v>119</v>
      </c>
      <c r="W18" s="1">
        <f>SUM('㈱塩釜:牡鹿'!W18)</f>
        <v>186.3602</v>
      </c>
      <c r="X18" s="5">
        <f>SUM('㈱塩釜:牡鹿'!X18)</f>
        <v>72575.45699979503</v>
      </c>
      <c r="Y18" s="1">
        <f>SUM('㈱塩釜:牡鹿'!Y18)</f>
        <v>107</v>
      </c>
      <c r="Z18" s="1">
        <f>SUM('㈱塩釜:牡鹿'!Z18)</f>
        <v>175.951</v>
      </c>
      <c r="AA18" s="1">
        <f>SUM('㈱塩釜:牡鹿'!AA18)</f>
        <v>72338.213</v>
      </c>
      <c r="AB18" s="1">
        <f>SUM('㈱塩釜:牡鹿'!AB18)</f>
        <v>393</v>
      </c>
      <c r="AC18" s="1">
        <f>SUM('㈱塩釜:牡鹿'!AC18)</f>
        <v>227.9013</v>
      </c>
      <c r="AD18" s="1">
        <f>SUM('㈱塩釜:牡鹿'!AD18)</f>
        <v>88797.78084</v>
      </c>
      <c r="AE18" s="1">
        <f>SUM('㈱塩釜:牡鹿'!AE18)</f>
        <v>375</v>
      </c>
      <c r="AF18" s="1">
        <f>SUM('㈱塩釜:牡鹿'!AF18)</f>
        <v>277.3788</v>
      </c>
      <c r="AG18" s="1">
        <f>SUM('㈱塩釜:牡鹿'!AG18)</f>
        <v>130700.10268</v>
      </c>
      <c r="AH18" s="1">
        <f>SUM('㈱塩釜:牡鹿'!AH18)</f>
        <v>306</v>
      </c>
      <c r="AI18" s="1">
        <f>SUM('㈱塩釜:牡鹿'!AI18)</f>
        <v>292.5499</v>
      </c>
      <c r="AJ18" s="1">
        <f>SUM('㈱塩釜:牡鹿'!AJ18)</f>
        <v>102761.41924</v>
      </c>
      <c r="AK18" s="1">
        <f>SUM('㈱塩釜:牡鹿'!AK18)</f>
        <v>328</v>
      </c>
      <c r="AL18" s="1">
        <f>SUM('㈱塩釜:牡鹿'!AL18)</f>
        <v>252.90460000000002</v>
      </c>
      <c r="AM18" s="1">
        <f>SUM('㈱塩釜:牡鹿'!AM18)</f>
        <v>111507.44724</v>
      </c>
      <c r="AN18" s="1">
        <f>SUM('㈱塩釜:牡鹿'!AN18)</f>
        <v>2977</v>
      </c>
      <c r="AO18" s="1">
        <f>SUM('㈱塩釜:牡鹿'!AO18)</f>
        <v>2383.012</v>
      </c>
      <c r="AP18" s="1">
        <f>SUM('㈱塩釜:牡鹿'!AP18)</f>
        <v>860027.4593997949</v>
      </c>
      <c r="AQ18" s="189" t="s">
        <v>23</v>
      </c>
      <c r="AR18" s="503" t="s">
        <v>33</v>
      </c>
      <c r="AS18" s="44"/>
      <c r="AT18" s="21"/>
    </row>
    <row r="19" spans="1:46" ht="21.75" customHeight="1">
      <c r="A19" s="49"/>
      <c r="B19" s="504"/>
      <c r="C19" s="69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6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50" t="s">
        <v>24</v>
      </c>
      <c r="AR19" s="504"/>
      <c r="AS19" s="51"/>
      <c r="AT19" s="21"/>
    </row>
    <row r="20" spans="1:46" ht="21.75" customHeight="1">
      <c r="A20" s="45" t="s">
        <v>34</v>
      </c>
      <c r="B20" s="503" t="s">
        <v>35</v>
      </c>
      <c r="C20" s="68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5"/>
      <c r="Y20" s="1"/>
      <c r="Z20" s="1"/>
      <c r="AA20" s="1"/>
      <c r="AB20" s="1">
        <f>SUM('㈱塩釜:牡鹿'!AB20)</f>
        <v>11</v>
      </c>
      <c r="AC20" s="1">
        <f>SUM('㈱塩釜:牡鹿'!AC20)</f>
        <v>1080.255</v>
      </c>
      <c r="AD20" s="1">
        <f>SUM('㈱塩釜:牡鹿'!AD20)</f>
        <v>179851.724</v>
      </c>
      <c r="AE20" s="1">
        <f>SUM('㈱塩釜:牡鹿'!AE20)</f>
        <v>45</v>
      </c>
      <c r="AF20" s="1">
        <f>SUM('㈱塩釜:牡鹿'!AF20)</f>
        <v>3439.8384</v>
      </c>
      <c r="AG20" s="1">
        <f>SUM('㈱塩釜:牡鹿'!AG20)</f>
        <v>356409.771</v>
      </c>
      <c r="AH20" s="1">
        <f>SUM('㈱塩釜:牡鹿'!AH20)</f>
        <v>186</v>
      </c>
      <c r="AI20" s="1">
        <f>SUM('㈱塩釜:牡鹿'!AI20)</f>
        <v>5893.216</v>
      </c>
      <c r="AJ20" s="1">
        <f>SUM('㈱塩釜:牡鹿'!AJ20)</f>
        <v>346991.002</v>
      </c>
      <c r="AK20" s="1">
        <f>SUM('㈱塩釜:牡鹿'!AK20)</f>
        <v>36</v>
      </c>
      <c r="AL20" s="1">
        <f>SUM('㈱塩釜:牡鹿'!AL20)</f>
        <v>567.373</v>
      </c>
      <c r="AM20" s="1">
        <f>SUM('㈱塩釜:牡鹿'!AM20)</f>
        <v>42305.984</v>
      </c>
      <c r="AN20" s="1">
        <f>SUM('㈱塩釜:牡鹿'!AN20)</f>
        <v>278</v>
      </c>
      <c r="AO20" s="1">
        <f>SUM('㈱塩釜:牡鹿'!AO20)</f>
        <v>10980.682400000002</v>
      </c>
      <c r="AP20" s="1">
        <f>SUM('㈱塩釜:牡鹿'!AP20)</f>
        <v>925558.4809999999</v>
      </c>
      <c r="AQ20" s="190" t="s">
        <v>23</v>
      </c>
      <c r="AR20" s="503" t="s">
        <v>35</v>
      </c>
      <c r="AS20" s="44" t="s">
        <v>34</v>
      </c>
      <c r="AT20" s="21"/>
    </row>
    <row r="21" spans="1:46" ht="21.75" customHeight="1">
      <c r="A21" s="45" t="s">
        <v>25</v>
      </c>
      <c r="B21" s="504"/>
      <c r="C21" s="69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6"/>
      <c r="Y21" s="2">
        <f>SUM('㈱塩釜:牡鹿'!Y21)</f>
        <v>1</v>
      </c>
      <c r="Z21" s="2">
        <f>SUM('㈱塩釜:牡鹿'!Z21)</f>
        <v>24.118</v>
      </c>
      <c r="AA21" s="2">
        <f>SUM('㈱塩釜:牡鹿'!AA21)</f>
        <v>24098.688</v>
      </c>
      <c r="AB21" s="2">
        <f>SUM('㈱塩釜:牡鹿'!AB21)</f>
        <v>72</v>
      </c>
      <c r="AC21" s="2">
        <f>SUM('㈱塩釜:牡鹿'!AC21)</f>
        <v>7017.7289</v>
      </c>
      <c r="AD21" s="2">
        <f>SUM('㈱塩釜:牡鹿'!AD21)</f>
        <v>1194187.4269923547</v>
      </c>
      <c r="AE21" s="2">
        <f>SUM('㈱塩釜:牡鹿'!AE21)</f>
        <v>151</v>
      </c>
      <c r="AF21" s="2">
        <f>SUM('㈱塩釜:牡鹿'!AF21)</f>
        <v>14491.8086</v>
      </c>
      <c r="AG21" s="2">
        <f>SUM('㈱塩釜:牡鹿'!AG21)</f>
        <v>1563116.884</v>
      </c>
      <c r="AH21" s="2">
        <f>SUM('㈱塩釜:牡鹿'!AH21)</f>
        <v>277</v>
      </c>
      <c r="AI21" s="2">
        <f>SUM('㈱塩釜:牡鹿'!AI21)</f>
        <v>15728.1893</v>
      </c>
      <c r="AJ21" s="2">
        <f>SUM('㈱塩釜:牡鹿'!AJ21)</f>
        <v>1052567.4810000001</v>
      </c>
      <c r="AK21" s="2">
        <f>SUM('㈱塩釜:牡鹿'!AK21)</f>
        <v>81</v>
      </c>
      <c r="AL21" s="2">
        <f>SUM('㈱塩釜:牡鹿'!AL21)</f>
        <v>3035.767</v>
      </c>
      <c r="AM21" s="2">
        <f>SUM('㈱塩釜:牡鹿'!AM21)</f>
        <v>243467.501</v>
      </c>
      <c r="AN21" s="2">
        <f>SUM('㈱塩釜:牡鹿'!AN21)</f>
        <v>582</v>
      </c>
      <c r="AO21" s="2">
        <f>SUM('㈱塩釜:牡鹿'!AO21)</f>
        <v>40297.6118</v>
      </c>
      <c r="AP21" s="2">
        <f>SUM('㈱塩釜:牡鹿'!AP21)</f>
        <v>4077437.9809923545</v>
      </c>
      <c r="AQ21" s="47" t="s">
        <v>24</v>
      </c>
      <c r="AR21" s="504"/>
      <c r="AS21" s="44" t="s">
        <v>25</v>
      </c>
      <c r="AT21" s="21"/>
    </row>
    <row r="22" spans="1:46" ht="21.75" customHeight="1">
      <c r="A22" s="45" t="s">
        <v>27</v>
      </c>
      <c r="B22" s="503" t="s">
        <v>36</v>
      </c>
      <c r="C22" s="68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>
        <f>SUM('㈱塩釜:牡鹿'!M22)</f>
        <v>771</v>
      </c>
      <c r="N22" s="1">
        <f>SUM('㈱塩釜:牡鹿'!N22)</f>
        <v>1524.72</v>
      </c>
      <c r="O22" s="1">
        <f>SUM('㈱塩釜:牡鹿'!O22)</f>
        <v>273946.86100000003</v>
      </c>
      <c r="P22" s="1">
        <f>SUM('㈱塩釜:牡鹿'!P22)</f>
        <v>431</v>
      </c>
      <c r="Q22" s="1">
        <f>SUM('㈱塩釜:牡鹿'!Q22)</f>
        <v>907.6817</v>
      </c>
      <c r="R22" s="1">
        <f>SUM('㈱塩釜:牡鹿'!R22)</f>
        <v>69190.27699999999</v>
      </c>
      <c r="S22" s="1"/>
      <c r="T22" s="1"/>
      <c r="U22" s="1"/>
      <c r="V22" s="1"/>
      <c r="W22" s="1"/>
      <c r="X22" s="5"/>
      <c r="Y22" s="1">
        <f>SUM('㈱塩釜:牡鹿'!Y22)</f>
        <v>2</v>
      </c>
      <c r="Z22" s="1">
        <f>SUM('㈱塩釜:牡鹿'!Z22)</f>
        <v>0.0247</v>
      </c>
      <c r="AA22" s="1">
        <f>SUM('㈱塩釜:牡鹿'!AA22)</f>
        <v>37.488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f>SUM('㈱塩釜:牡鹿'!AN22)</f>
        <v>1204</v>
      </c>
      <c r="AO22" s="1">
        <f>SUM('㈱塩釜:牡鹿'!AO22)</f>
        <v>2432.4264</v>
      </c>
      <c r="AP22" s="1">
        <f>SUM('㈱塩釜:牡鹿'!AP22)</f>
        <v>343174.626</v>
      </c>
      <c r="AQ22" s="189" t="s">
        <v>23</v>
      </c>
      <c r="AR22" s="503" t="s">
        <v>36</v>
      </c>
      <c r="AS22" s="44" t="s">
        <v>27</v>
      </c>
      <c r="AT22" s="21"/>
    </row>
    <row r="23" spans="1:46" ht="21.75" customHeight="1">
      <c r="A23" s="49"/>
      <c r="B23" s="504"/>
      <c r="C23" s="69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f>SUM('㈱塩釜:牡鹿'!P23)</f>
        <v>1</v>
      </c>
      <c r="Q23" s="2">
        <f>SUM('㈱塩釜:牡鹿'!Q23)</f>
        <v>0.117</v>
      </c>
      <c r="R23" s="2">
        <f>SUM('㈱塩釜:牡鹿'!R23)</f>
        <v>6.887</v>
      </c>
      <c r="S23" s="2"/>
      <c r="T23" s="2"/>
      <c r="U23" s="2"/>
      <c r="V23" s="2"/>
      <c r="W23" s="2"/>
      <c r="X23" s="6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>
        <f>SUM('㈱塩釜:牡鹿'!AN23)</f>
        <v>1</v>
      </c>
      <c r="AO23" s="2">
        <f>SUM('㈱塩釜:牡鹿'!AO23)</f>
        <v>0.117</v>
      </c>
      <c r="AP23" s="2">
        <f>SUM('㈱塩釜:牡鹿'!AP23)</f>
        <v>6.887</v>
      </c>
      <c r="AQ23" s="50" t="s">
        <v>24</v>
      </c>
      <c r="AR23" s="504"/>
      <c r="AS23" s="51"/>
      <c r="AT23" s="21"/>
    </row>
    <row r="24" spans="1:46" ht="21.75" customHeight="1">
      <c r="A24" s="45"/>
      <c r="B24" s="503" t="s">
        <v>37</v>
      </c>
      <c r="C24" s="68" t="s">
        <v>23</v>
      </c>
      <c r="D24" s="1">
        <f>SUM('㈱塩釜:牡鹿'!D24)</f>
        <v>23</v>
      </c>
      <c r="E24" s="1">
        <f>SUM('㈱塩釜:牡鹿'!E24)</f>
        <v>82.3219</v>
      </c>
      <c r="F24" s="1">
        <f>SUM('㈱塩釜:牡鹿'!F24)</f>
        <v>17523.476</v>
      </c>
      <c r="G24" s="1">
        <f>SUM('㈱塩釜:牡鹿'!G24)</f>
        <v>16</v>
      </c>
      <c r="H24" s="1">
        <f>SUM('㈱塩釜:牡鹿'!H24)</f>
        <v>97.1095</v>
      </c>
      <c r="I24" s="1">
        <f>SUM('㈱塩釜:牡鹿'!I24)</f>
        <v>14788.599</v>
      </c>
      <c r="J24" s="1">
        <f>SUM('㈱塩釜:牡鹿'!J24)</f>
        <v>17</v>
      </c>
      <c r="K24" s="1">
        <f>SUM('㈱塩釜:牡鹿'!K24)</f>
        <v>128.3975</v>
      </c>
      <c r="L24" s="1">
        <f>SUM('㈱塩釜:牡鹿'!L24)</f>
        <v>15867.552</v>
      </c>
      <c r="M24" s="1">
        <f>SUM('㈱塩釜:牡鹿'!M24)</f>
        <v>15</v>
      </c>
      <c r="N24" s="1">
        <f>SUM('㈱塩釜:牡鹿'!N24)</f>
        <v>133.7856</v>
      </c>
      <c r="O24" s="1">
        <f>SUM('㈱塩釜:牡鹿'!O24)</f>
        <v>16377.203</v>
      </c>
      <c r="P24" s="1">
        <f>SUM('㈱塩釜:牡鹿'!P24)</f>
        <v>19</v>
      </c>
      <c r="Q24" s="1">
        <f>SUM('㈱塩釜:牡鹿'!Q24)</f>
        <v>119.7392</v>
      </c>
      <c r="R24" s="1">
        <f>SUM('㈱塩釜:牡鹿'!R24)</f>
        <v>16105.317</v>
      </c>
      <c r="S24" s="1">
        <f>SUM('㈱塩釜:牡鹿'!S24)</f>
        <v>33</v>
      </c>
      <c r="T24" s="1">
        <f>SUM('㈱塩釜:牡鹿'!T24)</f>
        <v>226.6167</v>
      </c>
      <c r="U24" s="1">
        <f>SUM('㈱塩釜:牡鹿'!U24)</f>
        <v>33729.731</v>
      </c>
      <c r="V24" s="1">
        <f>SUM('㈱塩釜:牡鹿'!V24)</f>
        <v>27</v>
      </c>
      <c r="W24" s="1">
        <f>SUM('㈱塩釜:牡鹿'!W24)</f>
        <v>124.3604</v>
      </c>
      <c r="X24" s="5">
        <f>SUM('㈱塩釜:牡鹿'!X24)</f>
        <v>25361.862999999998</v>
      </c>
      <c r="Y24" s="1">
        <f>SUM('㈱塩釜:牡鹿'!Y24)</f>
        <v>22</v>
      </c>
      <c r="Z24" s="1">
        <f>SUM('㈱塩釜:牡鹿'!Z24)</f>
        <v>111.8987</v>
      </c>
      <c r="AA24" s="1">
        <f>SUM('㈱塩釜:牡鹿'!AA24)</f>
        <v>24857.248</v>
      </c>
      <c r="AB24" s="1">
        <f>SUM('㈱塩釜:牡鹿'!AB24)</f>
        <v>17</v>
      </c>
      <c r="AC24" s="1">
        <f>SUM('㈱塩釜:牡鹿'!AC24)</f>
        <v>96.7414</v>
      </c>
      <c r="AD24" s="1">
        <f>SUM('㈱塩釜:牡鹿'!AD24)</f>
        <v>30350.587</v>
      </c>
      <c r="AE24" s="1">
        <f>SUM('㈱塩釜:牡鹿'!AE24)</f>
        <v>17</v>
      </c>
      <c r="AF24" s="1">
        <f>SUM('㈱塩釜:牡鹿'!AF24)</f>
        <v>110.2859</v>
      </c>
      <c r="AG24" s="1">
        <f>SUM('㈱塩釜:牡鹿'!AG24)</f>
        <v>30299.166</v>
      </c>
      <c r="AH24" s="1">
        <f>SUM('㈱塩釜:牡鹿'!AH24)</f>
        <v>19</v>
      </c>
      <c r="AI24" s="1">
        <f>SUM('㈱塩釜:牡鹿'!AI24)</f>
        <v>127.9294</v>
      </c>
      <c r="AJ24" s="1">
        <f>SUM('㈱塩釜:牡鹿'!AJ24)</f>
        <v>26956.157</v>
      </c>
      <c r="AK24" s="1">
        <f>SUM('㈱塩釜:牡鹿'!AK24)</f>
        <v>25</v>
      </c>
      <c r="AL24" s="1">
        <f>SUM('㈱塩釜:牡鹿'!AL24)</f>
        <v>106.6262</v>
      </c>
      <c r="AM24" s="1">
        <f>SUM('㈱塩釜:牡鹿'!AM24)</f>
        <v>19004.805</v>
      </c>
      <c r="AN24" s="1">
        <f>SUM('㈱塩釜:牡鹿'!AN24)</f>
        <v>250</v>
      </c>
      <c r="AO24" s="1">
        <f>SUM('㈱塩釜:牡鹿'!AO24)</f>
        <v>1465.8124</v>
      </c>
      <c r="AP24" s="1">
        <f>SUM('㈱塩釜:牡鹿'!AP24)</f>
        <v>271221.704</v>
      </c>
      <c r="AQ24" s="190" t="s">
        <v>23</v>
      </c>
      <c r="AR24" s="503" t="s">
        <v>37</v>
      </c>
      <c r="AS24" s="44"/>
      <c r="AT24" s="21"/>
    </row>
    <row r="25" spans="1:46" ht="21.75" customHeight="1">
      <c r="A25" s="45" t="s">
        <v>38</v>
      </c>
      <c r="B25" s="504"/>
      <c r="C25" s="69" t="s">
        <v>24</v>
      </c>
      <c r="D25" s="2">
        <f>SUM('㈱塩釜:牡鹿'!D25)</f>
        <v>16</v>
      </c>
      <c r="E25" s="2">
        <f>SUM('㈱塩釜:牡鹿'!E25)</f>
        <v>57.1172</v>
      </c>
      <c r="F25" s="2">
        <f>SUM('㈱塩釜:牡鹿'!F25)</f>
        <v>13234.157</v>
      </c>
      <c r="G25" s="2">
        <f>SUM('㈱塩釜:牡鹿'!G25)</f>
        <v>5</v>
      </c>
      <c r="H25" s="2">
        <f>SUM('㈱塩釜:牡鹿'!H25)</f>
        <v>37.036</v>
      </c>
      <c r="I25" s="2">
        <f>SUM('㈱塩釜:牡鹿'!I25)</f>
        <v>5006.823</v>
      </c>
      <c r="J25" s="2">
        <f>SUM('㈱塩釜:牡鹿'!J25)</f>
        <v>9</v>
      </c>
      <c r="K25" s="2">
        <f>SUM('㈱塩釜:牡鹿'!K25)</f>
        <v>95.353</v>
      </c>
      <c r="L25" s="2">
        <f>SUM('㈱塩釜:牡鹿'!L25)</f>
        <v>12326.368</v>
      </c>
      <c r="M25" s="2">
        <f>SUM('㈱塩釜:牡鹿'!M25)</f>
        <v>12</v>
      </c>
      <c r="N25" s="2">
        <f>SUM('㈱塩釜:牡鹿'!N25)</f>
        <v>173.648</v>
      </c>
      <c r="O25" s="2">
        <f>SUM('㈱塩釜:牡鹿'!O25)</f>
        <v>20515.318</v>
      </c>
      <c r="P25" s="2">
        <f>SUM('㈱塩釜:牡鹿'!P25)</f>
        <v>13</v>
      </c>
      <c r="Q25" s="2">
        <f>SUM('㈱塩釜:牡鹿'!Q25)</f>
        <v>160.7893</v>
      </c>
      <c r="R25" s="2">
        <f>SUM('㈱塩釜:牡鹿'!R25)</f>
        <v>20117.689</v>
      </c>
      <c r="S25" s="2">
        <f>SUM('㈱塩釜:牡鹿'!S25)</f>
        <v>16</v>
      </c>
      <c r="T25" s="2">
        <f>SUM('㈱塩釜:牡鹿'!T25)</f>
        <v>243.3844</v>
      </c>
      <c r="U25" s="2">
        <f>SUM('㈱塩釜:牡鹿'!U25)</f>
        <v>33714.991</v>
      </c>
      <c r="V25" s="2">
        <f>SUM('㈱塩釜:牡鹿'!V25)</f>
        <v>36</v>
      </c>
      <c r="W25" s="2">
        <f>SUM('㈱塩釜:牡鹿'!W25)</f>
        <v>369.9581</v>
      </c>
      <c r="X25" s="6">
        <f>SUM('㈱塩釜:牡鹿'!X25)</f>
        <v>57969.16</v>
      </c>
      <c r="Y25" s="2">
        <f>SUM('㈱塩釜:牡鹿'!Y25)</f>
        <v>32</v>
      </c>
      <c r="Z25" s="2">
        <f>SUM('㈱塩釜:牡鹿'!Z25)</f>
        <v>266.9304</v>
      </c>
      <c r="AA25" s="2">
        <f>SUM('㈱塩釜:牡鹿'!AA25)</f>
        <v>59801.51</v>
      </c>
      <c r="AB25" s="2">
        <f>SUM('㈱塩釜:牡鹿'!AB25)</f>
        <v>31</v>
      </c>
      <c r="AC25" s="2">
        <f>SUM('㈱塩釜:牡鹿'!AC25)</f>
        <v>215.1582</v>
      </c>
      <c r="AD25" s="2">
        <f>SUM('㈱塩釜:牡鹿'!AD25)</f>
        <v>64179.069</v>
      </c>
      <c r="AE25" s="2">
        <f>SUM('㈱塩釜:牡鹿'!AE25)</f>
        <v>40</v>
      </c>
      <c r="AF25" s="2">
        <f>SUM('㈱塩釜:牡鹿'!AF25)</f>
        <v>251.0678</v>
      </c>
      <c r="AG25" s="2">
        <f>SUM('㈱塩釜:牡鹿'!AG25)</f>
        <v>69705.531</v>
      </c>
      <c r="AH25" s="2">
        <f>SUM('㈱塩釜:牡鹿'!AH25)</f>
        <v>31</v>
      </c>
      <c r="AI25" s="2">
        <f>SUM('㈱塩釜:牡鹿'!AI25)</f>
        <v>162.8428</v>
      </c>
      <c r="AJ25" s="2">
        <f>SUM('㈱塩釜:牡鹿'!AJ25)</f>
        <v>39221.29</v>
      </c>
      <c r="AK25" s="2">
        <f>SUM('㈱塩釜:牡鹿'!AK25)</f>
        <v>17</v>
      </c>
      <c r="AL25" s="2">
        <f>SUM('㈱塩釜:牡鹿'!AL25)</f>
        <v>66.0991</v>
      </c>
      <c r="AM25" s="2">
        <f>SUM('㈱塩釜:牡鹿'!AM25)</f>
        <v>11651.702</v>
      </c>
      <c r="AN25" s="2">
        <f>SUM('㈱塩釜:牡鹿'!AN25)</f>
        <v>258</v>
      </c>
      <c r="AO25" s="2">
        <f>SUM('㈱塩釜:牡鹿'!AO25)</f>
        <v>2099.3843</v>
      </c>
      <c r="AP25" s="2">
        <f>SUM('㈱塩釜:牡鹿'!AP25)</f>
        <v>407443.608</v>
      </c>
      <c r="AQ25" s="47" t="s">
        <v>24</v>
      </c>
      <c r="AR25" s="504"/>
      <c r="AS25" s="44" t="s">
        <v>38</v>
      </c>
      <c r="AT25" s="21"/>
    </row>
    <row r="26" spans="1:46" ht="21.75" customHeight="1">
      <c r="A26" s="45"/>
      <c r="B26" s="503" t="s">
        <v>39</v>
      </c>
      <c r="C26" s="68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5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89" t="s">
        <v>23</v>
      </c>
      <c r="AR26" s="503" t="s">
        <v>39</v>
      </c>
      <c r="AS26" s="44"/>
      <c r="AT26" s="21"/>
    </row>
    <row r="27" spans="1:46" ht="21.75" customHeight="1">
      <c r="A27" s="45" t="s">
        <v>25</v>
      </c>
      <c r="B27" s="504"/>
      <c r="C27" s="69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6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47" t="s">
        <v>24</v>
      </c>
      <c r="AR27" s="504"/>
      <c r="AS27" s="44" t="s">
        <v>25</v>
      </c>
      <c r="AT27" s="21"/>
    </row>
    <row r="28" spans="1:46" ht="21.75" customHeight="1">
      <c r="A28" s="45"/>
      <c r="B28" s="503" t="s">
        <v>40</v>
      </c>
      <c r="C28" s="68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89" t="s">
        <v>23</v>
      </c>
      <c r="AR28" s="503" t="s">
        <v>40</v>
      </c>
      <c r="AS28" s="44"/>
      <c r="AT28" s="21"/>
    </row>
    <row r="29" spans="1:46" ht="21.75" customHeight="1">
      <c r="A29" s="45" t="s">
        <v>27</v>
      </c>
      <c r="B29" s="504"/>
      <c r="C29" s="69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6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47" t="s">
        <v>24</v>
      </c>
      <c r="AR29" s="504"/>
      <c r="AS29" s="44" t="s">
        <v>27</v>
      </c>
      <c r="AT29" s="21"/>
    </row>
    <row r="30" spans="1:46" ht="21.75" customHeight="1">
      <c r="A30" s="45"/>
      <c r="B30" s="503" t="s">
        <v>41</v>
      </c>
      <c r="C30" s="68" t="s">
        <v>23</v>
      </c>
      <c r="D30" s="1">
        <f>SUM('㈱塩釜:牡鹿'!D30)</f>
        <v>1874</v>
      </c>
      <c r="E30" s="1">
        <f>SUM('㈱塩釜:牡鹿'!E30)</f>
        <v>694.6045</v>
      </c>
      <c r="F30" s="1">
        <f>SUM('㈱塩釜:牡鹿'!F30)</f>
        <v>128233.35836548959</v>
      </c>
      <c r="G30" s="1">
        <f>SUM('㈱塩釜:牡鹿'!G30)</f>
        <v>928</v>
      </c>
      <c r="H30" s="1">
        <f>SUM('㈱塩釜:牡鹿'!H30)</f>
        <v>114.16253</v>
      </c>
      <c r="I30" s="1">
        <f>SUM('㈱塩釜:牡鹿'!I30)</f>
        <v>48845.16932526924</v>
      </c>
      <c r="J30" s="1">
        <f>SUM('㈱塩釜:牡鹿'!J30)</f>
        <v>1004</v>
      </c>
      <c r="K30" s="1">
        <f>SUM('㈱塩釜:牡鹿'!K30)</f>
        <v>41.19828</v>
      </c>
      <c r="L30" s="1">
        <f>SUM('㈱塩釜:牡鹿'!L30)</f>
        <v>37164.74152310669</v>
      </c>
      <c r="M30" s="1">
        <f>SUM('㈱塩釜:牡鹿'!M30)</f>
        <v>1534</v>
      </c>
      <c r="N30" s="1">
        <f>SUM('㈱塩釜:牡鹿'!N30)</f>
        <v>75.03280000000001</v>
      </c>
      <c r="O30" s="1">
        <f>SUM('㈱塩釜:牡鹿'!O30)</f>
        <v>56179.26915357518</v>
      </c>
      <c r="P30" s="1">
        <f>SUM('㈱塩釜:牡鹿'!P30)</f>
        <v>1583</v>
      </c>
      <c r="Q30" s="1">
        <f>SUM('㈱塩釜:牡鹿'!Q30)</f>
        <v>115.85525999999999</v>
      </c>
      <c r="R30" s="1">
        <f>SUM('㈱塩釜:牡鹿'!R30)</f>
        <v>68851.5506143736</v>
      </c>
      <c r="S30" s="1">
        <f>SUM('㈱塩釜:牡鹿'!S30)</f>
        <v>1912</v>
      </c>
      <c r="T30" s="1">
        <f>SUM('㈱塩釜:牡鹿'!T30)</f>
        <v>250.21684999999997</v>
      </c>
      <c r="U30" s="1">
        <f>SUM('㈱塩釜:牡鹿'!U30)</f>
        <v>105892.61626109254</v>
      </c>
      <c r="V30" s="1">
        <f>SUM('㈱塩釜:牡鹿'!V30)</f>
        <v>1610</v>
      </c>
      <c r="W30" s="1">
        <f>SUM('㈱塩釜:牡鹿'!W30)</f>
        <v>245.85860000000002</v>
      </c>
      <c r="X30" s="5">
        <f>SUM('㈱塩釜:牡鹿'!X30)</f>
        <v>134424.89144430682</v>
      </c>
      <c r="Y30" s="1">
        <f>SUM('㈱塩釜:牡鹿'!Y30)</f>
        <v>1179</v>
      </c>
      <c r="Z30" s="1">
        <f>SUM('㈱塩釜:牡鹿'!Z30)</f>
        <v>152.9081</v>
      </c>
      <c r="AA30" s="1">
        <f>SUM('㈱塩釜:牡鹿'!AA30)</f>
        <v>104220.17620323747</v>
      </c>
      <c r="AB30" s="1">
        <f>SUM('㈱塩釜:牡鹿'!AB30)</f>
        <v>1468</v>
      </c>
      <c r="AC30" s="1">
        <f>SUM('㈱塩釜:牡鹿'!AC30)</f>
        <v>235.79247000000004</v>
      </c>
      <c r="AD30" s="1">
        <f>SUM('㈱塩釜:牡鹿'!AD30)</f>
        <v>124415.88817607037</v>
      </c>
      <c r="AE30" s="1">
        <f>SUM('㈱塩釜:牡鹿'!AE30)</f>
        <v>4146</v>
      </c>
      <c r="AF30" s="1">
        <f>SUM('㈱塩釜:牡鹿'!AF30)</f>
        <v>770.84017</v>
      </c>
      <c r="AG30" s="1">
        <f>SUM('㈱塩釜:牡鹿'!AG30)</f>
        <v>370020.70487193554</v>
      </c>
      <c r="AH30" s="1">
        <f>SUM('㈱塩釜:牡鹿'!AH30)</f>
        <v>2683</v>
      </c>
      <c r="AI30" s="1">
        <f>SUM('㈱塩釜:牡鹿'!AI30)</f>
        <v>322.06203999999997</v>
      </c>
      <c r="AJ30" s="1">
        <f>SUM('㈱塩釜:牡鹿'!AJ30)</f>
        <v>156020.0194943733</v>
      </c>
      <c r="AK30" s="1">
        <f>SUM('㈱塩釜:牡鹿'!AK30)</f>
        <v>1085</v>
      </c>
      <c r="AL30" s="1">
        <f>SUM('㈱塩釜:牡鹿'!AL30)</f>
        <v>114.04865</v>
      </c>
      <c r="AM30" s="1">
        <f>SUM('㈱塩釜:牡鹿'!AM30)</f>
        <v>70033.88995836252</v>
      </c>
      <c r="AN30" s="1">
        <f>SUM('㈱塩釜:牡鹿'!AN30)</f>
        <v>21006</v>
      </c>
      <c r="AO30" s="1">
        <f>SUM('㈱塩釜:牡鹿'!AO30)</f>
        <v>3132.58025</v>
      </c>
      <c r="AP30" s="1">
        <f>SUM('㈱塩釜:牡鹿'!AP30)</f>
        <v>1404302.275391193</v>
      </c>
      <c r="AQ30" s="189" t="s">
        <v>23</v>
      </c>
      <c r="AR30" s="503" t="s">
        <v>41</v>
      </c>
      <c r="AS30" s="52"/>
      <c r="AT30" s="21"/>
    </row>
    <row r="31" spans="1:46" ht="21.75" customHeight="1">
      <c r="A31" s="49"/>
      <c r="B31" s="504"/>
      <c r="C31" s="69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6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50" t="s">
        <v>24</v>
      </c>
      <c r="AR31" s="504"/>
      <c r="AS31" s="51"/>
      <c r="AT31" s="21"/>
    </row>
    <row r="32" spans="1:46" ht="21.75" customHeight="1">
      <c r="A32" s="45" t="s">
        <v>42</v>
      </c>
      <c r="B32" s="503" t="s">
        <v>43</v>
      </c>
      <c r="C32" s="68" t="s">
        <v>23</v>
      </c>
      <c r="D32" s="1">
        <f>SUM('㈱塩釜:牡鹿'!D32)</f>
        <v>159</v>
      </c>
      <c r="E32" s="1">
        <f>SUM('㈱塩釜:牡鹿'!E32)</f>
        <v>1631.8128</v>
      </c>
      <c r="F32" s="1">
        <f>SUM('㈱塩釜:牡鹿'!F32)</f>
        <v>197349.85100000002</v>
      </c>
      <c r="G32" s="1">
        <f>SUM('㈱塩釜:牡鹿'!G32)</f>
        <v>59</v>
      </c>
      <c r="H32" s="1">
        <f>SUM('㈱塩釜:牡鹿'!H32)</f>
        <v>272.9222</v>
      </c>
      <c r="I32" s="1">
        <f>SUM('㈱塩釜:牡鹿'!I32)</f>
        <v>29801.162000000004</v>
      </c>
      <c r="J32" s="1">
        <f>SUM('㈱塩釜:牡鹿'!J32)</f>
        <v>39</v>
      </c>
      <c r="K32" s="1">
        <f>SUM('㈱塩釜:牡鹿'!K32)</f>
        <v>102.78070000000001</v>
      </c>
      <c r="L32" s="1">
        <f>SUM('㈱塩釜:牡鹿'!L32)</f>
        <v>8177.456</v>
      </c>
      <c r="M32" s="1">
        <f>SUM('㈱塩釜:牡鹿'!M32)</f>
        <v>132</v>
      </c>
      <c r="N32" s="1">
        <f>SUM('㈱塩釜:牡鹿'!N32)</f>
        <v>205.43240000000003</v>
      </c>
      <c r="O32" s="1">
        <f>SUM('㈱塩釜:牡鹿'!O32)</f>
        <v>84600.289</v>
      </c>
      <c r="P32" s="1">
        <f>SUM('㈱塩釜:牡鹿'!P32)</f>
        <v>343</v>
      </c>
      <c r="Q32" s="1">
        <f>SUM('㈱塩釜:牡鹿'!Q32)</f>
        <v>1460.1524000000002</v>
      </c>
      <c r="R32" s="1">
        <f>SUM('㈱塩釜:牡鹿'!R32)</f>
        <v>482458.095</v>
      </c>
      <c r="S32" s="1">
        <f>SUM('㈱塩釜:牡鹿'!S32)</f>
        <v>457</v>
      </c>
      <c r="T32" s="1">
        <f>SUM('㈱塩釜:牡鹿'!T32)</f>
        <v>2272.0421</v>
      </c>
      <c r="U32" s="1">
        <f>SUM('㈱塩釜:牡鹿'!U32)</f>
        <v>337268.12400000007</v>
      </c>
      <c r="V32" s="1">
        <f>SUM('㈱塩釜:牡鹿'!V32)</f>
        <v>449</v>
      </c>
      <c r="W32" s="1">
        <f>SUM('㈱塩釜:牡鹿'!W32)</f>
        <v>2383.1760999999997</v>
      </c>
      <c r="X32" s="5">
        <f>SUM('㈱塩釜:牡鹿'!X32)</f>
        <v>330761.575</v>
      </c>
      <c r="Y32" s="1">
        <f>SUM('㈱塩釜:牡鹿'!Y32)</f>
        <v>430</v>
      </c>
      <c r="Z32" s="1">
        <f>SUM('㈱塩釜:牡鹿'!Z32)</f>
        <v>2364.9713</v>
      </c>
      <c r="AA32" s="1">
        <f>SUM('㈱塩釜:牡鹿'!AA32)</f>
        <v>537145.973</v>
      </c>
      <c r="AB32" s="1">
        <f>SUM('㈱塩釜:牡鹿'!AB32)</f>
        <v>406</v>
      </c>
      <c r="AC32" s="1">
        <f>SUM('㈱塩釜:牡鹿'!AC32)</f>
        <v>1217.8851</v>
      </c>
      <c r="AD32" s="1">
        <f>SUM('㈱塩釜:牡鹿'!AD32)</f>
        <v>220063.912</v>
      </c>
      <c r="AE32" s="1">
        <f>SUM('㈱塩釜:牡鹿'!AE32)</f>
        <v>491</v>
      </c>
      <c r="AF32" s="1">
        <f>SUM('㈱塩釜:牡鹿'!AF32)</f>
        <v>1206.1678</v>
      </c>
      <c r="AG32" s="1">
        <f>SUM('㈱塩釜:牡鹿'!AG32)</f>
        <v>303451.001</v>
      </c>
      <c r="AH32" s="1">
        <f>SUM('㈱塩釜:牡鹿'!AH32)</f>
        <v>497</v>
      </c>
      <c r="AI32" s="1">
        <f>SUM('㈱塩釜:牡鹿'!AI32)</f>
        <v>4190.3678</v>
      </c>
      <c r="AJ32" s="1">
        <f>SUM('㈱塩釜:牡鹿'!AJ32)</f>
        <v>459912.75800000003</v>
      </c>
      <c r="AK32" s="1">
        <f>SUM('㈱塩釜:牡鹿'!AK32)</f>
        <v>345</v>
      </c>
      <c r="AL32" s="1">
        <f>SUM('㈱塩釜:牡鹿'!AL32)</f>
        <v>2972.8072</v>
      </c>
      <c r="AM32" s="1">
        <f>SUM('㈱塩釜:牡鹿'!AM32)</f>
        <v>305458.15499999997</v>
      </c>
      <c r="AN32" s="1">
        <f>SUM('㈱塩釜:牡鹿'!AN32)</f>
        <v>3807</v>
      </c>
      <c r="AO32" s="1">
        <f>SUM('㈱塩釜:牡鹿'!AO32)</f>
        <v>20280.5179</v>
      </c>
      <c r="AP32" s="1">
        <f>SUM('㈱塩釜:牡鹿'!AP32)</f>
        <v>3296448.351</v>
      </c>
      <c r="AQ32" s="190" t="s">
        <v>23</v>
      </c>
      <c r="AR32" s="503" t="s">
        <v>43</v>
      </c>
      <c r="AS32" s="44" t="s">
        <v>42</v>
      </c>
      <c r="AT32" s="21"/>
    </row>
    <row r="33" spans="1:46" ht="21.75" customHeight="1">
      <c r="A33" s="45" t="s">
        <v>44</v>
      </c>
      <c r="B33" s="504"/>
      <c r="C33" s="69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6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47" t="s">
        <v>24</v>
      </c>
      <c r="AR33" s="504"/>
      <c r="AS33" s="44" t="s">
        <v>44</v>
      </c>
      <c r="AT33" s="21"/>
    </row>
    <row r="34" spans="1:46" ht="21.75" customHeight="1">
      <c r="A34" s="45" t="s">
        <v>25</v>
      </c>
      <c r="B34" s="503" t="s">
        <v>45</v>
      </c>
      <c r="C34" s="68" t="s">
        <v>23</v>
      </c>
      <c r="D34" s="1">
        <f>SUM('㈱塩釜:牡鹿'!D34)</f>
        <v>55</v>
      </c>
      <c r="E34" s="1">
        <f>SUM('㈱塩釜:牡鹿'!E34)</f>
        <v>5.7778</v>
      </c>
      <c r="F34" s="1">
        <f>SUM('㈱塩釜:牡鹿'!F34)</f>
        <v>1773.7430000000002</v>
      </c>
      <c r="G34" s="1">
        <f>SUM('㈱塩釜:牡鹿'!G34)</f>
        <v>3</v>
      </c>
      <c r="H34" s="1">
        <f>SUM('㈱塩釜:牡鹿'!H34)</f>
        <v>0.37670000000000003</v>
      </c>
      <c r="I34" s="1">
        <f>SUM('㈱塩釜:牡鹿'!I34)</f>
        <v>60.522</v>
      </c>
      <c r="J34" s="1">
        <f>SUM('㈱塩釜:牡鹿'!J34)</f>
        <v>18</v>
      </c>
      <c r="K34" s="1">
        <f>SUM('㈱塩釜:牡鹿'!K34)</f>
        <v>0.7858999999999999</v>
      </c>
      <c r="L34" s="1">
        <f>SUM('㈱塩釜:牡鹿'!L34)</f>
        <v>555.2642</v>
      </c>
      <c r="M34" s="1">
        <f>SUM('㈱塩釜:牡鹿'!M34)</f>
        <v>117</v>
      </c>
      <c r="N34" s="1">
        <f>SUM('㈱塩釜:牡鹿'!N34)</f>
        <v>18.136499999999998</v>
      </c>
      <c r="O34" s="1">
        <f>SUM('㈱塩釜:牡鹿'!O34)</f>
        <v>5878.184</v>
      </c>
      <c r="P34" s="1">
        <f>SUM('㈱塩釜:牡鹿'!P34)</f>
        <v>299</v>
      </c>
      <c r="Q34" s="1">
        <f>SUM('㈱塩釜:牡鹿'!Q34)</f>
        <v>30.9888</v>
      </c>
      <c r="R34" s="1">
        <f>SUM('㈱塩釜:牡鹿'!R34)</f>
        <v>13511.693800000001</v>
      </c>
      <c r="S34" s="1">
        <f>SUM('㈱塩釜:牡鹿'!S34)</f>
        <v>351</v>
      </c>
      <c r="T34" s="1">
        <f>SUM('㈱塩釜:牡鹿'!T34)</f>
        <v>90.06839999999998</v>
      </c>
      <c r="U34" s="1">
        <f>SUM('㈱塩釜:牡鹿'!U34)</f>
        <v>15686.708999999999</v>
      </c>
      <c r="V34" s="1">
        <f>SUM('㈱塩釜:牡鹿'!V34)</f>
        <v>377</v>
      </c>
      <c r="W34" s="1">
        <f>SUM('㈱塩釜:牡鹿'!W34)</f>
        <v>81.0636</v>
      </c>
      <c r="X34" s="5">
        <f>SUM('㈱塩釜:牡鹿'!X34)</f>
        <v>10574.297999999999</v>
      </c>
      <c r="Y34" s="1">
        <f>SUM('㈱塩釜:牡鹿'!Y34)</f>
        <v>253</v>
      </c>
      <c r="Z34" s="1">
        <f>SUM('㈱塩釜:牡鹿'!Z34)</f>
        <v>55.809099999999994</v>
      </c>
      <c r="AA34" s="1">
        <f>SUM('㈱塩釜:牡鹿'!AA34)</f>
        <v>14760.136</v>
      </c>
      <c r="AB34" s="1">
        <f>SUM('㈱塩釜:牡鹿'!AB34)</f>
        <v>368</v>
      </c>
      <c r="AC34" s="1">
        <f>SUM('㈱塩釜:牡鹿'!AC34)</f>
        <v>73.80199999999999</v>
      </c>
      <c r="AD34" s="1">
        <f>SUM('㈱塩釜:牡鹿'!AD34)</f>
        <v>14157.14</v>
      </c>
      <c r="AE34" s="1">
        <f>SUM('㈱塩釜:牡鹿'!AE34)</f>
        <v>896</v>
      </c>
      <c r="AF34" s="1">
        <f>SUM('㈱塩釜:牡鹿'!AF34)</f>
        <v>395.17839999999995</v>
      </c>
      <c r="AG34" s="1">
        <f>SUM('㈱塩釜:牡鹿'!AG34)</f>
        <v>171252.3912</v>
      </c>
      <c r="AH34" s="1">
        <f>SUM('㈱塩釜:牡鹿'!AH34)</f>
        <v>881</v>
      </c>
      <c r="AI34" s="1">
        <f>SUM('㈱塩釜:牡鹿'!AI34)</f>
        <v>539.9748999999999</v>
      </c>
      <c r="AJ34" s="1">
        <f>SUM('㈱塩釜:牡鹿'!AJ34)</f>
        <v>235674.0126</v>
      </c>
      <c r="AK34" s="1">
        <f>SUM('㈱塩釜:牡鹿'!AK34)</f>
        <v>423</v>
      </c>
      <c r="AL34" s="1">
        <f>SUM('㈱塩釜:牡鹿'!AL34)</f>
        <v>155.38960000000003</v>
      </c>
      <c r="AM34" s="1">
        <f>SUM('㈱塩釜:牡鹿'!AM34)</f>
        <v>63641.32199999999</v>
      </c>
      <c r="AN34" s="1">
        <f>SUM('㈱塩釜:牡鹿'!AN34)</f>
        <v>4041</v>
      </c>
      <c r="AO34" s="1">
        <f>SUM('㈱塩釜:牡鹿'!AO34)</f>
        <v>1447.3517</v>
      </c>
      <c r="AP34" s="1">
        <f>SUM('㈱塩釜:牡鹿'!AP34)</f>
        <v>547525.4158</v>
      </c>
      <c r="AQ34" s="189" t="s">
        <v>23</v>
      </c>
      <c r="AR34" s="503" t="s">
        <v>45</v>
      </c>
      <c r="AS34" s="44" t="s">
        <v>25</v>
      </c>
      <c r="AT34" s="21"/>
    </row>
    <row r="35" spans="1:46" ht="21.75" customHeight="1">
      <c r="A35" s="49" t="s">
        <v>27</v>
      </c>
      <c r="B35" s="504"/>
      <c r="C35" s="69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6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50" t="s">
        <v>24</v>
      </c>
      <c r="AR35" s="504"/>
      <c r="AS35" s="51" t="s">
        <v>27</v>
      </c>
      <c r="AT35" s="21"/>
    </row>
    <row r="36" spans="1:46" ht="21.75" customHeight="1">
      <c r="A36" s="45" t="s">
        <v>46</v>
      </c>
      <c r="B36" s="503" t="s">
        <v>47</v>
      </c>
      <c r="C36" s="68" t="s">
        <v>23</v>
      </c>
      <c r="D36" s="1">
        <f>SUM('㈱塩釜:牡鹿'!D36)</f>
        <v>13</v>
      </c>
      <c r="E36" s="1">
        <f>SUM('㈱塩釜:牡鹿'!E36)</f>
        <v>0.3354</v>
      </c>
      <c r="F36" s="1">
        <f>SUM('㈱塩釜:牡鹿'!F36)</f>
        <v>104.936</v>
      </c>
      <c r="G36" s="1">
        <f>SUM('㈱塩釜:牡鹿'!G36)</f>
        <v>19</v>
      </c>
      <c r="H36" s="1">
        <f>SUM('㈱塩釜:牡鹿'!H36)</f>
        <v>24.803</v>
      </c>
      <c r="I36" s="1">
        <f>SUM('㈱塩釜:牡鹿'!I36)</f>
        <v>2414.979</v>
      </c>
      <c r="J36" s="1">
        <f>SUM('㈱塩釜:牡鹿'!J36)</f>
        <v>339</v>
      </c>
      <c r="K36" s="1">
        <f>SUM('㈱塩釜:牡鹿'!K36)</f>
        <v>689.445</v>
      </c>
      <c r="L36" s="74">
        <f>SUM('㈱塩釜:牡鹿'!L36)</f>
        <v>67918.20999999999</v>
      </c>
      <c r="M36" s="73">
        <f>SUM('㈱塩釜:牡鹿'!M36)</f>
        <v>197</v>
      </c>
      <c r="N36" s="1">
        <f>SUM('㈱塩釜:牡鹿'!N36)</f>
        <v>390.099</v>
      </c>
      <c r="O36" s="1">
        <f>SUM('㈱塩釜:牡鹿'!O36)</f>
        <v>37367.887</v>
      </c>
      <c r="P36" s="1"/>
      <c r="Q36" s="1"/>
      <c r="R36" s="1"/>
      <c r="S36" s="1">
        <f>SUM('㈱塩釜:牡鹿'!S36)</f>
        <v>8</v>
      </c>
      <c r="T36" s="1">
        <f>SUM('㈱塩釜:牡鹿'!T36)</f>
        <v>7.949999999999999</v>
      </c>
      <c r="U36" s="1">
        <f>SUM('㈱塩釜:牡鹿'!U36)</f>
        <v>434.376</v>
      </c>
      <c r="V36" s="1"/>
      <c r="W36" s="1"/>
      <c r="X36" s="5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>
        <f>SUM('㈱塩釜:牡鹿'!AN36)</f>
        <v>576</v>
      </c>
      <c r="AO36" s="1">
        <f>SUM('㈱塩釜:牡鹿'!AO36)</f>
        <v>1112.6324</v>
      </c>
      <c r="AP36" s="1">
        <f>SUM('㈱塩釜:牡鹿'!AP36)</f>
        <v>108240.38799999999</v>
      </c>
      <c r="AQ36" s="190" t="s">
        <v>23</v>
      </c>
      <c r="AR36" s="503" t="s">
        <v>47</v>
      </c>
      <c r="AS36" s="44" t="s">
        <v>46</v>
      </c>
      <c r="AT36" s="21"/>
    </row>
    <row r="37" spans="1:46" ht="21.75" customHeight="1">
      <c r="A37" s="45" t="s">
        <v>25</v>
      </c>
      <c r="B37" s="504"/>
      <c r="C37" s="69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6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47" t="s">
        <v>24</v>
      </c>
      <c r="AR37" s="504"/>
      <c r="AS37" s="44" t="s">
        <v>25</v>
      </c>
      <c r="AT37" s="21"/>
    </row>
    <row r="38" spans="1:46" ht="21.75" customHeight="1">
      <c r="A38" s="45" t="s">
        <v>27</v>
      </c>
      <c r="B38" s="503" t="s">
        <v>48</v>
      </c>
      <c r="C38" s="68" t="s">
        <v>23</v>
      </c>
      <c r="D38" s="1">
        <f>SUM('㈱塩釜:牡鹿'!D38)</f>
        <v>31</v>
      </c>
      <c r="E38" s="1">
        <f>SUM('㈱塩釜:牡鹿'!E38)</f>
        <v>4.3839999999999995</v>
      </c>
      <c r="F38" s="1">
        <f>SUM('㈱塩釜:牡鹿'!F38)</f>
        <v>2776.5612979198468</v>
      </c>
      <c r="G38" s="1">
        <f>SUM('㈱塩釜:牡鹿'!G38)</f>
        <v>28</v>
      </c>
      <c r="H38" s="1">
        <f>SUM('㈱塩釜:牡鹿'!H38)</f>
        <v>2.6795999999999998</v>
      </c>
      <c r="I38" s="1">
        <f>SUM('㈱塩釜:牡鹿'!I38)</f>
        <v>1617.7623966451602</v>
      </c>
      <c r="J38" s="1">
        <f>SUM('㈱塩釜:牡鹿'!J38)</f>
        <v>798</v>
      </c>
      <c r="K38" s="1">
        <f>SUM('㈱塩釜:牡鹿'!K38)</f>
        <v>4351.1801</v>
      </c>
      <c r="L38" s="1">
        <f>SUM('㈱塩釜:牡鹿'!L38)</f>
        <v>170347.48824817385</v>
      </c>
      <c r="M38" s="1">
        <f>SUM('㈱塩釜:牡鹿'!M38)</f>
        <v>1202</v>
      </c>
      <c r="N38" s="1">
        <f>SUM('㈱塩釜:牡鹿'!N38)</f>
        <v>5536.1902</v>
      </c>
      <c r="O38" s="1">
        <f>SUM('㈱塩釜:牡鹿'!O38)</f>
        <v>314859.8179645026</v>
      </c>
      <c r="P38" s="1">
        <f>SUM('㈱塩釜:牡鹿'!P38)</f>
        <v>191</v>
      </c>
      <c r="Q38" s="1">
        <f>SUM('㈱塩釜:牡鹿'!Q38)</f>
        <v>173.69540000000003</v>
      </c>
      <c r="R38" s="1">
        <f>SUM('㈱塩釜:牡鹿'!R38)</f>
        <v>17920.389628911176</v>
      </c>
      <c r="S38" s="1">
        <f>SUM('㈱塩釜:牡鹿'!S38)</f>
        <v>123</v>
      </c>
      <c r="T38" s="1">
        <f>SUM('㈱塩釜:牡鹿'!T38)</f>
        <v>5.8682</v>
      </c>
      <c r="U38" s="1">
        <f>SUM('㈱塩釜:牡鹿'!U38)</f>
        <v>3504.040260867617</v>
      </c>
      <c r="V38" s="1">
        <f>SUM('㈱塩釜:牡鹿'!V38)</f>
        <v>79</v>
      </c>
      <c r="W38" s="1">
        <f>SUM('㈱塩釜:牡鹿'!W38)</f>
        <v>4.3757</v>
      </c>
      <c r="X38" s="5">
        <f>SUM('㈱塩釜:牡鹿'!X38)</f>
        <v>2423.1245904340003</v>
      </c>
      <c r="Y38" s="1">
        <f>SUM('㈱塩釜:牡鹿'!Y38)</f>
        <v>44</v>
      </c>
      <c r="Z38" s="1">
        <f>SUM('㈱塩釜:牡鹿'!Z38)</f>
        <v>2.05</v>
      </c>
      <c r="AA38" s="1">
        <f>SUM('㈱塩釜:牡鹿'!AA38)</f>
        <v>1370.9339763857395</v>
      </c>
      <c r="AB38" s="1">
        <f>SUM('㈱塩釜:牡鹿'!AB38)</f>
        <v>221</v>
      </c>
      <c r="AC38" s="1">
        <f>SUM('㈱塩釜:牡鹿'!AC38)</f>
        <v>52.6343</v>
      </c>
      <c r="AD38" s="1">
        <f>SUM('㈱塩釜:牡鹿'!AD38)</f>
        <v>21067.524981620096</v>
      </c>
      <c r="AE38" s="1">
        <f>SUM('㈱塩釜:牡鹿'!AE38)</f>
        <v>774</v>
      </c>
      <c r="AF38" s="1">
        <f>SUM('㈱塩釜:牡鹿'!AF38)</f>
        <v>140.2532</v>
      </c>
      <c r="AG38" s="1">
        <f>SUM('㈱塩釜:牡鹿'!AG38)</f>
        <v>68826.37207563822</v>
      </c>
      <c r="AH38" s="1">
        <f>SUM('㈱塩釜:牡鹿'!AH38)</f>
        <v>877</v>
      </c>
      <c r="AI38" s="1">
        <f>SUM('㈱塩釜:牡鹿'!AI38)</f>
        <v>127.40859999999999</v>
      </c>
      <c r="AJ38" s="1">
        <f>SUM('㈱塩釜:牡鹿'!AJ38)</f>
        <v>53928.960806043084</v>
      </c>
      <c r="AK38" s="1">
        <f>SUM('㈱塩釜:牡鹿'!AK38)</f>
        <v>429</v>
      </c>
      <c r="AL38" s="1">
        <f>SUM('㈱塩釜:牡鹿'!AL38)</f>
        <v>32.0738</v>
      </c>
      <c r="AM38" s="1">
        <f>SUM('㈱塩釜:牡鹿'!AM38)</f>
        <v>15729.663985467805</v>
      </c>
      <c r="AN38" s="1">
        <f>SUM('㈱塩釜:牡鹿'!AN38)</f>
        <v>4797</v>
      </c>
      <c r="AO38" s="1">
        <f>SUM('㈱塩釜:牡鹿'!AO38)</f>
        <v>10432.793099999999</v>
      </c>
      <c r="AP38" s="1">
        <f>SUM('㈱塩釜:牡鹿'!AP38)</f>
        <v>674372.6402126091</v>
      </c>
      <c r="AQ38" s="189" t="s">
        <v>23</v>
      </c>
      <c r="AR38" s="503" t="s">
        <v>48</v>
      </c>
      <c r="AS38" s="44" t="s">
        <v>27</v>
      </c>
      <c r="AT38" s="21"/>
    </row>
    <row r="39" spans="1:46" ht="21.75" customHeight="1">
      <c r="A39" s="49" t="s">
        <v>49</v>
      </c>
      <c r="B39" s="504"/>
      <c r="C39" s="69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6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50" t="s">
        <v>24</v>
      </c>
      <c r="AR39" s="504"/>
      <c r="AS39" s="51" t="s">
        <v>49</v>
      </c>
      <c r="AT39" s="21"/>
    </row>
    <row r="40" spans="1:46" ht="21.75" customHeight="1">
      <c r="A40" s="45"/>
      <c r="B40" s="503" t="s">
        <v>50</v>
      </c>
      <c r="C40" s="68" t="s">
        <v>23</v>
      </c>
      <c r="D40" s="1"/>
      <c r="E40" s="1"/>
      <c r="F40" s="1"/>
      <c r="G40" s="1">
        <f>SUM('㈱塩釜:牡鹿'!G40)</f>
        <v>1</v>
      </c>
      <c r="H40" s="1">
        <f>SUM('㈱塩釜:牡鹿'!H40)</f>
        <v>5.4054</v>
      </c>
      <c r="I40" s="1">
        <f>SUM('㈱塩釜:牡鹿'!I40)</f>
        <v>227.027</v>
      </c>
      <c r="J40" s="1">
        <f>SUM('㈱塩釜:牡鹿'!J40)</f>
        <v>1</v>
      </c>
      <c r="K40" s="1">
        <f>SUM('㈱塩釜:牡鹿'!K40)</f>
        <v>15.7026</v>
      </c>
      <c r="L40" s="1">
        <f>SUM('㈱塩釜:牡鹿'!L40)</f>
        <v>10487.155</v>
      </c>
      <c r="M40" s="1"/>
      <c r="N40" s="1"/>
      <c r="O40" s="1"/>
      <c r="P40" s="1">
        <f>SUM('㈱塩釜:牡鹿'!P40)</f>
        <v>1</v>
      </c>
      <c r="Q40" s="1">
        <f>SUM('㈱塩釜:牡鹿'!Q40)</f>
        <v>0.9197</v>
      </c>
      <c r="R40" s="1">
        <f>SUM('㈱塩釜:牡鹿'!R40)</f>
        <v>744.957</v>
      </c>
      <c r="S40" s="1">
        <f>SUM('㈱塩釜:牡鹿'!S40)</f>
        <v>1</v>
      </c>
      <c r="T40" s="1">
        <f>SUM('㈱塩釜:牡鹿'!T40)</f>
        <v>10.9135</v>
      </c>
      <c r="U40" s="1">
        <f>SUM('㈱塩釜:牡鹿'!U40)</f>
        <v>7550.933</v>
      </c>
      <c r="V40" s="1"/>
      <c r="W40" s="1"/>
      <c r="X40" s="5"/>
      <c r="Y40" s="1"/>
      <c r="Z40" s="1"/>
      <c r="AA40" s="1"/>
      <c r="AB40" s="1">
        <f>SUM('㈱塩釜:牡鹿'!AB40)</f>
        <v>1</v>
      </c>
      <c r="AC40" s="1">
        <f>SUM('㈱塩釜:牡鹿'!AC40)</f>
        <v>179.1921</v>
      </c>
      <c r="AD40" s="1">
        <f>SUM('㈱塩釜:牡鹿'!AD40)</f>
        <v>132839.481</v>
      </c>
      <c r="AE40" s="1">
        <f>SUM('㈱塩釜:牡鹿'!AE40)</f>
        <v>1</v>
      </c>
      <c r="AF40" s="1">
        <f>SUM('㈱塩釜:牡鹿'!AF40)</f>
        <v>6.5524</v>
      </c>
      <c r="AG40" s="1">
        <f>SUM('㈱塩釜:牡鹿'!AG40)</f>
        <v>4880.256</v>
      </c>
      <c r="AH40" s="1"/>
      <c r="AI40" s="1"/>
      <c r="AJ40" s="1"/>
      <c r="AK40" s="1">
        <f>SUM('㈱塩釜:牡鹿'!AK40)</f>
        <v>1</v>
      </c>
      <c r="AL40" s="1">
        <f>SUM('㈱塩釜:牡鹿'!AL40)</f>
        <v>11.395</v>
      </c>
      <c r="AM40" s="1">
        <f>SUM('㈱塩釜:牡鹿'!AM40)</f>
        <v>10312.131</v>
      </c>
      <c r="AN40" s="1">
        <f>SUM('㈱塩釜:牡鹿'!AN40)</f>
        <v>7</v>
      </c>
      <c r="AO40" s="1">
        <f>SUM('㈱塩釜:牡鹿'!AO40)</f>
        <v>230.08070000000004</v>
      </c>
      <c r="AP40" s="1">
        <f>SUM('㈱塩釜:牡鹿'!AP40)</f>
        <v>167041.94</v>
      </c>
      <c r="AQ40" s="190" t="s">
        <v>23</v>
      </c>
      <c r="AR40" s="503" t="s">
        <v>50</v>
      </c>
      <c r="AS40" s="44"/>
      <c r="AT40" s="21"/>
    </row>
    <row r="41" spans="1:46" ht="21.75" customHeight="1">
      <c r="A41" s="45" t="s">
        <v>51</v>
      </c>
      <c r="B41" s="504"/>
      <c r="C41" s="69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6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47" t="s">
        <v>24</v>
      </c>
      <c r="AR41" s="504"/>
      <c r="AS41" s="44" t="s">
        <v>51</v>
      </c>
      <c r="AT41" s="21"/>
    </row>
    <row r="42" spans="1:46" ht="21.75" customHeight="1">
      <c r="A42" s="45"/>
      <c r="B42" s="503" t="s">
        <v>52</v>
      </c>
      <c r="C42" s="68" t="s">
        <v>23</v>
      </c>
      <c r="D42" s="1">
        <f>SUM('㈱塩釜:牡鹿'!D42)</f>
        <v>18</v>
      </c>
      <c r="E42" s="1">
        <f>SUM('㈱塩釜:牡鹿'!E42)</f>
        <v>560.309</v>
      </c>
      <c r="F42" s="1">
        <f>SUM('㈱塩釜:牡鹿'!F42)</f>
        <v>210749.566</v>
      </c>
      <c r="G42" s="1">
        <f>SUM('㈱塩釜:牡鹿'!G42)</f>
        <v>16</v>
      </c>
      <c r="H42" s="1">
        <f>SUM('㈱塩釜:牡鹿'!H42)</f>
        <v>598.5006</v>
      </c>
      <c r="I42" s="1">
        <f>SUM('㈱塩釜:牡鹿'!I42)</f>
        <v>236133.032</v>
      </c>
      <c r="J42" s="1">
        <f>SUM('㈱塩釜:牡鹿'!J42)</f>
        <v>18</v>
      </c>
      <c r="K42" s="1">
        <f>SUM('㈱塩釜:牡鹿'!K42)</f>
        <v>585.6414</v>
      </c>
      <c r="L42" s="1">
        <f>SUM('㈱塩釜:牡鹿'!L42)</f>
        <v>184764.67299999998</v>
      </c>
      <c r="M42" s="1">
        <f>SUM('㈱塩釜:牡鹿'!M42)</f>
        <v>18</v>
      </c>
      <c r="N42" s="1">
        <f>SUM('㈱塩釜:牡鹿'!N42)</f>
        <v>380.9726</v>
      </c>
      <c r="O42" s="1">
        <f>SUM('㈱塩釜:牡鹿'!O42)</f>
        <v>183906.568</v>
      </c>
      <c r="P42" s="1">
        <f>SUM('㈱塩釜:牡鹿'!P42)</f>
        <v>19</v>
      </c>
      <c r="Q42" s="1">
        <f>SUM('㈱塩釜:牡鹿'!Q42)</f>
        <v>449.8936</v>
      </c>
      <c r="R42" s="1">
        <f>SUM('㈱塩釜:牡鹿'!R42)</f>
        <v>143731.584</v>
      </c>
      <c r="S42" s="1">
        <f>SUM('㈱塩釜:牡鹿'!S42)</f>
        <v>22</v>
      </c>
      <c r="T42" s="1">
        <f>SUM('㈱塩釜:牡鹿'!T42)</f>
        <v>695.7923</v>
      </c>
      <c r="U42" s="1">
        <f>SUM('㈱塩釜:牡鹿'!U42)</f>
        <v>148217.576</v>
      </c>
      <c r="V42" s="1">
        <f>SUM('㈱塩釜:牡鹿'!V42)</f>
        <v>13</v>
      </c>
      <c r="W42" s="1">
        <f>SUM('㈱塩釜:牡鹿'!W42)</f>
        <v>372.47970000000004</v>
      </c>
      <c r="X42" s="5">
        <f>SUM('㈱塩釜:牡鹿'!X42)</f>
        <v>73027.851</v>
      </c>
      <c r="Y42" s="1">
        <f>SUM('㈱塩釜:牡鹿'!Y42)</f>
        <v>9</v>
      </c>
      <c r="Z42" s="1">
        <f>SUM('㈱塩釜:牡鹿'!Z42)</f>
        <v>264.2736</v>
      </c>
      <c r="AA42" s="1">
        <f>SUM('㈱塩釜:牡鹿'!AA42)</f>
        <v>46347.225</v>
      </c>
      <c r="AB42" s="1">
        <f>SUM('㈱塩釜:牡鹿'!AB42)</f>
        <v>16</v>
      </c>
      <c r="AC42" s="1">
        <f>SUM('㈱塩釜:牡鹿'!AC42)</f>
        <v>1001.105</v>
      </c>
      <c r="AD42" s="1">
        <f>SUM('㈱塩釜:牡鹿'!AD42)</f>
        <v>180320.311</v>
      </c>
      <c r="AE42" s="1">
        <f>SUM('㈱塩釜:牡鹿'!AE42)</f>
        <v>21</v>
      </c>
      <c r="AF42" s="1">
        <f>SUM('㈱塩釜:牡鹿'!AF42)</f>
        <v>848.0571</v>
      </c>
      <c r="AG42" s="1">
        <f>SUM('㈱塩釜:牡鹿'!AG42)</f>
        <v>219319.13397635455</v>
      </c>
      <c r="AH42" s="1">
        <f>SUM('㈱塩釜:牡鹿'!AH42)</f>
        <v>16</v>
      </c>
      <c r="AI42" s="1">
        <f>SUM('㈱塩釜:牡鹿'!AI42)</f>
        <v>555.9433</v>
      </c>
      <c r="AJ42" s="1">
        <f>SUM('㈱塩釜:牡鹿'!AJ42)</f>
        <v>262314.723</v>
      </c>
      <c r="AK42" s="1">
        <f>SUM('㈱塩釜:牡鹿'!AK42)</f>
        <v>22</v>
      </c>
      <c r="AL42" s="1">
        <f>SUM('㈱塩釜:牡鹿'!AL42)</f>
        <v>710.795</v>
      </c>
      <c r="AM42" s="1">
        <f>SUM('㈱塩釜:牡鹿'!AM42)</f>
        <v>351020.4220414499</v>
      </c>
      <c r="AN42" s="1">
        <f>SUM('㈱塩釜:牡鹿'!AN42)</f>
        <v>208</v>
      </c>
      <c r="AO42" s="1">
        <f>SUM('㈱塩釜:牡鹿'!AO42)</f>
        <v>7023.7632</v>
      </c>
      <c r="AP42" s="1">
        <f>SUM('㈱塩釜:牡鹿'!AP42)</f>
        <v>2239852.665017805</v>
      </c>
      <c r="AQ42" s="189" t="s">
        <v>23</v>
      </c>
      <c r="AR42" s="503" t="s">
        <v>52</v>
      </c>
      <c r="AS42" s="44"/>
      <c r="AT42" s="21"/>
    </row>
    <row r="43" spans="1:46" ht="21.75" customHeight="1">
      <c r="A43" s="45" t="s">
        <v>53</v>
      </c>
      <c r="B43" s="504"/>
      <c r="C43" s="69" t="s">
        <v>24</v>
      </c>
      <c r="D43" s="2">
        <f>SUM('㈱塩釜:牡鹿'!D43)</f>
        <v>23</v>
      </c>
      <c r="E43" s="2">
        <f>SUM('㈱塩釜:牡鹿'!E43)</f>
        <v>460.5935</v>
      </c>
      <c r="F43" s="2">
        <f>SUM('㈱塩釜:牡鹿'!F43)</f>
        <v>243614.13603728876</v>
      </c>
      <c r="G43" s="2">
        <f>SUM('㈱塩釜:牡鹿'!G43)</f>
        <v>20</v>
      </c>
      <c r="H43" s="2">
        <f>SUM('㈱塩釜:牡鹿'!H43)</f>
        <v>476.4447</v>
      </c>
      <c r="I43" s="2">
        <f>SUM('㈱塩釜:牡鹿'!I43)</f>
        <v>227540.34466961416</v>
      </c>
      <c r="J43" s="2">
        <f>SUM('㈱塩釜:牡鹿'!J43)</f>
        <v>19</v>
      </c>
      <c r="K43" s="2">
        <f>SUM('㈱塩釜:牡鹿'!K43)</f>
        <v>340.4004</v>
      </c>
      <c r="L43" s="2">
        <f>SUM('㈱塩釜:牡鹿'!L43)</f>
        <v>155144.03766439078</v>
      </c>
      <c r="M43" s="2">
        <f>SUM('㈱塩釜:牡鹿'!M43)</f>
        <v>37</v>
      </c>
      <c r="N43" s="2">
        <f>SUM('㈱塩釜:牡鹿'!N43)</f>
        <v>441.77570000000003</v>
      </c>
      <c r="O43" s="2">
        <f>SUM('㈱塩釜:牡鹿'!O43)</f>
        <v>219333.15021908347</v>
      </c>
      <c r="P43" s="2">
        <f>SUM('㈱塩釜:牡鹿'!P43)</f>
        <v>35</v>
      </c>
      <c r="Q43" s="2">
        <f>SUM('㈱塩釜:牡鹿'!Q43)</f>
        <v>591.7620999999999</v>
      </c>
      <c r="R43" s="2">
        <f>SUM('㈱塩釜:牡鹿'!R43)</f>
        <v>183606.58491174207</v>
      </c>
      <c r="S43" s="2">
        <f>SUM('㈱塩釜:牡鹿'!S43)</f>
        <v>22</v>
      </c>
      <c r="T43" s="2">
        <f>SUM('㈱塩釜:牡鹿'!T43)</f>
        <v>422.5222</v>
      </c>
      <c r="U43" s="2">
        <f>SUM('㈱塩釜:牡鹿'!U43)</f>
        <v>106607.62503932828</v>
      </c>
      <c r="V43" s="2">
        <f>SUM('㈱塩釜:牡鹿'!V43)</f>
        <v>13</v>
      </c>
      <c r="W43" s="2">
        <f>SUM('㈱塩釜:牡鹿'!W43)</f>
        <v>282.8559</v>
      </c>
      <c r="X43" s="6">
        <f>SUM('㈱塩釜:牡鹿'!X43)</f>
        <v>82827.53378311626</v>
      </c>
      <c r="Y43" s="2">
        <f>SUM('㈱塩釜:牡鹿'!Y43)</f>
        <v>25</v>
      </c>
      <c r="Z43" s="2">
        <f>SUM('㈱塩釜:牡鹿'!Z43)</f>
        <v>333.6042</v>
      </c>
      <c r="AA43" s="2">
        <f>SUM('㈱塩釜:牡鹿'!AA43)</f>
        <v>142405.87848475174</v>
      </c>
      <c r="AB43" s="2">
        <f>SUM('㈱塩釜:牡鹿'!AB43)</f>
        <v>25</v>
      </c>
      <c r="AC43" s="2">
        <f>SUM('㈱塩釜:牡鹿'!AC43)</f>
        <v>276.1682</v>
      </c>
      <c r="AD43" s="2">
        <f>SUM('㈱塩釜:牡鹿'!AD43)</f>
        <v>181905.174</v>
      </c>
      <c r="AE43" s="2">
        <f>SUM('㈱塩釜:牡鹿'!AE43)</f>
        <v>94</v>
      </c>
      <c r="AF43" s="2">
        <f>SUM('㈱塩釜:牡鹿'!AF43)</f>
        <v>1005.626</v>
      </c>
      <c r="AG43" s="2">
        <f>SUM('㈱塩釜:牡鹿'!AG43)</f>
        <v>989074.6326696242</v>
      </c>
      <c r="AH43" s="2">
        <f>SUM('㈱塩釜:牡鹿'!AH43)</f>
        <v>76</v>
      </c>
      <c r="AI43" s="2">
        <f>SUM('㈱塩釜:牡鹿'!AI43)</f>
        <v>903.7449999999999</v>
      </c>
      <c r="AJ43" s="2">
        <f>SUM('㈱塩釜:牡鹿'!AJ43)</f>
        <v>670513.8267059049</v>
      </c>
      <c r="AK43" s="2">
        <f>SUM('㈱塩釜:牡鹿'!AK43)</f>
        <v>46</v>
      </c>
      <c r="AL43" s="2">
        <f>SUM('㈱塩釜:牡鹿'!AL43)</f>
        <v>816.6568</v>
      </c>
      <c r="AM43" s="2">
        <f>SUM('㈱塩釜:牡鹿'!AM43)</f>
        <v>519329.0318256453</v>
      </c>
      <c r="AN43" s="2">
        <f>SUM('㈱塩釜:牡鹿'!AN43)</f>
        <v>435</v>
      </c>
      <c r="AO43" s="2">
        <f>SUM('㈱塩釜:牡鹿'!AO43)</f>
        <v>6352.154699999999</v>
      </c>
      <c r="AP43" s="2">
        <f>SUM('㈱塩釜:牡鹿'!AP43)</f>
        <v>3721901.9560104897</v>
      </c>
      <c r="AQ43" s="43" t="s">
        <v>24</v>
      </c>
      <c r="AR43" s="504"/>
      <c r="AS43" s="44" t="s">
        <v>53</v>
      </c>
      <c r="AT43" s="21"/>
    </row>
    <row r="44" spans="1:46" ht="21.75" customHeight="1">
      <c r="A44" s="45"/>
      <c r="B44" s="503" t="s">
        <v>54</v>
      </c>
      <c r="C44" s="68" t="s">
        <v>23</v>
      </c>
      <c r="D44" s="1">
        <f>SUM('㈱塩釜:牡鹿'!D44)</f>
        <v>40</v>
      </c>
      <c r="E44" s="1">
        <f>SUM('㈱塩釜:牡鹿'!E44)</f>
        <v>10.2259</v>
      </c>
      <c r="F44" s="1">
        <f>SUM('㈱塩釜:牡鹿'!F44)</f>
        <v>3666.795</v>
      </c>
      <c r="G44" s="1">
        <f>SUM('㈱塩釜:牡鹿'!G44)</f>
        <v>25</v>
      </c>
      <c r="H44" s="1">
        <f>SUM('㈱塩釜:牡鹿'!H44)</f>
        <v>1.1803</v>
      </c>
      <c r="I44" s="1">
        <f>SUM('㈱塩釜:牡鹿'!I44)</f>
        <v>514.931</v>
      </c>
      <c r="J44" s="1">
        <f>SUM('㈱塩釜:牡鹿'!J44)</f>
        <v>31</v>
      </c>
      <c r="K44" s="1">
        <f>SUM('㈱塩釜:牡鹿'!K44)</f>
        <v>1.2249</v>
      </c>
      <c r="L44" s="1">
        <f>SUM('㈱塩釜:牡鹿'!L44)</f>
        <v>411.789</v>
      </c>
      <c r="M44" s="1">
        <f>SUM('㈱塩釜:牡鹿'!M44)</f>
        <v>59</v>
      </c>
      <c r="N44" s="1">
        <f>SUM('㈱塩釜:牡鹿'!N44)</f>
        <v>2.8025</v>
      </c>
      <c r="O44" s="1">
        <f>SUM('㈱塩釜:牡鹿'!O44)</f>
        <v>729.14</v>
      </c>
      <c r="P44" s="1">
        <f>SUM('㈱塩釜:牡鹿'!P44)</f>
        <v>20</v>
      </c>
      <c r="Q44" s="1">
        <f>SUM('㈱塩釜:牡鹿'!Q44)</f>
        <v>0.2676</v>
      </c>
      <c r="R44" s="1">
        <f>SUM('㈱塩釜:牡鹿'!R44)</f>
        <v>85.31</v>
      </c>
      <c r="S44" s="1">
        <f>SUM('㈱塩釜:牡鹿'!S44)</f>
        <v>9</v>
      </c>
      <c r="T44" s="1">
        <f>SUM('㈱塩釜:牡鹿'!T44)</f>
        <v>0.3511</v>
      </c>
      <c r="U44" s="1">
        <f>SUM('㈱塩釜:牡鹿'!U44)</f>
        <v>379.692</v>
      </c>
      <c r="V44" s="1">
        <f>SUM('㈱塩釜:牡鹿'!V44)</f>
        <v>1</v>
      </c>
      <c r="W44" s="1">
        <f>SUM('㈱塩釜:牡鹿'!W44)</f>
        <v>0.003</v>
      </c>
      <c r="X44" s="5">
        <f>SUM('㈱塩釜:牡鹿'!X44)</f>
        <v>13.284</v>
      </c>
      <c r="Y44" s="1"/>
      <c r="Z44" s="1"/>
      <c r="AA44" s="1"/>
      <c r="AB44" s="1">
        <f>SUM('㈱塩釜:牡鹿'!AB44)</f>
        <v>9</v>
      </c>
      <c r="AC44" s="1">
        <f>SUM('㈱塩釜:牡鹿'!AC44)</f>
        <v>0.2662</v>
      </c>
      <c r="AD44" s="1">
        <f>SUM('㈱塩釜:牡鹿'!AD44)</f>
        <v>137.255</v>
      </c>
      <c r="AE44" s="1">
        <f>SUM('㈱塩釜:牡鹿'!AE44)</f>
        <v>20</v>
      </c>
      <c r="AF44" s="1">
        <f>SUM('㈱塩釜:牡鹿'!AF44)</f>
        <v>1.1869</v>
      </c>
      <c r="AG44" s="1">
        <f>SUM('㈱塩釜:牡鹿'!AG44)</f>
        <v>633.241</v>
      </c>
      <c r="AH44" s="1">
        <f>SUM('㈱塩釜:牡鹿'!AH44)</f>
        <v>63</v>
      </c>
      <c r="AI44" s="1">
        <f>SUM('㈱塩釜:牡鹿'!AI44)</f>
        <v>4.6307</v>
      </c>
      <c r="AJ44" s="1">
        <f>SUM('㈱塩釜:牡鹿'!AJ44)</f>
        <v>2179.723</v>
      </c>
      <c r="AK44" s="1">
        <f>SUM('㈱塩釜:牡鹿'!AK44)</f>
        <v>108</v>
      </c>
      <c r="AL44" s="1">
        <f>SUM('㈱塩釜:牡鹿'!AL44)</f>
        <v>9.2573</v>
      </c>
      <c r="AM44" s="1">
        <f>SUM('㈱塩釜:牡鹿'!AM44)</f>
        <v>5861.628</v>
      </c>
      <c r="AN44" s="1">
        <f>SUM('㈱塩釜:牡鹿'!AN44)</f>
        <v>385</v>
      </c>
      <c r="AO44" s="1">
        <f>SUM('㈱塩釜:牡鹿'!AO44)</f>
        <v>31.396400000000003</v>
      </c>
      <c r="AP44" s="1">
        <f>SUM('㈱塩釜:牡鹿'!AP44)</f>
        <v>14612.788</v>
      </c>
      <c r="AQ44" s="189" t="s">
        <v>23</v>
      </c>
      <c r="AR44" s="503" t="s">
        <v>54</v>
      </c>
      <c r="AS44" s="44"/>
      <c r="AT44" s="21"/>
    </row>
    <row r="45" spans="1:46" ht="21.75" customHeight="1">
      <c r="A45" s="45" t="s">
        <v>27</v>
      </c>
      <c r="B45" s="504"/>
      <c r="C45" s="69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>
        <f>SUM('㈱塩釜:牡鹿'!S45)</f>
        <v>1</v>
      </c>
      <c r="T45" s="2">
        <f>SUM('㈱塩釜:牡鹿'!T45)</f>
        <v>0.0043</v>
      </c>
      <c r="U45" s="2">
        <f>SUM('㈱塩釜:牡鹿'!U45)</f>
        <v>0.966</v>
      </c>
      <c r="V45" s="2"/>
      <c r="W45" s="2"/>
      <c r="X45" s="6"/>
      <c r="Y45" s="2"/>
      <c r="Z45" s="2"/>
      <c r="AA45" s="2"/>
      <c r="AB45" s="2">
        <f>SUM('㈱塩釜:牡鹿'!AB45)</f>
        <v>38</v>
      </c>
      <c r="AC45" s="2">
        <f>SUM('㈱塩釜:牡鹿'!AC45)</f>
        <v>260.447</v>
      </c>
      <c r="AD45" s="2">
        <f>SUM('㈱塩釜:牡鹿'!AD45)</f>
        <v>318206.30459352385</v>
      </c>
      <c r="AE45" s="2"/>
      <c r="AF45" s="2"/>
      <c r="AG45" s="2"/>
      <c r="AH45" s="2">
        <f>SUM('㈱塩釜:牡鹿'!AH45)</f>
        <v>10</v>
      </c>
      <c r="AI45" s="2">
        <f>SUM('㈱塩釜:牡鹿'!AI45)</f>
        <v>0.3959</v>
      </c>
      <c r="AJ45" s="2">
        <f>SUM('㈱塩釜:牡鹿'!AJ45)</f>
        <v>200.069</v>
      </c>
      <c r="AK45" s="2">
        <f>SUM('㈱塩釜:牡鹿'!AK45)</f>
        <v>10</v>
      </c>
      <c r="AL45" s="2">
        <f>SUM('㈱塩釜:牡鹿'!AL45)</f>
        <v>0.435</v>
      </c>
      <c r="AM45" s="2">
        <f>SUM('㈱塩釜:牡鹿'!AM45)</f>
        <v>266.669</v>
      </c>
      <c r="AN45" s="2">
        <f>SUM('㈱塩釜:牡鹿'!AN45)</f>
        <v>59</v>
      </c>
      <c r="AO45" s="2">
        <f>SUM('㈱塩釜:牡鹿'!AO45)</f>
        <v>261.2822</v>
      </c>
      <c r="AP45" s="2">
        <f>SUM('㈱塩釜:牡鹿'!AP45)</f>
        <v>318674.0085935239</v>
      </c>
      <c r="AQ45" s="47" t="s">
        <v>24</v>
      </c>
      <c r="AR45" s="504"/>
      <c r="AS45" s="54" t="s">
        <v>27</v>
      </c>
      <c r="AT45" s="21"/>
    </row>
    <row r="46" spans="1:46" ht="21.75" customHeight="1">
      <c r="A46" s="45"/>
      <c r="B46" s="503" t="s">
        <v>55</v>
      </c>
      <c r="C46" s="68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5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89" t="s">
        <v>23</v>
      </c>
      <c r="AR46" s="503" t="s">
        <v>55</v>
      </c>
      <c r="AS46" s="54"/>
      <c r="AT46" s="21"/>
    </row>
    <row r="47" spans="1:46" ht="21.75" customHeight="1">
      <c r="A47" s="49"/>
      <c r="B47" s="504"/>
      <c r="C47" s="69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50" t="s">
        <v>24</v>
      </c>
      <c r="AR47" s="504"/>
      <c r="AS47" s="55"/>
      <c r="AT47" s="21"/>
    </row>
    <row r="48" spans="1:46" ht="21.75" customHeight="1">
      <c r="A48" s="45"/>
      <c r="B48" s="503" t="s">
        <v>56</v>
      </c>
      <c r="C48" s="68" t="s">
        <v>23</v>
      </c>
      <c r="D48" s="1">
        <f>SUM('㈱塩釜:牡鹿'!D48)</f>
        <v>50</v>
      </c>
      <c r="E48" s="1">
        <f>SUM('㈱塩釜:牡鹿'!E48)</f>
        <v>7.772</v>
      </c>
      <c r="F48" s="1">
        <f>SUM('㈱塩釜:牡鹿'!F48)</f>
        <v>4136.967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>
        <f>SUM('㈱塩釜:牡鹿'!V48)</f>
        <v>38</v>
      </c>
      <c r="W48" s="1">
        <f>SUM('㈱塩釜:牡鹿'!W48)</f>
        <v>6.78</v>
      </c>
      <c r="X48" s="5">
        <f>SUM('㈱塩釜:牡鹿'!X48)</f>
        <v>3158.95</v>
      </c>
      <c r="Y48" s="1">
        <f>SUM('㈱塩釜:牡鹿'!Y48)</f>
        <v>102</v>
      </c>
      <c r="Z48" s="1">
        <f>SUM('㈱塩釜:牡鹿'!Z48)</f>
        <v>15.0495</v>
      </c>
      <c r="AA48" s="1">
        <f>SUM('㈱塩釜:牡鹿'!AA48)</f>
        <v>7572.684</v>
      </c>
      <c r="AB48" s="1">
        <f>SUM('㈱塩釜:牡鹿'!AB48)</f>
        <v>36</v>
      </c>
      <c r="AC48" s="1">
        <f>SUM('㈱塩釜:牡鹿'!AC48)</f>
        <v>3.9070000000000005</v>
      </c>
      <c r="AD48" s="1">
        <f>SUM('㈱塩釜:牡鹿'!AD48)</f>
        <v>1931.519</v>
      </c>
      <c r="AE48" s="1">
        <f>SUM('㈱塩釜:牡鹿'!AE48)</f>
        <v>47</v>
      </c>
      <c r="AF48" s="1">
        <f>SUM('㈱塩釜:牡鹿'!AF48)</f>
        <v>25.8365</v>
      </c>
      <c r="AG48" s="1">
        <f>SUM('㈱塩釜:牡鹿'!AG48)</f>
        <v>8832.210000000001</v>
      </c>
      <c r="AH48" s="1">
        <f>SUM('㈱塩釜:牡鹿'!AH48)</f>
        <v>158</v>
      </c>
      <c r="AI48" s="1">
        <f>SUM('㈱塩釜:牡鹿'!AI48)</f>
        <v>78.5145</v>
      </c>
      <c r="AJ48" s="1">
        <f>SUM('㈱塩釜:牡鹿'!AJ48)</f>
        <v>29012.304000000004</v>
      </c>
      <c r="AK48" s="1">
        <f>SUM('㈱塩釜:牡鹿'!AK48)</f>
        <v>93</v>
      </c>
      <c r="AL48" s="1">
        <f>SUM('㈱塩釜:牡鹿'!AL48)</f>
        <v>26.063299999999998</v>
      </c>
      <c r="AM48" s="1">
        <f>SUM('㈱塩釜:牡鹿'!AM48)</f>
        <v>19105.956000000002</v>
      </c>
      <c r="AN48" s="1">
        <f>SUM('㈱塩釜:牡鹿'!AN48)</f>
        <v>524</v>
      </c>
      <c r="AO48" s="1">
        <f>SUM('㈱塩釜:牡鹿'!AO48)</f>
        <v>163.9228</v>
      </c>
      <c r="AP48" s="1">
        <f>SUM('㈱塩釜:牡鹿'!AP48)</f>
        <v>73750.59000000001</v>
      </c>
      <c r="AQ48" s="190" t="s">
        <v>23</v>
      </c>
      <c r="AR48" s="503" t="s">
        <v>56</v>
      </c>
      <c r="AS48" s="54"/>
      <c r="AT48" s="21"/>
    </row>
    <row r="49" spans="1:46" ht="21.75" customHeight="1">
      <c r="A49" s="45" t="s">
        <v>57</v>
      </c>
      <c r="B49" s="504"/>
      <c r="C49" s="69" t="s">
        <v>24</v>
      </c>
      <c r="D49" s="2"/>
      <c r="E49" s="2"/>
      <c r="F49" s="2"/>
      <c r="G49" s="2">
        <f>SUM('㈱塩釜:牡鹿'!G49)</f>
        <v>1</v>
      </c>
      <c r="H49" s="2">
        <f>SUM('㈱塩釜:牡鹿'!H49)</f>
        <v>3.1011</v>
      </c>
      <c r="I49" s="2">
        <f>SUM('㈱塩釜:牡鹿'!I49)</f>
        <v>1172.547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6"/>
      <c r="Y49" s="2">
        <f>SUM('㈱塩釜:牡鹿'!Y49)</f>
        <v>1</v>
      </c>
      <c r="Z49" s="2">
        <f>SUM('㈱塩釜:牡鹿'!Z49)</f>
        <v>0.23</v>
      </c>
      <c r="AA49" s="2">
        <f>SUM('㈱塩釜:牡鹿'!AA49)</f>
        <v>98.432</v>
      </c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>
        <f>SUM('㈱塩釜:牡鹿'!AN49)</f>
        <v>2</v>
      </c>
      <c r="AO49" s="2">
        <f>SUM('㈱塩釜:牡鹿'!AO49)</f>
        <v>3.3311</v>
      </c>
      <c r="AP49" s="2">
        <f>SUM('㈱塩釜:牡鹿'!AP49)</f>
        <v>1270.979</v>
      </c>
      <c r="AQ49" s="47" t="s">
        <v>24</v>
      </c>
      <c r="AR49" s="504"/>
      <c r="AS49" s="54" t="s">
        <v>57</v>
      </c>
      <c r="AT49" s="21"/>
    </row>
    <row r="50" spans="1:46" ht="21.75" customHeight="1">
      <c r="A50" s="45"/>
      <c r="B50" s="503" t="s">
        <v>58</v>
      </c>
      <c r="C50" s="68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>
        <f>SUM('㈱塩釜:牡鹿'!S50)</f>
        <v>2</v>
      </c>
      <c r="T50" s="1">
        <f>SUM('㈱塩釜:牡鹿'!T50)</f>
        <v>436.9065</v>
      </c>
      <c r="U50" s="1">
        <f>SUM('㈱塩釜:牡鹿'!U50)</f>
        <v>120175.265</v>
      </c>
      <c r="V50" s="1">
        <f>SUM('㈱塩釜:牡鹿'!V50)</f>
        <v>2</v>
      </c>
      <c r="W50" s="1">
        <f>SUM('㈱塩釜:牡鹿'!W50)</f>
        <v>471.5619</v>
      </c>
      <c r="X50" s="5">
        <f>SUM('㈱塩釜:牡鹿'!X50)</f>
        <v>149587.3864740905</v>
      </c>
      <c r="Y50" s="1">
        <f>SUM('㈱塩釜:牡鹿'!Y50)</f>
        <v>1</v>
      </c>
      <c r="Z50" s="1">
        <f>SUM('㈱塩釜:牡鹿'!Z50)</f>
        <v>120.91</v>
      </c>
      <c r="AA50" s="1">
        <f>SUM('㈱塩釜:牡鹿'!AA50)</f>
        <v>39334.416</v>
      </c>
      <c r="AB50" s="1">
        <f>SUM('㈱塩釜:牡鹿'!AB50)</f>
        <v>1</v>
      </c>
      <c r="AC50" s="1">
        <f>SUM('㈱塩釜:牡鹿'!AC50)</f>
        <v>83.1382</v>
      </c>
      <c r="AD50" s="1">
        <f>SUM('㈱塩釜:牡鹿'!AD50)</f>
        <v>24136.142</v>
      </c>
      <c r="AE50" s="1">
        <f>SUM('㈱塩釜:牡鹿'!AE50)</f>
        <v>2</v>
      </c>
      <c r="AF50" s="1">
        <f>SUM('㈱塩釜:牡鹿'!AF50)</f>
        <v>292.7608</v>
      </c>
      <c r="AG50" s="1">
        <f>SUM('㈱塩釜:牡鹿'!AG50)</f>
        <v>97369.2771515509</v>
      </c>
      <c r="AH50" s="1"/>
      <c r="AI50" s="1"/>
      <c r="AJ50" s="1"/>
      <c r="AK50" s="1"/>
      <c r="AL50" s="1"/>
      <c r="AM50" s="1"/>
      <c r="AN50" s="1">
        <f>SUM('㈱塩釜:牡鹿'!AN50)</f>
        <v>8</v>
      </c>
      <c r="AO50" s="1">
        <f>SUM('㈱塩釜:牡鹿'!AO50)</f>
        <v>1405.2773999999997</v>
      </c>
      <c r="AP50" s="1">
        <f>SUM('㈱塩釜:牡鹿'!AP50)</f>
        <v>430602.4866256414</v>
      </c>
      <c r="AQ50" s="189" t="s">
        <v>23</v>
      </c>
      <c r="AR50" s="503" t="s">
        <v>58</v>
      </c>
      <c r="AS50" s="52"/>
      <c r="AT50" s="21"/>
    </row>
    <row r="51" spans="1:46" ht="21.75" customHeight="1">
      <c r="A51" s="45"/>
      <c r="B51" s="504"/>
      <c r="C51" s="69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>
        <f>SUM('㈱塩釜:牡鹿'!V51)</f>
        <v>1</v>
      </c>
      <c r="W51" s="2">
        <f>SUM('㈱塩釜:牡鹿'!W51)</f>
        <v>323.8469</v>
      </c>
      <c r="X51" s="6">
        <f>SUM('㈱塩釜:牡鹿'!X51)</f>
        <v>97570.06215523726</v>
      </c>
      <c r="Y51" s="2">
        <f>SUM('㈱塩釜:牡鹿'!Y51)</f>
        <v>1</v>
      </c>
      <c r="Z51" s="2">
        <f>SUM('㈱塩釜:牡鹿'!Z51)</f>
        <v>229.072</v>
      </c>
      <c r="AA51" s="2">
        <f>SUM('㈱塩釜:牡鹿'!AA51)</f>
        <v>69308.13799593528</v>
      </c>
      <c r="AB51" s="2">
        <f>SUM('㈱塩釜:牡鹿'!AB51)</f>
        <v>3</v>
      </c>
      <c r="AC51" s="2">
        <f>SUM('㈱塩釜:牡鹿'!AC51)</f>
        <v>461.019</v>
      </c>
      <c r="AD51" s="2">
        <f>SUM('㈱塩釜:牡鹿'!AD51)</f>
        <v>175526</v>
      </c>
      <c r="AE51" s="2">
        <f>SUM('㈱塩釜:牡鹿'!AE51)</f>
        <v>1</v>
      </c>
      <c r="AF51" s="2">
        <f>SUM('㈱塩釜:牡鹿'!AF51)</f>
        <v>80.0313</v>
      </c>
      <c r="AG51" s="2">
        <f>SUM('㈱塩釜:牡鹿'!AG51)</f>
        <v>30257.966</v>
      </c>
      <c r="AH51" s="2"/>
      <c r="AI51" s="2"/>
      <c r="AJ51" s="2"/>
      <c r="AK51" s="2"/>
      <c r="AL51" s="2"/>
      <c r="AM51" s="2"/>
      <c r="AN51" s="2">
        <f>SUM('㈱塩釜:牡鹿'!AN51)</f>
        <v>6</v>
      </c>
      <c r="AO51" s="2">
        <f>SUM('㈱塩釜:牡鹿'!AO51)</f>
        <v>1093.9692</v>
      </c>
      <c r="AP51" s="2">
        <f>SUM('㈱塩釜:牡鹿'!AP51)</f>
        <v>372662.16615117254</v>
      </c>
      <c r="AQ51" s="47" t="s">
        <v>24</v>
      </c>
      <c r="AR51" s="504"/>
      <c r="AS51" s="54"/>
      <c r="AT51" s="21"/>
    </row>
    <row r="52" spans="1:46" ht="21.75" customHeight="1">
      <c r="A52" s="45"/>
      <c r="B52" s="503" t="s">
        <v>59</v>
      </c>
      <c r="C52" s="68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5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84"/>
      <c r="AQ52" s="199" t="s">
        <v>23</v>
      </c>
      <c r="AR52" s="503" t="s">
        <v>59</v>
      </c>
      <c r="AS52" s="54"/>
      <c r="AT52" s="21"/>
    </row>
    <row r="53" spans="1:46" ht="21.75" customHeight="1">
      <c r="A53" s="45" t="s">
        <v>27</v>
      </c>
      <c r="B53" s="504"/>
      <c r="C53" s="69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>
        <f>SUM('㈱塩釜:牡鹿'!S53)</f>
        <v>30</v>
      </c>
      <c r="T53" s="2">
        <f>SUM('㈱塩釜:牡鹿'!T53)</f>
        <v>1444.1965</v>
      </c>
      <c r="U53" s="2">
        <f>SUM('㈱塩釜:牡鹿'!U53)</f>
        <v>401703.718</v>
      </c>
      <c r="V53" s="2">
        <f>SUM('㈱塩釜:牡鹿'!V53)</f>
        <v>136</v>
      </c>
      <c r="W53" s="2">
        <f>SUM('㈱塩釜:牡鹿'!W53)</f>
        <v>4251.2759</v>
      </c>
      <c r="X53" s="6">
        <f>SUM('㈱塩釜:牡鹿'!X53)</f>
        <v>1085634.973</v>
      </c>
      <c r="Y53" s="2">
        <f>SUM('㈱塩釜:牡鹿'!Y53)</f>
        <v>143</v>
      </c>
      <c r="Z53" s="2">
        <f>SUM('㈱塩釜:牡鹿'!Z53)</f>
        <v>2197.959</v>
      </c>
      <c r="AA53" s="2">
        <f>SUM('㈱塩釜:牡鹿'!AA53)</f>
        <v>718653.158</v>
      </c>
      <c r="AB53" s="2">
        <f>SUM('㈱塩釜:牡鹿'!AB53)</f>
        <v>233</v>
      </c>
      <c r="AC53" s="2">
        <f>SUM('㈱塩釜:牡鹿'!AC53)</f>
        <v>4923.0885</v>
      </c>
      <c r="AD53" s="2">
        <f>SUM('㈱塩釜:牡鹿'!AD53)</f>
        <v>1373482.925</v>
      </c>
      <c r="AE53" s="2">
        <f>SUM('㈱塩釜:牡鹿'!AE53)</f>
        <v>172</v>
      </c>
      <c r="AF53" s="2">
        <f>SUM('㈱塩釜:牡鹿'!AF53)</f>
        <v>1222.579</v>
      </c>
      <c r="AG53" s="2">
        <f>SUM('㈱塩釜:牡鹿'!AG53)</f>
        <v>502853.87</v>
      </c>
      <c r="AH53" s="2">
        <f>SUM('㈱塩釜:牡鹿'!AH53)</f>
        <v>2</v>
      </c>
      <c r="AI53" s="2">
        <f>SUM('㈱塩釜:牡鹿'!AI53)</f>
        <v>2.262</v>
      </c>
      <c r="AJ53" s="2">
        <f>SUM('㈱塩釜:牡鹿'!AJ53)</f>
        <v>1334.64</v>
      </c>
      <c r="AK53" s="2"/>
      <c r="AL53" s="2"/>
      <c r="AM53" s="2"/>
      <c r="AN53" s="2">
        <f>SUM('㈱塩釜:牡鹿'!AN53)</f>
        <v>716</v>
      </c>
      <c r="AO53" s="2">
        <f>SUM('㈱塩釜:牡鹿'!AO53)</f>
        <v>14041.3609</v>
      </c>
      <c r="AP53" s="2">
        <f>SUM('㈱塩釜:牡鹿'!AP53)</f>
        <v>4083663.2840000005</v>
      </c>
      <c r="AQ53" s="47" t="s">
        <v>24</v>
      </c>
      <c r="AR53" s="504"/>
      <c r="AS53" s="54" t="s">
        <v>27</v>
      </c>
      <c r="AT53" s="21"/>
    </row>
    <row r="54" spans="1:46" ht="21.75" customHeight="1">
      <c r="A54" s="45"/>
      <c r="B54" s="503" t="s">
        <v>60</v>
      </c>
      <c r="C54" s="68" t="s">
        <v>23</v>
      </c>
      <c r="D54" s="1">
        <f>SUM('㈱塩釜:牡鹿'!D54)</f>
        <v>12</v>
      </c>
      <c r="E54" s="1">
        <f>SUM('㈱塩釜:牡鹿'!E54)</f>
        <v>0.3348</v>
      </c>
      <c r="F54" s="1">
        <f>SUM('㈱塩釜:牡鹿'!F54)</f>
        <v>324.8162</v>
      </c>
      <c r="G54" s="1">
        <f>SUM('㈱塩釜:牡鹿'!G54)</f>
        <v>20</v>
      </c>
      <c r="H54" s="1">
        <f>SUM('㈱塩釜:牡鹿'!H54)</f>
        <v>0.6744</v>
      </c>
      <c r="I54" s="1">
        <f>SUM('㈱塩釜:牡鹿'!I54)</f>
        <v>839.6438000000002</v>
      </c>
      <c r="J54" s="1">
        <f>SUM('㈱塩釜:牡鹿'!J54)</f>
        <v>26</v>
      </c>
      <c r="K54" s="1">
        <f>SUM('㈱塩釜:牡鹿'!K54)</f>
        <v>1.2557</v>
      </c>
      <c r="L54" s="1">
        <f>SUM('㈱塩釜:牡鹿'!L54)</f>
        <v>1552.0578</v>
      </c>
      <c r="M54" s="1">
        <f>SUM('㈱塩釜:牡鹿'!M54)</f>
        <v>42</v>
      </c>
      <c r="N54" s="1">
        <f>SUM('㈱塩釜:牡鹿'!N54)</f>
        <v>2.049</v>
      </c>
      <c r="O54" s="1">
        <f>SUM('㈱塩釜:牡鹿'!O54)</f>
        <v>2259.5004000000004</v>
      </c>
      <c r="P54" s="1">
        <f>SUM('㈱塩釜:牡鹿'!P54)</f>
        <v>23</v>
      </c>
      <c r="Q54" s="1">
        <f>SUM('㈱塩釜:牡鹿'!Q54)</f>
        <v>0.8167</v>
      </c>
      <c r="R54" s="1">
        <f>SUM('㈱塩釜:牡鹿'!R54)</f>
        <v>1027.5498</v>
      </c>
      <c r="S54" s="1">
        <f>SUM('㈱塩釜:牡鹿'!S54)</f>
        <v>17</v>
      </c>
      <c r="T54" s="1">
        <f>SUM('㈱塩釜:牡鹿'!T54)</f>
        <v>0.4687</v>
      </c>
      <c r="U54" s="1">
        <f>SUM('㈱塩釜:牡鹿'!U54)</f>
        <v>509.79600000000005</v>
      </c>
      <c r="V54" s="1">
        <f>SUM('㈱塩釜:牡鹿'!V54)</f>
        <v>18</v>
      </c>
      <c r="W54" s="1">
        <f>SUM('㈱塩釜:牡鹿'!W54)</f>
        <v>0.4646</v>
      </c>
      <c r="X54" s="5">
        <f>SUM('㈱塩釜:牡鹿'!X54)</f>
        <v>336.9302</v>
      </c>
      <c r="Y54" s="1">
        <f>SUM('㈱塩釜:牡鹿'!Y54)</f>
        <v>5</v>
      </c>
      <c r="Z54" s="1">
        <f>SUM('㈱塩釜:牡鹿'!Z54)</f>
        <v>0.0994</v>
      </c>
      <c r="AA54" s="1">
        <f>SUM('㈱塩釜:牡鹿'!AA54)</f>
        <v>45.543</v>
      </c>
      <c r="AB54" s="1">
        <f>SUM('㈱塩釜:牡鹿'!AB54)</f>
        <v>4</v>
      </c>
      <c r="AC54" s="1">
        <f>SUM('㈱塩釜:牡鹿'!AC54)</f>
        <v>0.2189</v>
      </c>
      <c r="AD54" s="1">
        <f>SUM('㈱塩釜:牡鹿'!AD54)</f>
        <v>153.0038</v>
      </c>
      <c r="AE54" s="1">
        <f>SUM('㈱塩釜:牡鹿'!AE54)</f>
        <v>8</v>
      </c>
      <c r="AF54" s="1">
        <f>SUM('㈱塩釜:牡鹿'!AF54)</f>
        <v>0.0919</v>
      </c>
      <c r="AG54" s="1">
        <f>SUM('㈱塩釜:牡鹿'!AG54)</f>
        <v>156.75080000000003</v>
      </c>
      <c r="AH54" s="1">
        <f>SUM('㈱塩釜:牡鹿'!AH54)</f>
        <v>13</v>
      </c>
      <c r="AI54" s="1">
        <f>SUM('㈱塩釜:牡鹿'!AI54)</f>
        <v>0.1578</v>
      </c>
      <c r="AJ54" s="1">
        <f>SUM('㈱塩釜:牡鹿'!AJ54)</f>
        <v>272.1598</v>
      </c>
      <c r="AK54" s="1">
        <f>SUM('㈱塩釜:牡鹿'!AK54)</f>
        <v>6</v>
      </c>
      <c r="AL54" s="1">
        <f>SUM('㈱塩釜:牡鹿'!AL54)</f>
        <v>0.38130000000000003</v>
      </c>
      <c r="AM54" s="1">
        <f>SUM('㈱塩釜:牡鹿'!AM54)</f>
        <v>177.456</v>
      </c>
      <c r="AN54" s="1">
        <f>SUM('㈱塩釜:牡鹿'!AN54)</f>
        <v>194</v>
      </c>
      <c r="AO54" s="1">
        <f>SUM('㈱塩釜:牡鹿'!AO54)</f>
        <v>7.013200000000001</v>
      </c>
      <c r="AP54" s="1">
        <f>SUM('㈱塩釜:牡鹿'!AP54)</f>
        <v>7655.207600000001</v>
      </c>
      <c r="AQ54" s="189" t="s">
        <v>23</v>
      </c>
      <c r="AR54" s="503" t="s">
        <v>60</v>
      </c>
      <c r="AS54" s="44"/>
      <c r="AT54" s="21"/>
    </row>
    <row r="55" spans="1:46" ht="21.75" customHeight="1">
      <c r="A55" s="49"/>
      <c r="B55" s="504"/>
      <c r="C55" s="69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6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50" t="s">
        <v>24</v>
      </c>
      <c r="AR55" s="504"/>
      <c r="AS55" s="51"/>
      <c r="AT55" s="21"/>
    </row>
    <row r="56" spans="1:46" ht="21.75" customHeight="1">
      <c r="A56" s="517" t="s">
        <v>0</v>
      </c>
      <c r="B56" s="518" t="s">
        <v>61</v>
      </c>
      <c r="C56" s="68" t="s">
        <v>23</v>
      </c>
      <c r="D56" s="1">
        <f>SUM('㈱塩釜:牡鹿'!D56)</f>
        <v>2</v>
      </c>
      <c r="E56" s="1">
        <f>SUM('㈱塩釜:牡鹿'!E56)</f>
        <v>0.49</v>
      </c>
      <c r="F56" s="1">
        <f>SUM('㈱塩釜:牡鹿'!F56)</f>
        <v>137.624</v>
      </c>
      <c r="G56" s="1">
        <f>SUM('㈱塩釜:牡鹿'!G56)</f>
        <v>1</v>
      </c>
      <c r="H56" s="1">
        <f>SUM('㈱塩釜:牡鹿'!H56)</f>
        <v>0.062</v>
      </c>
      <c r="I56" s="1">
        <f>SUM('㈱塩釜:牡鹿'!I56)</f>
        <v>14.322</v>
      </c>
      <c r="J56" s="1">
        <f>SUM('㈱塩釜:牡鹿'!J56)</f>
        <v>2</v>
      </c>
      <c r="K56" s="1">
        <f>SUM('㈱塩釜:牡鹿'!K56)</f>
        <v>0.777</v>
      </c>
      <c r="L56" s="1">
        <f>SUM('㈱塩釜:牡鹿'!L56)</f>
        <v>188.278</v>
      </c>
      <c r="M56" s="1">
        <f>SUM('㈱塩釜:牡鹿'!M56)</f>
        <v>4</v>
      </c>
      <c r="N56" s="1">
        <f>SUM('㈱塩釜:牡鹿'!N56)</f>
        <v>1.794</v>
      </c>
      <c r="O56" s="1">
        <f>SUM('㈱塩釜:牡鹿'!O56)</f>
        <v>294.234</v>
      </c>
      <c r="P56" s="1"/>
      <c r="Q56" s="1"/>
      <c r="R56" s="1"/>
      <c r="S56" s="1">
        <f>SUM('㈱塩釜:牡鹿'!S56)</f>
        <v>40</v>
      </c>
      <c r="T56" s="1">
        <f>SUM('㈱塩釜:牡鹿'!T56)</f>
        <v>10.617</v>
      </c>
      <c r="U56" s="1">
        <f>SUM('㈱塩釜:牡鹿'!U56)</f>
        <v>13172.421</v>
      </c>
      <c r="V56" s="1">
        <f>SUM('㈱塩釜:牡鹿'!V56)</f>
        <v>118</v>
      </c>
      <c r="W56" s="1">
        <f>SUM('㈱塩釜:牡鹿'!W56)</f>
        <v>55.6153</v>
      </c>
      <c r="X56" s="5">
        <f>SUM('㈱塩釜:牡鹿'!X56)</f>
        <v>55970.004</v>
      </c>
      <c r="Y56" s="1">
        <f>SUM('㈱塩釜:牡鹿'!Y56)</f>
        <v>100</v>
      </c>
      <c r="Z56" s="1">
        <f>SUM('㈱塩釜:牡鹿'!Z56)</f>
        <v>54.504</v>
      </c>
      <c r="AA56" s="1">
        <f>SUM('㈱塩釜:牡鹿'!AA56)</f>
        <v>58149.782999999996</v>
      </c>
      <c r="AB56" s="1">
        <f>SUM('㈱塩釜:牡鹿'!AB56)</f>
        <v>73</v>
      </c>
      <c r="AC56" s="1">
        <f>SUM('㈱塩釜:牡鹿'!AC56)</f>
        <v>28.6217</v>
      </c>
      <c r="AD56" s="1">
        <f>SUM('㈱塩釜:牡鹿'!AD56)</f>
        <v>29458.45</v>
      </c>
      <c r="AE56" s="1">
        <f>SUM('㈱塩釜:牡鹿'!AE56)</f>
        <v>4</v>
      </c>
      <c r="AF56" s="1">
        <f>SUM('㈱塩釜:牡鹿'!AF56)</f>
        <v>0.575</v>
      </c>
      <c r="AG56" s="1">
        <f>SUM('㈱塩釜:牡鹿'!AG56)</f>
        <v>750.924</v>
      </c>
      <c r="AH56" s="1"/>
      <c r="AI56" s="1"/>
      <c r="AJ56" s="1"/>
      <c r="AK56" s="1"/>
      <c r="AL56" s="1"/>
      <c r="AM56" s="1"/>
      <c r="AN56" s="1">
        <f>SUM('㈱塩釜:牡鹿'!AN56)</f>
        <v>344</v>
      </c>
      <c r="AO56" s="1">
        <f>SUM('㈱塩釜:牡鹿'!AO56)</f>
        <v>153.05599999999998</v>
      </c>
      <c r="AP56" s="1">
        <f>SUM('㈱塩釜:牡鹿'!AP56)</f>
        <v>158136.04</v>
      </c>
      <c r="AQ56" s="177" t="s">
        <v>23</v>
      </c>
      <c r="AR56" s="507" t="s">
        <v>61</v>
      </c>
      <c r="AS56" s="508" t="s">
        <v>0</v>
      </c>
      <c r="AT56" s="21"/>
    </row>
    <row r="57" spans="1:46" ht="21.75" customHeight="1">
      <c r="A57" s="519"/>
      <c r="B57" s="520"/>
      <c r="C57" s="69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>
        <f>SUM('㈱塩釜:牡鹿'!S57)</f>
        <v>6</v>
      </c>
      <c r="T57" s="2">
        <f>SUM('㈱塩釜:牡鹿'!T57)</f>
        <v>1.5474</v>
      </c>
      <c r="U57" s="2">
        <f>SUM('㈱塩釜:牡鹿'!U57)</f>
        <v>2153.934</v>
      </c>
      <c r="V57" s="2">
        <f>SUM('㈱塩釜:牡鹿'!V57)</f>
        <v>36</v>
      </c>
      <c r="W57" s="2">
        <f>SUM('㈱塩釜:牡鹿'!W57)</f>
        <v>17.842</v>
      </c>
      <c r="X57" s="6">
        <f>SUM('㈱塩釜:牡鹿'!X57)</f>
        <v>20013.626</v>
      </c>
      <c r="Y57" s="2">
        <f>SUM('㈱塩釜:牡鹿'!Y57)</f>
        <v>48</v>
      </c>
      <c r="Z57" s="2">
        <f>SUM('㈱塩釜:牡鹿'!Z57)</f>
        <v>43.3752</v>
      </c>
      <c r="AA57" s="2">
        <f>SUM('㈱塩釜:牡鹿'!AA57)</f>
        <v>46851.392</v>
      </c>
      <c r="AB57" s="2">
        <f>SUM('㈱塩釜:牡鹿'!AB57)</f>
        <v>20</v>
      </c>
      <c r="AC57" s="2">
        <f>SUM('㈱塩釜:牡鹿'!AC57)</f>
        <v>19.1138</v>
      </c>
      <c r="AD57" s="2">
        <f>SUM('㈱塩釜:牡鹿'!AD57)</f>
        <v>18290.751</v>
      </c>
      <c r="AE57" s="2">
        <f>SUM('㈱塩釜:牡鹿'!AE57)</f>
        <v>1</v>
      </c>
      <c r="AF57" s="2">
        <f>SUM('㈱塩釜:牡鹿'!AF57)</f>
        <v>0.104</v>
      </c>
      <c r="AG57" s="2">
        <f>SUM('㈱塩釜:牡鹿'!AG57)</f>
        <v>126.922</v>
      </c>
      <c r="AH57" s="2"/>
      <c r="AI57" s="2"/>
      <c r="AJ57" s="2"/>
      <c r="AK57" s="2"/>
      <c r="AL57" s="2"/>
      <c r="AM57" s="2"/>
      <c r="AN57" s="2">
        <f>SUM('㈱塩釜:牡鹿'!AN57)</f>
        <v>111</v>
      </c>
      <c r="AO57" s="2">
        <f>SUM('㈱塩釜:牡鹿'!AO57)</f>
        <v>81.9824</v>
      </c>
      <c r="AP57" s="2">
        <f>SUM('㈱塩釜:牡鹿'!AP57)</f>
        <v>87436.62500000001</v>
      </c>
      <c r="AQ57" s="57" t="s">
        <v>24</v>
      </c>
      <c r="AR57" s="509"/>
      <c r="AS57" s="510"/>
      <c r="AT57" s="21"/>
    </row>
    <row r="58" spans="1:46" ht="21.75" customHeight="1">
      <c r="A58" s="22" t="s">
        <v>0</v>
      </c>
      <c r="C58" s="200" t="s">
        <v>23</v>
      </c>
      <c r="D58" s="184">
        <f>SUM('㈱塩釜:牡鹿'!D58)</f>
        <v>3292</v>
      </c>
      <c r="E58" s="184">
        <f>SUM('㈱塩釜:牡鹿'!E58)</f>
        <v>322.3952</v>
      </c>
      <c r="F58" s="184">
        <f>SUM('㈱塩釜:牡鹿'!F58)</f>
        <v>86476.99588</v>
      </c>
      <c r="G58" s="184">
        <f>SUM('㈱塩釜:牡鹿'!G58)</f>
        <v>1864</v>
      </c>
      <c r="H58" s="184">
        <f>SUM('㈱塩釜:牡鹿'!H58)</f>
        <v>111.47389999999999</v>
      </c>
      <c r="I58" s="184">
        <f>SUM('㈱塩釜:牡鹿'!I58)</f>
        <v>36361.173</v>
      </c>
      <c r="J58" s="184">
        <f>SUM('㈱塩釜:牡鹿'!J58)</f>
        <v>1799</v>
      </c>
      <c r="K58" s="184">
        <f>SUM('㈱塩釜:牡鹿'!K58)</f>
        <v>108.7419</v>
      </c>
      <c r="L58" s="184">
        <f>SUM('㈱塩釜:牡鹿'!L58)</f>
        <v>40090.459</v>
      </c>
      <c r="M58" s="184">
        <f>SUM('㈱塩釜:牡鹿'!M58)</f>
        <v>1902</v>
      </c>
      <c r="N58" s="184">
        <f>SUM('㈱塩釜:牡鹿'!N58)</f>
        <v>363.3124</v>
      </c>
      <c r="O58" s="184">
        <f>SUM('㈱塩釜:牡鹿'!O58)</f>
        <v>216766.7326</v>
      </c>
      <c r="P58" s="184">
        <f>SUM('㈱塩釜:牡鹿'!P58)</f>
        <v>2393</v>
      </c>
      <c r="Q58" s="184">
        <f>SUM('㈱塩釜:牡鹿'!Q58)</f>
        <v>827.4158</v>
      </c>
      <c r="R58" s="184">
        <f>SUM('㈱塩釜:牡鹿'!R58)</f>
        <v>551127.2226399999</v>
      </c>
      <c r="S58" s="184">
        <f>SUM('㈱塩釜:牡鹿'!S58)</f>
        <v>3635</v>
      </c>
      <c r="T58" s="184">
        <f>SUM('㈱塩釜:牡鹿'!T58)</f>
        <v>1702.9482</v>
      </c>
      <c r="U58" s="184">
        <f>SUM('㈱塩釜:牡鹿'!U58)</f>
        <v>995677.18664</v>
      </c>
      <c r="V58" s="184">
        <f>SUM('㈱塩釜:牡鹿'!V58)</f>
        <v>4467</v>
      </c>
      <c r="W58" s="184">
        <f>SUM('㈱塩釜:牡鹿'!W58)</f>
        <v>3703.2790999999997</v>
      </c>
      <c r="X58" s="213">
        <f>SUM('㈱塩釜:牡鹿'!X58)</f>
        <v>1999459.3686</v>
      </c>
      <c r="Y58" s="184">
        <f>SUM('㈱塩釜:牡鹿'!Y58)</f>
        <v>2130</v>
      </c>
      <c r="Z58" s="184">
        <f>SUM('㈱塩釜:牡鹿'!Z58)</f>
        <v>489.39655</v>
      </c>
      <c r="AA58" s="184">
        <f>SUM('㈱塩釜:牡鹿'!AA58)</f>
        <v>272249.36860000005</v>
      </c>
      <c r="AB58" s="184">
        <f>SUM('㈱塩釜:牡鹿'!AB58)</f>
        <v>1790</v>
      </c>
      <c r="AC58" s="184">
        <f>SUM('㈱塩釜:牡鹿'!AC58)</f>
        <v>88.387</v>
      </c>
      <c r="AD58" s="184">
        <f>SUM('㈱塩釜:牡鹿'!AD58)</f>
        <v>48723.2576</v>
      </c>
      <c r="AE58" s="184">
        <f>SUM('㈱塩釜:牡鹿'!AE58)</f>
        <v>2949</v>
      </c>
      <c r="AF58" s="184">
        <f>SUM('㈱塩釜:牡鹿'!AF58)</f>
        <v>305.68294999999995</v>
      </c>
      <c r="AG58" s="184">
        <f>SUM('㈱塩釜:牡鹿'!AG58)</f>
        <v>125767.52620000001</v>
      </c>
      <c r="AH58" s="184">
        <f>SUM('㈱塩釜:牡鹿'!AH58)</f>
        <v>2970</v>
      </c>
      <c r="AI58" s="184">
        <f>SUM('㈱塩釜:牡鹿'!AI58)</f>
        <v>273.55548</v>
      </c>
      <c r="AJ58" s="184">
        <f>SUM('㈱塩釜:牡鹿'!AJ58)</f>
        <v>106188.25919999999</v>
      </c>
      <c r="AK58" s="184">
        <f>SUM('㈱塩釜:牡鹿'!AK58)</f>
        <v>2114</v>
      </c>
      <c r="AL58" s="184">
        <f>SUM('㈱塩釜:牡鹿'!AL58)</f>
        <v>169.40619999999998</v>
      </c>
      <c r="AM58" s="184">
        <f>SUM('㈱塩釜:牡鹿'!AM58)</f>
        <v>93860.80900000001</v>
      </c>
      <c r="AN58" s="184">
        <f>SUM('㈱塩釜:牡鹿'!AN58)</f>
        <v>31305</v>
      </c>
      <c r="AO58" s="184">
        <f>SUM('㈱塩釜:牡鹿'!AO58)</f>
        <v>8465.99468</v>
      </c>
      <c r="AP58" s="184">
        <f>SUM('㈱塩釜:牡鹿'!AP58)</f>
        <v>4572748.358959999</v>
      </c>
      <c r="AQ58" s="186" t="s">
        <v>23</v>
      </c>
      <c r="AR58" s="59"/>
      <c r="AS58" s="44" t="s">
        <v>0</v>
      </c>
      <c r="AT58" s="21"/>
    </row>
    <row r="59" spans="1:46" ht="21.75" customHeight="1">
      <c r="A59" s="521" t="s">
        <v>62</v>
      </c>
      <c r="B59" s="522"/>
      <c r="C59" s="68" t="s">
        <v>63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5"/>
      <c r="Y59" s="1"/>
      <c r="Z59" s="1"/>
      <c r="AA59" s="1"/>
      <c r="AB59" s="5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91" t="s">
        <v>63</v>
      </c>
      <c r="AR59" s="513" t="s">
        <v>62</v>
      </c>
      <c r="AS59" s="514"/>
      <c r="AT59" s="21"/>
    </row>
    <row r="60" spans="1:46" ht="21.75" customHeight="1">
      <c r="A60" s="36"/>
      <c r="B60" s="37"/>
      <c r="C60" s="69" t="s">
        <v>24</v>
      </c>
      <c r="D60" s="2">
        <f>SUM('㈱塩釜:牡鹿'!D60)</f>
        <v>155</v>
      </c>
      <c r="E60" s="2">
        <f>SUM('㈱塩釜:牡鹿'!E60)</f>
        <v>60.283699999999996</v>
      </c>
      <c r="F60" s="2">
        <f>SUM('㈱塩釜:牡鹿'!F60)</f>
        <v>13062.844</v>
      </c>
      <c r="G60" s="2">
        <f>SUM('㈱塩釜:牡鹿'!G60)</f>
        <v>115</v>
      </c>
      <c r="H60" s="2">
        <f>SUM('㈱塩釜:牡鹿'!H60)</f>
        <v>48.824799999999996</v>
      </c>
      <c r="I60" s="2">
        <f>SUM('㈱塩釜:牡鹿'!I60)</f>
        <v>11447.171</v>
      </c>
      <c r="J60" s="2">
        <f>SUM('㈱塩釜:牡鹿'!J60)</f>
        <v>76</v>
      </c>
      <c r="K60" s="2">
        <f>SUM('㈱塩釜:牡鹿'!K60)</f>
        <v>3.067</v>
      </c>
      <c r="L60" s="2">
        <f>SUM('㈱塩釜:牡鹿'!L60)</f>
        <v>2221.098</v>
      </c>
      <c r="M60" s="2">
        <f>SUM('㈱塩釜:牡鹿'!M60)</f>
        <v>64</v>
      </c>
      <c r="N60" s="2">
        <f>SUM('㈱塩釜:牡鹿'!N60)</f>
        <v>1.3824</v>
      </c>
      <c r="O60" s="2">
        <f>SUM('㈱塩釜:牡鹿'!O60)</f>
        <v>1407.685</v>
      </c>
      <c r="P60" s="2">
        <f>SUM('㈱塩釜:牡鹿'!P60)</f>
        <v>52</v>
      </c>
      <c r="Q60" s="2">
        <f>SUM('㈱塩釜:牡鹿'!Q60)</f>
        <v>5.4089</v>
      </c>
      <c r="R60" s="2">
        <f>SUM('㈱塩釜:牡鹿'!R60)</f>
        <v>1824.101</v>
      </c>
      <c r="S60" s="2">
        <f>SUM('㈱塩釜:牡鹿'!S60)</f>
        <v>80</v>
      </c>
      <c r="T60" s="2">
        <f>SUM('㈱塩釜:牡鹿'!T60)</f>
        <v>27.0154</v>
      </c>
      <c r="U60" s="2">
        <f>SUM('㈱塩釜:牡鹿'!U60)</f>
        <v>5890.11</v>
      </c>
      <c r="V60" s="2">
        <f>SUM('㈱塩釜:牡鹿'!V60)</f>
        <v>140</v>
      </c>
      <c r="W60" s="2">
        <f>SUM('㈱塩釜:牡鹿'!W60)</f>
        <v>174.3022</v>
      </c>
      <c r="X60" s="6">
        <f>SUM('㈱塩釜:牡鹿'!X60)</f>
        <v>46348.12</v>
      </c>
      <c r="Y60" s="2">
        <f>SUM('㈱塩釜:牡鹿'!Y60)</f>
        <v>124</v>
      </c>
      <c r="Z60" s="2">
        <f>SUM('㈱塩釜:牡鹿'!Z60)</f>
        <v>219.5159</v>
      </c>
      <c r="AA60" s="2">
        <f>SUM('㈱塩釜:牡鹿'!AA60)</f>
        <v>51113.125</v>
      </c>
      <c r="AB60" s="2">
        <f>SUM('㈱塩釜:牡鹿'!AB60)</f>
        <v>132</v>
      </c>
      <c r="AC60" s="2">
        <f>SUM('㈱塩釜:牡鹿'!AC60)</f>
        <v>208.96890000000002</v>
      </c>
      <c r="AD60" s="2">
        <f>SUM('㈱塩釜:牡鹿'!AD60)</f>
        <v>42734.191</v>
      </c>
      <c r="AE60" s="2">
        <f>SUM('㈱塩釜:牡鹿'!AE60)</f>
        <v>116</v>
      </c>
      <c r="AF60" s="2">
        <f>SUM('㈱塩釜:牡鹿'!AF60)</f>
        <v>148.2594</v>
      </c>
      <c r="AG60" s="2">
        <f>SUM('㈱塩釜:牡鹿'!AG60)</f>
        <v>51695.666</v>
      </c>
      <c r="AH60" s="2">
        <f>SUM('㈱塩釜:牡鹿'!AH60)</f>
        <v>120</v>
      </c>
      <c r="AI60" s="2">
        <f>SUM('㈱塩釜:牡鹿'!AI60)</f>
        <v>217.8042</v>
      </c>
      <c r="AJ60" s="2">
        <f>SUM('㈱塩釜:牡鹿'!AJ60)</f>
        <v>84209.99500000001</v>
      </c>
      <c r="AK60" s="2">
        <f>SUM('㈱塩釜:牡鹿'!AK60)</f>
        <v>108</v>
      </c>
      <c r="AL60" s="2">
        <f>SUM('㈱塩釜:牡鹿'!AL60)</f>
        <v>225.36769999999999</v>
      </c>
      <c r="AM60" s="2">
        <f>SUM('㈱塩釜:牡鹿'!AM60)</f>
        <v>100085.112</v>
      </c>
      <c r="AN60" s="2">
        <f>SUM('㈱塩釜:牡鹿'!AN60)</f>
        <v>1282</v>
      </c>
      <c r="AO60" s="2">
        <f>SUM('㈱塩釜:牡鹿'!AO60)</f>
        <v>1340.2005000000001</v>
      </c>
      <c r="AP60" s="2">
        <f>SUM('㈱塩釜:牡鹿'!AP60)</f>
        <v>412039.218</v>
      </c>
      <c r="AQ60" s="57" t="s">
        <v>24</v>
      </c>
      <c r="AR60" s="37"/>
      <c r="AS60" s="51"/>
      <c r="AT60" s="21"/>
    </row>
    <row r="61" spans="1:46" ht="21.75" customHeight="1">
      <c r="A61" s="22" t="s">
        <v>0</v>
      </c>
      <c r="C61" s="202" t="s">
        <v>23</v>
      </c>
      <c r="D61" s="181">
        <f>SUM('㈱塩釜:牡鹿'!D61)</f>
        <v>6180</v>
      </c>
      <c r="E61" s="181">
        <f>SUM('㈱塩釜:牡鹿'!E61)</f>
        <v>5333.425700000001</v>
      </c>
      <c r="F61" s="181">
        <f>SUM('㈱塩釜:牡鹿'!F61)</f>
        <v>1051787.422912003</v>
      </c>
      <c r="G61" s="181">
        <f>SUM('㈱塩釜:牡鹿'!G61)</f>
        <v>3586</v>
      </c>
      <c r="H61" s="181">
        <f>SUM('㈱塩釜:牡鹿'!H61)</f>
        <v>3024.9360300000003</v>
      </c>
      <c r="I61" s="181">
        <f>SUM('㈱塩釜:牡鹿'!I61)</f>
        <v>745839.1296029965</v>
      </c>
      <c r="J61" s="181">
        <f>SUM('㈱塩釜:牡鹿'!J61)</f>
        <v>4771</v>
      </c>
      <c r="K61" s="181">
        <f>SUM('㈱塩釜:牡鹿'!K61)</f>
        <v>8795.47188</v>
      </c>
      <c r="L61" s="181">
        <f>SUM('㈱塩釜:牡鹿'!L61)</f>
        <v>1055021.2855995358</v>
      </c>
      <c r="M61" s="181">
        <f>SUM('㈱塩釜:牡鹿'!M61)</f>
        <v>6874</v>
      </c>
      <c r="N61" s="181">
        <f>SUM('㈱塩釜:牡鹿'!N61)</f>
        <v>12312.461599999997</v>
      </c>
      <c r="O61" s="181">
        <f>SUM('㈱塩釜:牡鹿'!O61)</f>
        <v>1757133.3516463605</v>
      </c>
      <c r="P61" s="181">
        <f>SUM('㈱塩釜:牡鹿'!P61)</f>
        <v>6107</v>
      </c>
      <c r="Q61" s="181">
        <f>SUM('㈱塩釜:牡鹿'!Q61)</f>
        <v>7646.348559999999</v>
      </c>
      <c r="R61" s="181">
        <f>SUM('㈱塩釜:牡鹿'!R61)</f>
        <v>1811904.5647743691</v>
      </c>
      <c r="S61" s="181">
        <f>SUM('㈱塩釜:牡鹿'!S61)</f>
        <v>7300</v>
      </c>
      <c r="T61" s="181">
        <f>SUM('㈱塩釜:牡鹿'!T61)</f>
        <v>10130.716449999998</v>
      </c>
      <c r="U61" s="181">
        <f>SUM('㈱塩釜:牡鹿'!U61)</f>
        <v>2505691.987618041</v>
      </c>
      <c r="V61" s="181">
        <f>SUM('㈱塩釜:牡鹿'!V61)</f>
        <v>7464</v>
      </c>
      <c r="W61" s="181">
        <f>SUM('㈱塩釜:牡鹿'!W61)</f>
        <v>10311.421899999998</v>
      </c>
      <c r="X61" s="180">
        <f>SUM('㈱塩釜:牡鹿'!X61)</f>
        <v>3513085.047308626</v>
      </c>
      <c r="Y61" s="181">
        <f>SUM('㈱塩釜:牡鹿'!Y61)</f>
        <v>4498</v>
      </c>
      <c r="Z61" s="181">
        <f>SUM('㈱塩釜:牡鹿'!Z61)</f>
        <v>6144.1677500000005</v>
      </c>
      <c r="AA61" s="181">
        <f>SUM('㈱塩釜:牡鹿'!AA61)</f>
        <v>1709972.0367796232</v>
      </c>
      <c r="AB61" s="181">
        <f>SUM('㈱塩釜:牡鹿'!AB61)</f>
        <v>5429</v>
      </c>
      <c r="AC61" s="181">
        <f>SUM('㈱塩釜:牡鹿'!AC61)</f>
        <v>6760.638569999999</v>
      </c>
      <c r="AD61" s="181">
        <f>SUM('㈱塩釜:牡鹿'!AD61)</f>
        <v>1543556.9498390034</v>
      </c>
      <c r="AE61" s="181">
        <f>SUM('㈱塩釜:牡鹿'!AE61)</f>
        <v>10311</v>
      </c>
      <c r="AF61" s="181">
        <f>SUM('㈱塩釜:牡鹿'!AF61)</f>
        <v>10311.071619999999</v>
      </c>
      <c r="AG61" s="181">
        <f>SUM('㈱塩釜:牡鹿'!AG61)</f>
        <v>2447411.204574692</v>
      </c>
      <c r="AH61" s="181">
        <f>SUM('㈱塩釜:牡鹿'!AH61)</f>
        <v>9207</v>
      </c>
      <c r="AI61" s="181">
        <f>SUM('㈱塩釜:牡鹿'!AI61)</f>
        <v>15862.992400000003</v>
      </c>
      <c r="AJ61" s="181">
        <f>SUM('㈱塩釜:牡鹿'!AJ61)</f>
        <v>2469939.26472609</v>
      </c>
      <c r="AK61" s="181">
        <f>SUM('㈱塩釜:牡鹿'!AK61)</f>
        <v>5478</v>
      </c>
      <c r="AL61" s="181">
        <f>SUM('㈱塩釜:牡鹿'!AL61)</f>
        <v>7977.132450000001</v>
      </c>
      <c r="AM61" s="181">
        <f>SUM('㈱塩釜:牡鹿'!AM61)</f>
        <v>1721454.6643029777</v>
      </c>
      <c r="AN61" s="181">
        <f>SUM('㈱塩釜:牡鹿'!AN61)</f>
        <v>77205</v>
      </c>
      <c r="AO61" s="181">
        <f>SUM('㈱塩釜:牡鹿'!AO61)</f>
        <v>104610.78490999999</v>
      </c>
      <c r="AP61" s="181">
        <f>SUM('㈱塩釜:牡鹿'!AP61)</f>
        <v>22332796.909684315</v>
      </c>
      <c r="AQ61" s="177" t="s">
        <v>23</v>
      </c>
      <c r="AR61" s="60"/>
      <c r="AS61" s="44" t="s">
        <v>0</v>
      </c>
      <c r="AT61" s="21"/>
    </row>
    <row r="62" spans="1:46" ht="21.75" customHeight="1">
      <c r="A62" s="515" t="s">
        <v>92</v>
      </c>
      <c r="B62" s="516" t="s">
        <v>64</v>
      </c>
      <c r="C62" s="68" t="s">
        <v>63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5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91" t="s">
        <v>63</v>
      </c>
      <c r="AR62" s="511" t="s">
        <v>103</v>
      </c>
      <c r="AS62" s="512"/>
      <c r="AT62" s="21"/>
    </row>
    <row r="63" spans="1:46" ht="21.75" customHeight="1">
      <c r="A63" s="36"/>
      <c r="B63" s="37"/>
      <c r="C63" s="69" t="s">
        <v>24</v>
      </c>
      <c r="D63" s="2">
        <f>SUM('㈱塩釜:牡鹿'!D63)</f>
        <v>244</v>
      </c>
      <c r="E63" s="2">
        <f>SUM('㈱塩釜:牡鹿'!E63)</f>
        <v>8226.2794</v>
      </c>
      <c r="F63" s="2">
        <f>SUM('㈱塩釜:牡鹿'!F63)</f>
        <v>1153149.7010372889</v>
      </c>
      <c r="G63" s="2">
        <f>SUM('㈱塩釜:牡鹿'!G63)</f>
        <v>165</v>
      </c>
      <c r="H63" s="2">
        <f>SUM('㈱塩釜:牡鹿'!H63)</f>
        <v>4942.3056</v>
      </c>
      <c r="I63" s="2">
        <f>SUM('㈱塩釜:牡鹿'!I63)</f>
        <v>626189.3216696142</v>
      </c>
      <c r="J63" s="2">
        <f>SUM('㈱塩釜:牡鹿'!J63)</f>
        <v>109</v>
      </c>
      <c r="K63" s="2">
        <f>SUM('㈱塩釜:牡鹿'!K63)</f>
        <v>1114.5864</v>
      </c>
      <c r="L63" s="2">
        <f>SUM('㈱塩釜:牡鹿'!L63)</f>
        <v>225954.91366439077</v>
      </c>
      <c r="M63" s="2">
        <f>SUM('㈱塩釜:牡鹿'!M63)</f>
        <v>116</v>
      </c>
      <c r="N63" s="2">
        <f>SUM('㈱塩釜:牡鹿'!N63)</f>
        <v>692.7231</v>
      </c>
      <c r="O63" s="2">
        <f>SUM('㈱塩釜:牡鹿'!O63)</f>
        <v>249818.0342190835</v>
      </c>
      <c r="P63" s="2">
        <f>SUM('㈱塩釜:牡鹿'!P63)</f>
        <v>124</v>
      </c>
      <c r="Q63" s="2">
        <f>SUM('㈱塩釜:牡鹿'!Q63)</f>
        <v>3045.7823000000003</v>
      </c>
      <c r="R63" s="2">
        <f>SUM('㈱塩釜:牡鹿'!R63)</f>
        <v>447289.6719117421</v>
      </c>
      <c r="S63" s="2">
        <f>SUM('㈱塩釜:牡鹿'!S63)</f>
        <v>230</v>
      </c>
      <c r="T63" s="2">
        <f>SUM('㈱塩釜:牡鹿'!T63)</f>
        <v>9580.7687</v>
      </c>
      <c r="U63" s="2">
        <f>SUM('㈱塩釜:牡鹿'!U63)</f>
        <v>1732590.3167687934</v>
      </c>
      <c r="V63" s="2">
        <f>SUM('㈱塩釜:牡鹿'!V63)</f>
        <v>524</v>
      </c>
      <c r="W63" s="2">
        <f>SUM('㈱塩釜:牡鹿'!W63)</f>
        <v>16838.276</v>
      </c>
      <c r="X63" s="6">
        <f>SUM('㈱塩釜:牡鹿'!X63)</f>
        <v>3987225.803215409</v>
      </c>
      <c r="Y63" s="2">
        <f>SUM('㈱塩釜:牡鹿'!Y63)</f>
        <v>453</v>
      </c>
      <c r="Z63" s="2">
        <f>SUM('㈱塩釜:牡鹿'!Z63)</f>
        <v>8981.5007</v>
      </c>
      <c r="AA63" s="2">
        <f>SUM('㈱塩釜:牡鹿'!AA63)</f>
        <v>2730901.912510002</v>
      </c>
      <c r="AB63" s="2">
        <f>SUM('㈱塩釜:牡鹿'!AB63)</f>
        <v>590</v>
      </c>
      <c r="AC63" s="2">
        <f>SUM('㈱塩釜:牡鹿'!AC63)</f>
        <v>16141.738</v>
      </c>
      <c r="AD63" s="2">
        <f>SUM('㈱塩釜:牡鹿'!AD63)</f>
        <v>3980289.7740420033</v>
      </c>
      <c r="AE63" s="2">
        <f>SUM('㈱塩釜:牡鹿'!AE63)</f>
        <v>616</v>
      </c>
      <c r="AF63" s="2">
        <f>SUM('㈱塩釜:牡鹿'!AF63)</f>
        <v>23318.4106</v>
      </c>
      <c r="AG63" s="2">
        <f>SUM('㈱塩釜:牡鹿'!AG63)</f>
        <v>3678780.7760042436</v>
      </c>
      <c r="AH63" s="2">
        <f>SUM('㈱塩釜:牡鹿'!AH63)</f>
        <v>621</v>
      </c>
      <c r="AI63" s="2">
        <f>SUM('㈱塩釜:牡鹿'!AI63)</f>
        <v>24199.776199999997</v>
      </c>
      <c r="AJ63" s="2">
        <f>SUM('㈱塩釜:牡鹿'!AJ63)</f>
        <v>2512567.4937585816</v>
      </c>
      <c r="AK63" s="2">
        <f>SUM('㈱塩釜:牡鹿'!AK63)</f>
        <v>325</v>
      </c>
      <c r="AL63" s="2">
        <f>SUM('㈱塩釜:牡鹿'!AL63)</f>
        <v>10278.373599999999</v>
      </c>
      <c r="AM63" s="2">
        <f>SUM('㈱塩釜:牡鹿'!AM63)</f>
        <v>1470370.5249550228</v>
      </c>
      <c r="AN63" s="7">
        <f>SUM('㈱塩釜:牡鹿'!AN63)</f>
        <v>4117</v>
      </c>
      <c r="AO63" s="2">
        <f>SUM('㈱塩釜:牡鹿'!AO63)</f>
        <v>127360.52059999999</v>
      </c>
      <c r="AP63" s="2">
        <f>SUM('㈱塩釜:牡鹿'!AP63)</f>
        <v>22795128.243756175</v>
      </c>
      <c r="AQ63" s="57" t="s">
        <v>24</v>
      </c>
      <c r="AR63" s="41"/>
      <c r="AS63" s="51"/>
      <c r="AT63" s="21"/>
    </row>
    <row r="64" spans="1:46" ht="21.75" customHeight="1">
      <c r="A64" s="45" t="s">
        <v>65</v>
      </c>
      <c r="B64" s="503" t="s">
        <v>66</v>
      </c>
      <c r="C64" s="68" t="s">
        <v>23</v>
      </c>
      <c r="D64" s="1">
        <f>SUM('㈱塩釜:牡鹿'!D64)</f>
        <v>2730</v>
      </c>
      <c r="E64" s="1">
        <f>SUM('㈱塩釜:牡鹿'!E64)</f>
        <v>1314.58511</v>
      </c>
      <c r="F64" s="1">
        <f>SUM('㈱塩釜:牡鹿'!F64)</f>
        <v>276987.616</v>
      </c>
      <c r="G64" s="1">
        <f>SUM('㈱塩釜:牡鹿'!G64)</f>
        <v>1795</v>
      </c>
      <c r="H64" s="1">
        <f>SUM('㈱塩釜:牡鹿'!H64)</f>
        <v>906.3922</v>
      </c>
      <c r="I64" s="1">
        <f>SUM('㈱塩釜:牡鹿'!I64)</f>
        <v>167859.49000000002</v>
      </c>
      <c r="J64" s="1">
        <f>SUM('㈱塩釜:牡鹿'!J64)</f>
        <v>2557</v>
      </c>
      <c r="K64" s="1">
        <f>SUM('㈱塩釜:牡鹿'!K64)</f>
        <v>939.2112500000001</v>
      </c>
      <c r="L64" s="1">
        <f>SUM('㈱塩釜:牡鹿'!L64)</f>
        <v>314441.32200000004</v>
      </c>
      <c r="M64" s="1">
        <f>SUM('㈱塩釜:牡鹿'!M64)</f>
        <v>3083</v>
      </c>
      <c r="N64" s="1">
        <f>SUM('㈱塩釜:牡鹿'!N64)</f>
        <v>1453.0638000000001</v>
      </c>
      <c r="O64" s="1">
        <f>SUM('㈱塩釜:牡鹿'!O64)</f>
        <v>330650.29500000004</v>
      </c>
      <c r="P64" s="1">
        <f>SUM('㈱塩釜:牡鹿'!P64)</f>
        <v>3984</v>
      </c>
      <c r="Q64" s="1">
        <f>SUM('㈱塩釜:牡鹿'!Q64)</f>
        <v>1096.28275</v>
      </c>
      <c r="R64" s="1">
        <f>SUM('㈱塩釜:牡鹿'!R64)</f>
        <v>498727.56600000005</v>
      </c>
      <c r="S64" s="1">
        <f>SUM('㈱塩釜:牡鹿'!S64)</f>
        <v>4536</v>
      </c>
      <c r="T64" s="1">
        <f>SUM('㈱塩釜:牡鹿'!T64)</f>
        <v>2034.96725</v>
      </c>
      <c r="U64" s="1">
        <f>SUM('㈱塩釜:牡鹿'!U64)</f>
        <v>994335.6329999999</v>
      </c>
      <c r="V64" s="1">
        <f>SUM('㈱塩釜:牡鹿'!V64)</f>
        <v>3649</v>
      </c>
      <c r="W64" s="1">
        <f>SUM('㈱塩釜:牡鹿'!W64)</f>
        <v>2554.86097</v>
      </c>
      <c r="X64" s="5">
        <f>SUM('㈱塩釜:牡鹿'!X64)</f>
        <v>1273740.448</v>
      </c>
      <c r="Y64" s="1">
        <f>SUM('㈱塩釜:牡鹿'!Y64)</f>
        <v>2383</v>
      </c>
      <c r="Z64" s="1">
        <f>SUM('㈱塩釜:牡鹿'!Z64)</f>
        <v>1393.4048</v>
      </c>
      <c r="AA64" s="1">
        <f>SUM('㈱塩釜:牡鹿'!AA64)</f>
        <v>432332.028</v>
      </c>
      <c r="AB64" s="1">
        <f>SUM('㈱塩釜:牡鹿'!AB64)</f>
        <v>2921</v>
      </c>
      <c r="AC64" s="1">
        <f>SUM('㈱塩釜:牡鹿'!AC64)</f>
        <v>1362.40335</v>
      </c>
      <c r="AD64" s="1">
        <f>SUM('㈱塩釜:牡鹿'!AD64)</f>
        <v>341753.892</v>
      </c>
      <c r="AE64" s="1">
        <f>SUM('㈱塩釜:牡鹿'!AE64)</f>
        <v>4149</v>
      </c>
      <c r="AF64" s="1">
        <f>SUM('㈱塩釜:牡鹿'!AF64)</f>
        <v>2626.9499</v>
      </c>
      <c r="AG64" s="1">
        <f>SUM('㈱塩釜:牡鹿'!AG64)</f>
        <v>789262.2009999999</v>
      </c>
      <c r="AH64" s="1">
        <f>SUM('㈱塩釜:牡鹿'!AH64)</f>
        <v>4019</v>
      </c>
      <c r="AI64" s="1">
        <f>SUM('㈱塩釜:牡鹿'!AI64)</f>
        <v>2464.4956</v>
      </c>
      <c r="AJ64" s="1">
        <f>SUM('㈱塩釜:牡鹿'!AJ64)</f>
        <v>591190.4439999999</v>
      </c>
      <c r="AK64" s="1">
        <f>SUM('㈱塩釜:牡鹿'!AK64)</f>
        <v>2894</v>
      </c>
      <c r="AL64" s="1">
        <f>SUM('㈱塩釜:牡鹿'!AL64)</f>
        <v>866.25358</v>
      </c>
      <c r="AM64" s="1">
        <f>SUM('㈱塩釜:牡鹿'!AM64)</f>
        <v>305099.035</v>
      </c>
      <c r="AN64" s="8">
        <f>SUM('㈱塩釜:牡鹿'!AN64)</f>
        <v>38301</v>
      </c>
      <c r="AO64" s="8">
        <f>SUM('㈱塩釜:牡鹿'!AO64)</f>
        <v>19012.87056</v>
      </c>
      <c r="AP64" s="1">
        <f>SUM('㈱塩釜:牡鹿'!AP64)</f>
        <v>6316379.970000001</v>
      </c>
      <c r="AQ64" s="190" t="s">
        <v>23</v>
      </c>
      <c r="AR64" s="503" t="s">
        <v>66</v>
      </c>
      <c r="AS64" s="61" t="s">
        <v>65</v>
      </c>
      <c r="AT64" s="21"/>
    </row>
    <row r="65" spans="1:46" ht="21.75" customHeight="1">
      <c r="A65" s="45"/>
      <c r="B65" s="504"/>
      <c r="C65" s="69" t="s">
        <v>24</v>
      </c>
      <c r="D65" s="2">
        <f>SUM('㈱塩釜:牡鹿'!D65)</f>
        <v>483</v>
      </c>
      <c r="E65" s="2">
        <f>SUM('㈱塩釜:牡鹿'!E65)</f>
        <v>1082.21955</v>
      </c>
      <c r="F65" s="2">
        <f>SUM('㈱塩釜:牡鹿'!F65)</f>
        <v>428048.17797070835</v>
      </c>
      <c r="G65" s="2">
        <f>SUM('㈱塩釜:牡鹿'!G65)</f>
        <v>425</v>
      </c>
      <c r="H65" s="2">
        <f>SUM('㈱塩釜:牡鹿'!H65)</f>
        <v>177.7361</v>
      </c>
      <c r="I65" s="2">
        <f>SUM('㈱塩釜:牡鹿'!I65)</f>
        <v>73437.80148738927</v>
      </c>
      <c r="J65" s="2">
        <f>SUM('㈱塩釜:牡鹿'!J65)</f>
        <v>572</v>
      </c>
      <c r="K65" s="2">
        <f>SUM('㈱塩釜:牡鹿'!K65)</f>
        <v>246.57420000000002</v>
      </c>
      <c r="L65" s="2">
        <f>SUM('㈱塩釜:牡鹿'!L65)</f>
        <v>100386.96721607343</v>
      </c>
      <c r="M65" s="2">
        <f>SUM('㈱塩釜:牡鹿'!M65)</f>
        <v>508</v>
      </c>
      <c r="N65" s="2">
        <f>SUM('㈱塩釜:牡鹿'!N65)</f>
        <v>511.9574</v>
      </c>
      <c r="O65" s="2">
        <f>SUM('㈱塩釜:牡鹿'!O65)</f>
        <v>216399.18885455633</v>
      </c>
      <c r="P65" s="2">
        <f>SUM('㈱塩釜:牡鹿'!P65)</f>
        <v>528</v>
      </c>
      <c r="Q65" s="2">
        <f>SUM('㈱塩釜:牡鹿'!Q65)</f>
        <v>496.37735</v>
      </c>
      <c r="R65" s="2">
        <f>SUM('㈱塩釜:牡鹿'!R65)</f>
        <v>224030.29795388886</v>
      </c>
      <c r="S65" s="2">
        <f>SUM('㈱塩釜:牡鹿'!S65)</f>
        <v>573</v>
      </c>
      <c r="T65" s="2">
        <f>SUM('㈱塩釜:牡鹿'!T65)</f>
        <v>1202.5266</v>
      </c>
      <c r="U65" s="2">
        <f>SUM('㈱塩釜:牡鹿'!U65)</f>
        <v>568334.2395731651</v>
      </c>
      <c r="V65" s="2">
        <f>SUM('㈱塩釜:牡鹿'!V65)</f>
        <v>498</v>
      </c>
      <c r="W65" s="2">
        <f>SUM('㈱塩釜:牡鹿'!W65)</f>
        <v>591.4733</v>
      </c>
      <c r="X65" s="6">
        <f>SUM('㈱塩釜:牡鹿'!X65)</f>
        <v>250047.44695596443</v>
      </c>
      <c r="Y65" s="2">
        <f>SUM('㈱塩釜:牡鹿'!Y65)</f>
        <v>516</v>
      </c>
      <c r="Z65" s="2">
        <f>SUM('㈱塩釜:牡鹿'!Z65)</f>
        <v>565.9264000000001</v>
      </c>
      <c r="AA65" s="2">
        <f>SUM('㈱塩釜:牡鹿'!AA65)</f>
        <v>173266.93079037493</v>
      </c>
      <c r="AB65" s="2">
        <f>SUM('㈱塩釜:牡鹿'!AB65)</f>
        <v>517</v>
      </c>
      <c r="AC65" s="2">
        <f>SUM('㈱塩釜:牡鹿'!AC65)</f>
        <v>710.1273000000001</v>
      </c>
      <c r="AD65" s="2">
        <f>SUM('㈱塩釜:牡鹿'!AD65)</f>
        <v>227911.54547899347</v>
      </c>
      <c r="AE65" s="2">
        <f>SUM('㈱塩釜:牡鹿'!AE65)</f>
        <v>206</v>
      </c>
      <c r="AF65" s="2">
        <f>SUM('㈱塩釜:牡鹿'!AF65)</f>
        <v>480.88620000000003</v>
      </c>
      <c r="AG65" s="2">
        <f>SUM('㈱塩釜:牡鹿'!AG65)</f>
        <v>162518.695</v>
      </c>
      <c r="AH65" s="2">
        <f>SUM('㈱塩釜:牡鹿'!AH65)</f>
        <v>517</v>
      </c>
      <c r="AI65" s="2">
        <f>SUM('㈱塩釜:牡鹿'!AI65)</f>
        <v>908.4188000000001</v>
      </c>
      <c r="AJ65" s="2">
        <f>SUM('㈱塩釜:牡鹿'!AJ65)</f>
        <v>256338.48803532956</v>
      </c>
      <c r="AK65" s="2">
        <f>SUM('㈱塩釜:牡鹿'!AK65)</f>
        <v>584</v>
      </c>
      <c r="AL65" s="2">
        <f>SUM('㈱塩釜:牡鹿'!AL65)</f>
        <v>120.88944000000001</v>
      </c>
      <c r="AM65" s="2">
        <f>SUM('㈱塩釜:牡鹿'!AM65)</f>
        <v>94999.77798199923</v>
      </c>
      <c r="AN65" s="2">
        <f>SUM('㈱塩釜:牡鹿'!AN65)</f>
        <v>5927</v>
      </c>
      <c r="AO65" s="2">
        <f>SUM('㈱塩釜:牡鹿'!AO65)</f>
        <v>7095.11264</v>
      </c>
      <c r="AP65" s="2">
        <f>SUM('㈱塩釜:牡鹿'!AP65)</f>
        <v>2775719.5572984433</v>
      </c>
      <c r="AQ65" s="47" t="s">
        <v>24</v>
      </c>
      <c r="AR65" s="504"/>
      <c r="AS65" s="44"/>
      <c r="AT65" s="21"/>
    </row>
    <row r="66" spans="1:46" ht="21.75" customHeight="1">
      <c r="A66" s="45" t="s">
        <v>67</v>
      </c>
      <c r="B66" s="503" t="s">
        <v>68</v>
      </c>
      <c r="C66" s="68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5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89" t="s">
        <v>23</v>
      </c>
      <c r="AR66" s="503" t="s">
        <v>68</v>
      </c>
      <c r="AS66" s="44" t="s">
        <v>67</v>
      </c>
      <c r="AT66" s="21"/>
    </row>
    <row r="67" spans="1:46" ht="21.75" customHeight="1">
      <c r="A67" s="49" t="s">
        <v>49</v>
      </c>
      <c r="B67" s="504"/>
      <c r="C67" s="69" t="s">
        <v>24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6"/>
      <c r="Y67" s="2"/>
      <c r="Z67" s="2"/>
      <c r="AA67" s="2"/>
      <c r="AB67" s="2"/>
      <c r="AC67" s="2"/>
      <c r="AD67" s="2"/>
      <c r="AE67" s="2">
        <f>SUM('㈱塩釜:牡鹿'!AE67)</f>
        <v>276</v>
      </c>
      <c r="AF67" s="2">
        <f>SUM('㈱塩釜:牡鹿'!AF67)</f>
        <v>22.4967</v>
      </c>
      <c r="AG67" s="2">
        <f>SUM('㈱塩釜:牡鹿'!AG67)</f>
        <v>24773.337941063925</v>
      </c>
      <c r="AH67" s="2"/>
      <c r="AI67" s="2"/>
      <c r="AJ67" s="2"/>
      <c r="AK67" s="2"/>
      <c r="AL67" s="2"/>
      <c r="AM67" s="2"/>
      <c r="AN67" s="2">
        <f>SUM('㈱塩釜:牡鹿'!AN67)</f>
        <v>276</v>
      </c>
      <c r="AO67" s="2">
        <f>SUM('㈱塩釜:牡鹿'!AO67)</f>
        <v>22.4967</v>
      </c>
      <c r="AP67" s="2">
        <f>SUM('㈱塩釜:牡鹿'!AP67)</f>
        <v>24773.337941063925</v>
      </c>
      <c r="AQ67" s="50" t="s">
        <v>24</v>
      </c>
      <c r="AR67" s="504"/>
      <c r="AS67" s="51" t="s">
        <v>49</v>
      </c>
      <c r="AT67" s="21"/>
    </row>
    <row r="68" spans="1:46" ht="21.75" customHeight="1">
      <c r="A68" s="545" t="s">
        <v>97</v>
      </c>
      <c r="B68" s="546"/>
      <c r="C68" s="68" t="s">
        <v>23</v>
      </c>
      <c r="D68" s="1">
        <f>SUM('㈱塩釜:牡鹿'!D68)</f>
        <v>8910</v>
      </c>
      <c r="E68" s="1">
        <f>SUM('㈱塩釜:牡鹿'!E68)</f>
        <v>6648.010810000001</v>
      </c>
      <c r="F68" s="1">
        <f>SUM('㈱塩釜:牡鹿'!F68)</f>
        <v>1328775.038912003</v>
      </c>
      <c r="G68" s="1">
        <f>SUM('㈱塩釜:牡鹿'!G68)</f>
        <v>5381</v>
      </c>
      <c r="H68" s="1">
        <f>SUM('㈱塩釜:牡鹿'!H68)</f>
        <v>3931.32823</v>
      </c>
      <c r="I68" s="1">
        <f>SUM('㈱塩釜:牡鹿'!I68)</f>
        <v>913698.6196029965</v>
      </c>
      <c r="J68" s="1">
        <f>SUM('㈱塩釜:牡鹿'!J68)</f>
        <v>7328</v>
      </c>
      <c r="K68" s="1">
        <f>SUM('㈱塩釜:牡鹿'!K68)</f>
        <v>9734.68313</v>
      </c>
      <c r="L68" s="1">
        <f>SUM('㈱塩釜:牡鹿'!L68)</f>
        <v>1369462.6075995357</v>
      </c>
      <c r="M68" s="1">
        <f>SUM('㈱塩釜:牡鹿'!M68)</f>
        <v>9957</v>
      </c>
      <c r="N68" s="1">
        <f>SUM('㈱塩釜:牡鹿'!N68)</f>
        <v>13765.525399999997</v>
      </c>
      <c r="O68" s="1">
        <f>SUM('㈱塩釜:牡鹿'!O68)</f>
        <v>2087783.6466463604</v>
      </c>
      <c r="P68" s="1">
        <f>SUM('㈱塩釜:牡鹿'!P68)</f>
        <v>10091</v>
      </c>
      <c r="Q68" s="1">
        <f>SUM('㈱塩釜:牡鹿'!Q68)</f>
        <v>8742.631309999999</v>
      </c>
      <c r="R68" s="1">
        <f>SUM('㈱塩釜:牡鹿'!R68)</f>
        <v>2310632.1307743685</v>
      </c>
      <c r="S68" s="1">
        <f>SUM('㈱塩釜:牡鹿'!S68)</f>
        <v>11836</v>
      </c>
      <c r="T68" s="1">
        <f>SUM('㈱塩釜:牡鹿'!T68)</f>
        <v>12165.683699999998</v>
      </c>
      <c r="U68" s="1">
        <f>SUM('㈱塩釜:牡鹿'!U68)</f>
        <v>3500027.620618041</v>
      </c>
      <c r="V68" s="1">
        <f>SUM('㈱塩釜:牡鹿'!V68)</f>
        <v>11113</v>
      </c>
      <c r="W68" s="1">
        <f>SUM('㈱塩釜:牡鹿'!W68)</f>
        <v>12866.28287</v>
      </c>
      <c r="X68" s="5">
        <f>SUM('㈱塩釜:牡鹿'!X68)</f>
        <v>4786825.495308627</v>
      </c>
      <c r="Y68" s="1">
        <f>SUM('㈱塩釜:牡鹿'!Y68)</f>
        <v>6881</v>
      </c>
      <c r="Z68" s="1">
        <f>SUM('㈱塩釜:牡鹿'!Z68)</f>
        <v>7537.57255</v>
      </c>
      <c r="AA68" s="1">
        <f>SUM('㈱塩釜:牡鹿'!AA68)</f>
        <v>2142304.064779623</v>
      </c>
      <c r="AB68" s="1">
        <f>SUM('㈱塩釜:牡鹿'!AB68)</f>
        <v>8350</v>
      </c>
      <c r="AC68" s="1">
        <f>SUM('㈱塩釜:牡鹿'!AC68)</f>
        <v>8123.041919999999</v>
      </c>
      <c r="AD68" s="1">
        <f>SUM('㈱塩釜:牡鹿'!AD68)</f>
        <v>1885310.8418390034</v>
      </c>
      <c r="AE68" s="1">
        <f>SUM('㈱塩釜:牡鹿'!AE68)</f>
        <v>14460</v>
      </c>
      <c r="AF68" s="1">
        <f>SUM('㈱塩釜:牡鹿'!AF68)</f>
        <v>12938.021519999997</v>
      </c>
      <c r="AG68" s="1">
        <f>SUM('㈱塩釜:牡鹿'!AG68)</f>
        <v>3236673.4055746924</v>
      </c>
      <c r="AH68" s="1">
        <f>SUM('㈱塩釜:牡鹿'!AH68)</f>
        <v>13226</v>
      </c>
      <c r="AI68" s="1">
        <f>SUM('㈱塩釜:牡鹿'!AI68)</f>
        <v>18327.488</v>
      </c>
      <c r="AJ68" s="1">
        <f>SUM('㈱塩釜:牡鹿'!AJ68)</f>
        <v>3061129.7087260894</v>
      </c>
      <c r="AK68" s="1">
        <f>SUM('㈱塩釜:牡鹿'!AK68)</f>
        <v>8372</v>
      </c>
      <c r="AL68" s="1">
        <f>SUM('㈱塩釜:牡鹿'!AL68)</f>
        <v>8843.38603</v>
      </c>
      <c r="AM68" s="1">
        <f>SUM('㈱塩釜:牡鹿'!AM68)</f>
        <v>2026553.6993029776</v>
      </c>
      <c r="AN68" s="8">
        <f>SUM('㈱塩釜:牡鹿'!AN68)</f>
        <v>115506</v>
      </c>
      <c r="AO68" s="1">
        <f>SUM('㈱塩釜:牡鹿'!AO68)</f>
        <v>123623.65546999998</v>
      </c>
      <c r="AP68" s="1">
        <f>SUM('㈱塩釜:牡鹿'!AP68)</f>
        <v>28649176.879684314</v>
      </c>
      <c r="AQ68" s="177" t="s">
        <v>23</v>
      </c>
      <c r="AR68" s="556" t="s">
        <v>77</v>
      </c>
      <c r="AS68" s="557"/>
      <c r="AT68" s="21"/>
    </row>
    <row r="69" spans="1:46" ht="21.75" customHeight="1">
      <c r="A69" s="547"/>
      <c r="B69" s="548"/>
      <c r="C69" s="69" t="s">
        <v>24</v>
      </c>
      <c r="D69" s="2">
        <f>SUM('㈱塩釜:牡鹿'!D69)</f>
        <v>727</v>
      </c>
      <c r="E69" s="2">
        <f>SUM('㈱塩釜:牡鹿'!E69)</f>
        <v>9308.498950000001</v>
      </c>
      <c r="F69" s="2">
        <f>SUM('㈱塩釜:牡鹿'!F69)</f>
        <v>1581197.8790079972</v>
      </c>
      <c r="G69" s="2">
        <f>SUM('㈱塩釜:牡鹿'!G69)</f>
        <v>590</v>
      </c>
      <c r="H69" s="2">
        <f>SUM('㈱塩釜:牡鹿'!H69)</f>
        <v>5120.0417</v>
      </c>
      <c r="I69" s="2">
        <f>SUM('㈱塩釜:牡鹿'!I69)</f>
        <v>699627.1231570034</v>
      </c>
      <c r="J69" s="2">
        <f>SUM('㈱塩釜:牡鹿'!J69)</f>
        <v>681</v>
      </c>
      <c r="K69" s="2">
        <f>SUM('㈱塩釜:牡鹿'!K69)</f>
        <v>1361.1606</v>
      </c>
      <c r="L69" s="2">
        <f>SUM('㈱塩釜:牡鹿'!L69)</f>
        <v>326341.8808804643</v>
      </c>
      <c r="M69" s="2">
        <f>SUM('㈱塩釜:牡鹿'!M69)</f>
        <v>624</v>
      </c>
      <c r="N69" s="2">
        <f>SUM('㈱塩釜:牡鹿'!N69)</f>
        <v>1204.6805</v>
      </c>
      <c r="O69" s="2">
        <f>SUM('㈱塩釜:牡鹿'!O69)</f>
        <v>466217.22307363985</v>
      </c>
      <c r="P69" s="2">
        <f>SUM('㈱塩釜:牡鹿'!P69)</f>
        <v>652</v>
      </c>
      <c r="Q69" s="2">
        <f>SUM('㈱塩釜:牡鹿'!Q69)</f>
        <v>3542.1596500000005</v>
      </c>
      <c r="R69" s="2">
        <f>SUM('㈱塩釜:牡鹿'!R69)</f>
        <v>671319.969865631</v>
      </c>
      <c r="S69" s="2">
        <f>SUM('㈱塩釜:牡鹿'!S69)</f>
        <v>803</v>
      </c>
      <c r="T69" s="2">
        <f>SUM('㈱塩釜:牡鹿'!T69)</f>
        <v>10783.2953</v>
      </c>
      <c r="U69" s="2">
        <f>SUM('㈱塩釜:牡鹿'!U69)</f>
        <v>2300924.556341959</v>
      </c>
      <c r="V69" s="2">
        <f>SUM('㈱塩釜:牡鹿'!V69)</f>
        <v>1022</v>
      </c>
      <c r="W69" s="2">
        <f>SUM('㈱塩釜:牡鹿'!W69)</f>
        <v>17429.749300000003</v>
      </c>
      <c r="X69" s="6">
        <f>SUM('㈱塩釜:牡鹿'!X69)</f>
        <v>4237273.250171374</v>
      </c>
      <c r="Y69" s="2">
        <f>SUM('㈱塩釜:牡鹿'!Y69)</f>
        <v>969</v>
      </c>
      <c r="Z69" s="2">
        <f>SUM('㈱塩釜:牡鹿'!Z69)</f>
        <v>9547.4271</v>
      </c>
      <c r="AA69" s="2">
        <f>SUM('㈱塩釜:牡鹿'!AA69)</f>
        <v>2904168.843300377</v>
      </c>
      <c r="AB69" s="2">
        <f>SUM('㈱塩釜:牡鹿'!AB69)</f>
        <v>1107</v>
      </c>
      <c r="AC69" s="2">
        <f>SUM('㈱塩釜:牡鹿'!AC69)</f>
        <v>16851.8653</v>
      </c>
      <c r="AD69" s="2">
        <f>SUM('㈱塩釜:牡鹿'!AD69)</f>
        <v>4208201.319520997</v>
      </c>
      <c r="AE69" s="2">
        <f>SUM('㈱塩釜:牡鹿'!AE69)</f>
        <v>1098</v>
      </c>
      <c r="AF69" s="2">
        <f>SUM('㈱塩釜:牡鹿'!AF69)</f>
        <v>23821.7935</v>
      </c>
      <c r="AG69" s="2">
        <f>SUM('㈱塩釜:牡鹿'!AG69)</f>
        <v>3866072.8089453084</v>
      </c>
      <c r="AH69" s="2">
        <f>SUM('㈱塩釜:牡鹿'!AH69)</f>
        <v>1138</v>
      </c>
      <c r="AI69" s="2">
        <f>SUM('㈱塩釜:牡鹿'!AI69)</f>
        <v>25108.195</v>
      </c>
      <c r="AJ69" s="2">
        <f>SUM('㈱塩釜:牡鹿'!AJ69)</f>
        <v>2768905.9817939107</v>
      </c>
      <c r="AK69" s="2">
        <f>SUM('㈱塩釜:牡鹿'!AK69)</f>
        <v>909</v>
      </c>
      <c r="AL69" s="2">
        <f>SUM('㈱塩釜:牡鹿'!AL69)</f>
        <v>10399.263039999998</v>
      </c>
      <c r="AM69" s="2">
        <f>SUM('㈱塩釜:牡鹿'!AM69)</f>
        <v>1565370.3029370222</v>
      </c>
      <c r="AN69" s="7">
        <f>SUM('㈱塩釜:牡鹿'!AN69)</f>
        <v>10320</v>
      </c>
      <c r="AO69" s="2">
        <f>SUM('㈱塩釜:牡鹿'!AO69)</f>
        <v>134478.12994</v>
      </c>
      <c r="AP69" s="2">
        <f>SUM('㈱塩釜:牡鹿'!AP69)</f>
        <v>25595621.13899568</v>
      </c>
      <c r="AQ69" s="57" t="s">
        <v>24</v>
      </c>
      <c r="AR69" s="558"/>
      <c r="AS69" s="559"/>
      <c r="AT69" s="21"/>
    </row>
    <row r="70" spans="1:46" ht="21.75" customHeight="1" thickBot="1">
      <c r="A70" s="549" t="s">
        <v>99</v>
      </c>
      <c r="B70" s="550" t="s">
        <v>69</v>
      </c>
      <c r="C70" s="17"/>
      <c r="D70" s="9"/>
      <c r="E70" s="10"/>
      <c r="F70" s="10"/>
      <c r="G70" s="9"/>
      <c r="H70" s="10"/>
      <c r="I70" s="10"/>
      <c r="J70" s="9"/>
      <c r="K70" s="10"/>
      <c r="L70" s="10"/>
      <c r="M70" s="9"/>
      <c r="N70" s="10"/>
      <c r="O70" s="10"/>
      <c r="P70" s="9"/>
      <c r="Q70" s="10"/>
      <c r="R70" s="10"/>
      <c r="S70" s="9"/>
      <c r="T70" s="10"/>
      <c r="U70" s="10"/>
      <c r="V70" s="9"/>
      <c r="W70" s="10"/>
      <c r="X70" s="11"/>
      <c r="Y70" s="9"/>
      <c r="Z70" s="10"/>
      <c r="AA70" s="10"/>
      <c r="AB70" s="9"/>
      <c r="AC70" s="10"/>
      <c r="AD70" s="10"/>
      <c r="AE70" s="9"/>
      <c r="AF70" s="10"/>
      <c r="AG70" s="10"/>
      <c r="AH70" s="9"/>
      <c r="AI70" s="10"/>
      <c r="AJ70" s="10"/>
      <c r="AK70" s="9"/>
      <c r="AL70" s="10"/>
      <c r="AM70" s="10"/>
      <c r="AN70" s="10"/>
      <c r="AO70" s="10"/>
      <c r="AP70" s="10"/>
      <c r="AQ70" s="553" t="s">
        <v>99</v>
      </c>
      <c r="AR70" s="554" t="s">
        <v>69</v>
      </c>
      <c r="AS70" s="555"/>
      <c r="AT70" s="21"/>
    </row>
    <row r="71" spans="1:46" ht="21.75" customHeight="1" thickBot="1">
      <c r="A71" s="551" t="s">
        <v>101</v>
      </c>
      <c r="B71" s="552" t="s">
        <v>70</v>
      </c>
      <c r="C71" s="17"/>
      <c r="D71" s="9">
        <f>SUM('㈱塩釜:牡鹿'!D71)</f>
        <v>9637</v>
      </c>
      <c r="E71" s="10">
        <f>SUM('㈱塩釜:牡鹿'!E71)</f>
        <v>15956.509759999999</v>
      </c>
      <c r="F71" s="10">
        <f>SUM('㈱塩釜:牡鹿'!F71)</f>
        <v>2909972.91792</v>
      </c>
      <c r="G71" s="9">
        <f>SUM('㈱塩釜:牡鹿'!G71)</f>
        <v>5971</v>
      </c>
      <c r="H71" s="10">
        <f>SUM('㈱塩釜:牡鹿'!H71)</f>
        <v>9051.36993</v>
      </c>
      <c r="I71" s="10">
        <f>SUM('㈱塩釜:牡鹿'!I71)</f>
        <v>1613325.7427599998</v>
      </c>
      <c r="J71" s="9">
        <f>SUM('㈱塩釜:牡鹿'!J71)</f>
        <v>8009</v>
      </c>
      <c r="K71" s="10">
        <f>SUM('㈱塩釜:牡鹿'!K71)</f>
        <v>11095.843729999999</v>
      </c>
      <c r="L71" s="10">
        <f>SUM('㈱塩釜:牡鹿'!L71)</f>
        <v>1695804.4884799998</v>
      </c>
      <c r="M71" s="9">
        <f>SUM('㈱塩釜:牡鹿'!M71)</f>
        <v>10581</v>
      </c>
      <c r="N71" s="10">
        <f>SUM('㈱塩釜:牡鹿'!N71)</f>
        <v>14970.205899999999</v>
      </c>
      <c r="O71" s="10">
        <f>SUM('㈱塩釜:牡鹿'!O71)</f>
        <v>2554000.8697200003</v>
      </c>
      <c r="P71" s="9">
        <f>SUM('㈱塩釜:牡鹿'!P71)</f>
        <v>10743</v>
      </c>
      <c r="Q71" s="10">
        <f>SUM('㈱塩釜:牡鹿'!Q71)</f>
        <v>12284.79096</v>
      </c>
      <c r="R71" s="10">
        <f>SUM('㈱塩釜:牡鹿'!R71)</f>
        <v>2981952.10064</v>
      </c>
      <c r="S71" s="9">
        <f>SUM('㈱塩釜:牡鹿'!S71)</f>
        <v>12639</v>
      </c>
      <c r="T71" s="10">
        <f>SUM('㈱塩釜:牡鹿'!T71)</f>
        <v>22948.979000000003</v>
      </c>
      <c r="U71" s="10">
        <f>SUM('㈱塩釜:牡鹿'!U71)</f>
        <v>5800952.176960001</v>
      </c>
      <c r="V71" s="9">
        <f>SUM('㈱塩釜:牡鹿'!V71)</f>
        <v>12135</v>
      </c>
      <c r="W71" s="10">
        <f>SUM('㈱塩釜:牡鹿'!W71)</f>
        <v>30296.032170000006</v>
      </c>
      <c r="X71" s="11">
        <f>SUM('㈱塩釜:牡鹿'!X71)</f>
        <v>9024098.74548</v>
      </c>
      <c r="Y71" s="9">
        <f>SUM('㈱塩釜:牡鹿'!Y71)</f>
        <v>7850</v>
      </c>
      <c r="Z71" s="10">
        <f>SUM('㈱塩釜:牡鹿'!Z71)</f>
        <v>17084.999649999998</v>
      </c>
      <c r="AA71" s="10">
        <f>SUM('㈱塩釜:牡鹿'!AA71)</f>
        <v>5046472.90808</v>
      </c>
      <c r="AB71" s="9">
        <f>SUM('㈱塩釜:牡鹿'!AB71)</f>
        <v>9457</v>
      </c>
      <c r="AC71" s="10">
        <f>SUM('㈱塩釜:牡鹿'!AC71)</f>
        <v>24974.907219999994</v>
      </c>
      <c r="AD71" s="10">
        <f>SUM('㈱塩釜:牡鹿'!AD71)</f>
        <v>6093512.161360001</v>
      </c>
      <c r="AE71" s="9">
        <f>SUM('㈱塩釜:牡鹿'!AE71)</f>
        <v>15558</v>
      </c>
      <c r="AF71" s="10">
        <f>SUM('㈱塩釜:牡鹿'!AF71)</f>
        <v>36759.81502</v>
      </c>
      <c r="AG71" s="10">
        <f>SUM('㈱塩釜:牡鹿'!AG71)</f>
        <v>7102746.21452</v>
      </c>
      <c r="AH71" s="9">
        <f>SUM('㈱塩釜:牡鹿'!AH71)</f>
        <v>14364</v>
      </c>
      <c r="AI71" s="10">
        <f>SUM('㈱塩釜:牡鹿'!AI71)</f>
        <v>43435.683</v>
      </c>
      <c r="AJ71" s="10">
        <f>SUM('㈱塩釜:牡鹿'!AJ71)</f>
        <v>5830035.69052</v>
      </c>
      <c r="AK71" s="9">
        <f>SUM('㈱塩釜:牡鹿'!AK71)</f>
        <v>9281</v>
      </c>
      <c r="AL71" s="10">
        <f>SUM('㈱塩釜:牡鹿'!AL71)</f>
        <v>19242.64907</v>
      </c>
      <c r="AM71" s="10">
        <f>SUM('㈱塩釜:牡鹿'!AM71)</f>
        <v>3591924.00224</v>
      </c>
      <c r="AN71" s="10">
        <f>SUM('㈱塩釜:牡鹿'!AN71)</f>
        <v>126225</v>
      </c>
      <c r="AO71" s="10">
        <f>SUM('㈱塩釜:牡鹿'!AO71)</f>
        <v>258101.78541</v>
      </c>
      <c r="AP71" s="10">
        <f>SUM('㈱塩釜:牡鹿'!AP71)</f>
        <v>54244798.018680006</v>
      </c>
      <c r="AQ71" s="542" t="s">
        <v>101</v>
      </c>
      <c r="AR71" s="543" t="s">
        <v>70</v>
      </c>
      <c r="AS71" s="544" t="s">
        <v>0</v>
      </c>
      <c r="AT71" s="21"/>
    </row>
    <row r="72" spans="24:44" ht="18.75">
      <c r="X72" s="62"/>
      <c r="AN72" s="63"/>
      <c r="AR72" s="70" t="s">
        <v>88</v>
      </c>
    </row>
  </sheetData>
  <sheetProtection/>
  <mergeCells count="67">
    <mergeCell ref="AQ70:AS70"/>
    <mergeCell ref="AQ71:AS71"/>
    <mergeCell ref="A68:B69"/>
    <mergeCell ref="A70:B70"/>
    <mergeCell ref="A71:B71"/>
    <mergeCell ref="AR68:AS69"/>
    <mergeCell ref="AR48:AR49"/>
    <mergeCell ref="AR50:AR51"/>
    <mergeCell ref="AR52:AR53"/>
    <mergeCell ref="AR36:AR37"/>
    <mergeCell ref="AR38:AR39"/>
    <mergeCell ref="B66:B67"/>
    <mergeCell ref="AR66:AR67"/>
    <mergeCell ref="AR62:AS62"/>
    <mergeCell ref="AR64:AR65"/>
    <mergeCell ref="A62:B62"/>
    <mergeCell ref="AR46:AR47"/>
    <mergeCell ref="AR54:AR55"/>
    <mergeCell ref="AR56:AS57"/>
    <mergeCell ref="AR59:AS59"/>
    <mergeCell ref="B64:B65"/>
    <mergeCell ref="A56:B57"/>
    <mergeCell ref="A59:B59"/>
    <mergeCell ref="B46:B47"/>
    <mergeCell ref="B48:B49"/>
    <mergeCell ref="B50:B51"/>
    <mergeCell ref="AR14:AR15"/>
    <mergeCell ref="AR16:AR17"/>
    <mergeCell ref="AR18:AR19"/>
    <mergeCell ref="AR24:AR25"/>
    <mergeCell ref="AR6:AR7"/>
    <mergeCell ref="AR8:AR9"/>
    <mergeCell ref="AR10:AR11"/>
    <mergeCell ref="AR12:AR13"/>
    <mergeCell ref="AR42:AR43"/>
    <mergeCell ref="AR44:AR45"/>
    <mergeCell ref="AR26:AR27"/>
    <mergeCell ref="AR28:AR29"/>
    <mergeCell ref="AR30:AR31"/>
    <mergeCell ref="AR32:AR33"/>
    <mergeCell ref="AR34:AR35"/>
    <mergeCell ref="B52:B53"/>
    <mergeCell ref="B44:B45"/>
    <mergeCell ref="AR20:AR21"/>
    <mergeCell ref="AR22:AR23"/>
    <mergeCell ref="AR40:AR41"/>
    <mergeCell ref="B36:B37"/>
    <mergeCell ref="B38:B39"/>
    <mergeCell ref="B32:B33"/>
    <mergeCell ref="B40:B41"/>
    <mergeCell ref="B42:B43"/>
    <mergeCell ref="B54:B55"/>
    <mergeCell ref="B16:B17"/>
    <mergeCell ref="B18:B19"/>
    <mergeCell ref="B20:B21"/>
    <mergeCell ref="B34:B35"/>
    <mergeCell ref="B22:B23"/>
    <mergeCell ref="B24:B25"/>
    <mergeCell ref="B26:B27"/>
    <mergeCell ref="B28:B29"/>
    <mergeCell ref="B30:B31"/>
    <mergeCell ref="B12:B13"/>
    <mergeCell ref="B14:B15"/>
    <mergeCell ref="A1:X1"/>
    <mergeCell ref="B6:B7"/>
    <mergeCell ref="B8:B9"/>
    <mergeCell ref="B10:B11"/>
  </mergeCells>
  <printOptions/>
  <pageMargins left="0.7086614173228347" right="0.7086614173228347" top="0.7480314960629921" bottom="0.7480314960629921" header="0.31496062992125984" footer="0.31496062992125984"/>
  <pageSetup firstPageNumber="99" useFirstPageNumber="1" fitToWidth="2" fitToHeight="1" horizontalDpi="600" verticalDpi="600" orientation="landscape" paperSize="9" scale="33" r:id="rId1"/>
  <colBreaks count="1" manualBreakCount="1">
    <brk id="24" max="7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2"/>
  <sheetViews>
    <sheetView zoomScale="50" zoomScaleNormal="50" zoomScalePageLayoutView="0" workbookViewId="0" topLeftCell="A1">
      <pane xSplit="3" ySplit="5" topLeftCell="D18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39" width="17.625" style="147" customWidth="1"/>
    <col min="40" max="42" width="20.625" style="14" customWidth="1"/>
    <col min="43" max="43" width="9.50390625" style="15" customWidth="1"/>
    <col min="44" max="44" width="22.625" style="15" customWidth="1"/>
    <col min="45" max="45" width="5.875" style="15" customWidth="1"/>
    <col min="46" max="16384" width="10.625" style="15" customWidth="1"/>
  </cols>
  <sheetData>
    <row r="1" spans="1:24" ht="32.25">
      <c r="A1" s="465" t="s">
        <v>89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</row>
    <row r="2" spans="1:45" ht="18.75" customHeight="1" thickBot="1">
      <c r="A2" s="17" t="s">
        <v>112</v>
      </c>
      <c r="B2" s="17"/>
      <c r="C2" s="17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561" t="s">
        <v>112</v>
      </c>
      <c r="Z2" s="561"/>
      <c r="AA2" s="561"/>
      <c r="AB2" s="561"/>
      <c r="AC2" s="561"/>
      <c r="AD2" s="561"/>
      <c r="AE2" s="116"/>
      <c r="AF2" s="116"/>
      <c r="AG2" s="116"/>
      <c r="AH2" s="116"/>
      <c r="AI2" s="116"/>
      <c r="AJ2" s="116"/>
      <c r="AK2" s="116"/>
      <c r="AL2" s="116"/>
      <c r="AM2" s="116"/>
      <c r="AN2" s="18"/>
      <c r="AO2" s="18"/>
      <c r="AP2" s="18"/>
      <c r="AQ2" s="20"/>
      <c r="AR2" s="21"/>
      <c r="AS2" s="21"/>
    </row>
    <row r="3" spans="1:46" ht="21.75" customHeight="1">
      <c r="A3" s="22"/>
      <c r="D3" s="142" t="s">
        <v>2</v>
      </c>
      <c r="E3" s="143"/>
      <c r="F3" s="143"/>
      <c r="G3" s="142" t="s">
        <v>3</v>
      </c>
      <c r="H3" s="143"/>
      <c r="I3" s="143"/>
      <c r="J3" s="142" t="s">
        <v>4</v>
      </c>
      <c r="K3" s="143"/>
      <c r="L3" s="143"/>
      <c r="M3" s="142" t="s">
        <v>5</v>
      </c>
      <c r="N3" s="143"/>
      <c r="O3" s="143"/>
      <c r="P3" s="142" t="s">
        <v>6</v>
      </c>
      <c r="Q3" s="143"/>
      <c r="R3" s="143"/>
      <c r="S3" s="142" t="s">
        <v>7</v>
      </c>
      <c r="T3" s="143"/>
      <c r="U3" s="143"/>
      <c r="V3" s="148" t="s">
        <v>8</v>
      </c>
      <c r="W3" s="149"/>
      <c r="X3" s="150"/>
      <c r="Y3" s="148" t="s">
        <v>9</v>
      </c>
      <c r="Z3" s="143"/>
      <c r="AA3" s="143"/>
      <c r="AB3" s="142" t="s">
        <v>10</v>
      </c>
      <c r="AC3" s="143"/>
      <c r="AD3" s="143"/>
      <c r="AE3" s="142" t="s">
        <v>11</v>
      </c>
      <c r="AF3" s="143"/>
      <c r="AG3" s="143"/>
      <c r="AH3" s="142" t="s">
        <v>12</v>
      </c>
      <c r="AI3" s="143"/>
      <c r="AJ3" s="143"/>
      <c r="AK3" s="142" t="s">
        <v>13</v>
      </c>
      <c r="AL3" s="143"/>
      <c r="AM3" s="143"/>
      <c r="AN3" s="23" t="s">
        <v>14</v>
      </c>
      <c r="AO3" s="24"/>
      <c r="AP3" s="24"/>
      <c r="AQ3" s="26"/>
      <c r="AR3" s="27"/>
      <c r="AS3" s="28"/>
      <c r="AT3" s="21"/>
    </row>
    <row r="4" spans="1:46" ht="21.75" customHeight="1">
      <c r="A4" s="22"/>
      <c r="D4" s="144" t="s">
        <v>15</v>
      </c>
      <c r="E4" s="144" t="s">
        <v>16</v>
      </c>
      <c r="F4" s="30" t="s">
        <v>114</v>
      </c>
      <c r="G4" s="144" t="s">
        <v>15</v>
      </c>
      <c r="H4" s="144" t="s">
        <v>16</v>
      </c>
      <c r="I4" s="30" t="s">
        <v>114</v>
      </c>
      <c r="J4" s="144" t="s">
        <v>15</v>
      </c>
      <c r="K4" s="144" t="s">
        <v>16</v>
      </c>
      <c r="L4" s="30" t="s">
        <v>114</v>
      </c>
      <c r="M4" s="144" t="s">
        <v>15</v>
      </c>
      <c r="N4" s="144" t="s">
        <v>16</v>
      </c>
      <c r="O4" s="30" t="s">
        <v>114</v>
      </c>
      <c r="P4" s="144" t="s">
        <v>15</v>
      </c>
      <c r="Q4" s="144" t="s">
        <v>16</v>
      </c>
      <c r="R4" s="30" t="s">
        <v>114</v>
      </c>
      <c r="S4" s="144" t="s">
        <v>15</v>
      </c>
      <c r="T4" s="144" t="s">
        <v>16</v>
      </c>
      <c r="U4" s="30" t="s">
        <v>114</v>
      </c>
      <c r="V4" s="144" t="s">
        <v>15</v>
      </c>
      <c r="W4" s="144" t="s">
        <v>16</v>
      </c>
      <c r="X4" s="30" t="s">
        <v>114</v>
      </c>
      <c r="Y4" s="144" t="s">
        <v>15</v>
      </c>
      <c r="Z4" s="144" t="s">
        <v>16</v>
      </c>
      <c r="AA4" s="30" t="s">
        <v>114</v>
      </c>
      <c r="AB4" s="144" t="s">
        <v>15</v>
      </c>
      <c r="AC4" s="144" t="s">
        <v>16</v>
      </c>
      <c r="AD4" s="30" t="s">
        <v>114</v>
      </c>
      <c r="AE4" s="144" t="s">
        <v>15</v>
      </c>
      <c r="AF4" s="144" t="s">
        <v>16</v>
      </c>
      <c r="AG4" s="30" t="s">
        <v>114</v>
      </c>
      <c r="AH4" s="144" t="s">
        <v>15</v>
      </c>
      <c r="AI4" s="144" t="s">
        <v>16</v>
      </c>
      <c r="AJ4" s="30" t="s">
        <v>114</v>
      </c>
      <c r="AK4" s="144" t="s">
        <v>15</v>
      </c>
      <c r="AL4" s="144" t="s">
        <v>16</v>
      </c>
      <c r="AM4" s="144" t="s">
        <v>114</v>
      </c>
      <c r="AN4" s="30" t="s">
        <v>15</v>
      </c>
      <c r="AO4" s="30" t="s">
        <v>16</v>
      </c>
      <c r="AP4" s="30" t="s">
        <v>114</v>
      </c>
      <c r="AQ4" s="34"/>
      <c r="AR4" s="21"/>
      <c r="AS4" s="35"/>
      <c r="AT4" s="21"/>
    </row>
    <row r="5" spans="1:46" ht="21.75" customHeight="1">
      <c r="A5" s="36"/>
      <c r="B5" s="37"/>
      <c r="C5" s="37"/>
      <c r="D5" s="145" t="s">
        <v>18</v>
      </c>
      <c r="E5" s="145" t="s">
        <v>19</v>
      </c>
      <c r="F5" s="38" t="s">
        <v>115</v>
      </c>
      <c r="G5" s="145" t="s">
        <v>18</v>
      </c>
      <c r="H5" s="145" t="s">
        <v>19</v>
      </c>
      <c r="I5" s="38" t="s">
        <v>115</v>
      </c>
      <c r="J5" s="145" t="s">
        <v>18</v>
      </c>
      <c r="K5" s="145" t="s">
        <v>19</v>
      </c>
      <c r="L5" s="38" t="s">
        <v>115</v>
      </c>
      <c r="M5" s="145" t="s">
        <v>18</v>
      </c>
      <c r="N5" s="145" t="s">
        <v>19</v>
      </c>
      <c r="O5" s="38" t="s">
        <v>115</v>
      </c>
      <c r="P5" s="145" t="s">
        <v>18</v>
      </c>
      <c r="Q5" s="145" t="s">
        <v>19</v>
      </c>
      <c r="R5" s="38" t="s">
        <v>115</v>
      </c>
      <c r="S5" s="145" t="s">
        <v>18</v>
      </c>
      <c r="T5" s="145" t="s">
        <v>19</v>
      </c>
      <c r="U5" s="38" t="s">
        <v>115</v>
      </c>
      <c r="V5" s="145" t="s">
        <v>18</v>
      </c>
      <c r="W5" s="145" t="s">
        <v>19</v>
      </c>
      <c r="X5" s="38" t="s">
        <v>115</v>
      </c>
      <c r="Y5" s="145" t="s">
        <v>18</v>
      </c>
      <c r="Z5" s="145" t="s">
        <v>19</v>
      </c>
      <c r="AA5" s="38" t="s">
        <v>115</v>
      </c>
      <c r="AB5" s="145" t="s">
        <v>18</v>
      </c>
      <c r="AC5" s="145" t="s">
        <v>19</v>
      </c>
      <c r="AD5" s="38" t="s">
        <v>115</v>
      </c>
      <c r="AE5" s="145" t="s">
        <v>18</v>
      </c>
      <c r="AF5" s="145" t="s">
        <v>19</v>
      </c>
      <c r="AG5" s="38" t="s">
        <v>115</v>
      </c>
      <c r="AH5" s="145" t="s">
        <v>18</v>
      </c>
      <c r="AI5" s="145" t="s">
        <v>19</v>
      </c>
      <c r="AJ5" s="38" t="s">
        <v>115</v>
      </c>
      <c r="AK5" s="145" t="s">
        <v>18</v>
      </c>
      <c r="AL5" s="145" t="s">
        <v>19</v>
      </c>
      <c r="AM5" s="145" t="s">
        <v>115</v>
      </c>
      <c r="AN5" s="38" t="s">
        <v>18</v>
      </c>
      <c r="AO5" s="38" t="s">
        <v>19</v>
      </c>
      <c r="AP5" s="38" t="s">
        <v>115</v>
      </c>
      <c r="AQ5" s="41"/>
      <c r="AR5" s="37"/>
      <c r="AS5" s="42"/>
      <c r="AT5" s="21"/>
    </row>
    <row r="6" spans="1:46" ht="21.75" customHeight="1">
      <c r="A6" s="45" t="s">
        <v>21</v>
      </c>
      <c r="B6" s="503" t="s">
        <v>22</v>
      </c>
      <c r="C6" s="68" t="s">
        <v>23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1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"/>
      <c r="AO6" s="1"/>
      <c r="AP6" s="1"/>
      <c r="AQ6" s="190" t="s">
        <v>23</v>
      </c>
      <c r="AR6" s="503" t="s">
        <v>22</v>
      </c>
      <c r="AS6" s="44" t="s">
        <v>21</v>
      </c>
      <c r="AT6" s="21"/>
    </row>
    <row r="7" spans="1:46" ht="21.75" customHeight="1">
      <c r="A7" s="45"/>
      <c r="B7" s="504"/>
      <c r="C7" s="69" t="s">
        <v>24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13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2"/>
      <c r="AO7" s="2"/>
      <c r="AP7" s="2"/>
      <c r="AQ7" s="47" t="s">
        <v>24</v>
      </c>
      <c r="AR7" s="504"/>
      <c r="AS7" s="44"/>
      <c r="AT7" s="21"/>
    </row>
    <row r="8" spans="1:46" ht="21.75" customHeight="1">
      <c r="A8" s="45" t="s">
        <v>25</v>
      </c>
      <c r="B8" s="503" t="s">
        <v>26</v>
      </c>
      <c r="C8" s="68" t="s">
        <v>23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1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"/>
      <c r="AO8" s="1"/>
      <c r="AP8" s="1"/>
      <c r="AQ8" s="189" t="s">
        <v>23</v>
      </c>
      <c r="AR8" s="503" t="s">
        <v>26</v>
      </c>
      <c r="AS8" s="44" t="s">
        <v>25</v>
      </c>
      <c r="AT8" s="21"/>
    </row>
    <row r="9" spans="1:46" ht="21.75" customHeight="1">
      <c r="A9" s="45"/>
      <c r="B9" s="504"/>
      <c r="C9" s="69" t="s">
        <v>24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13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2"/>
      <c r="AO9" s="2"/>
      <c r="AP9" s="2"/>
      <c r="AQ9" s="47" t="s">
        <v>24</v>
      </c>
      <c r="AR9" s="504"/>
      <c r="AS9" s="44"/>
      <c r="AT9" s="21"/>
    </row>
    <row r="10" spans="1:46" ht="21.75" customHeight="1">
      <c r="A10" s="45" t="s">
        <v>27</v>
      </c>
      <c r="B10" s="503" t="s">
        <v>28</v>
      </c>
      <c r="C10" s="68" t="s">
        <v>23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1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1"/>
      <c r="AO10" s="1"/>
      <c r="AP10" s="1"/>
      <c r="AQ10" s="189" t="s">
        <v>23</v>
      </c>
      <c r="AR10" s="503" t="s">
        <v>28</v>
      </c>
      <c r="AS10" s="44" t="s">
        <v>27</v>
      </c>
      <c r="AT10" s="21"/>
    </row>
    <row r="11" spans="1:46" ht="21.75" customHeight="1">
      <c r="A11" s="49"/>
      <c r="B11" s="504"/>
      <c r="C11" s="69" t="s">
        <v>24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13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2"/>
      <c r="AO11" s="2"/>
      <c r="AP11" s="2"/>
      <c r="AQ11" s="50" t="s">
        <v>24</v>
      </c>
      <c r="AR11" s="504"/>
      <c r="AS11" s="51"/>
      <c r="AT11" s="21"/>
    </row>
    <row r="12" spans="1:46" ht="21.75" customHeight="1">
      <c r="A12" s="45"/>
      <c r="B12" s="503" t="s">
        <v>29</v>
      </c>
      <c r="C12" s="68" t="s">
        <v>23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1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1"/>
      <c r="AO12" s="1"/>
      <c r="AP12" s="1"/>
      <c r="AQ12" s="190" t="s">
        <v>23</v>
      </c>
      <c r="AR12" s="503" t="s">
        <v>29</v>
      </c>
      <c r="AS12" s="44"/>
      <c r="AT12" s="21"/>
    </row>
    <row r="13" spans="1:46" ht="21.75" customHeight="1">
      <c r="A13" s="45" t="s">
        <v>30</v>
      </c>
      <c r="B13" s="504"/>
      <c r="C13" s="69" t="s">
        <v>24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13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2"/>
      <c r="AO13" s="2"/>
      <c r="AP13" s="2"/>
      <c r="AQ13" s="47" t="s">
        <v>24</v>
      </c>
      <c r="AR13" s="504"/>
      <c r="AS13" s="44" t="s">
        <v>30</v>
      </c>
      <c r="AT13" s="21"/>
    </row>
    <row r="14" spans="1:46" ht="21.75" customHeight="1">
      <c r="A14" s="45"/>
      <c r="B14" s="503" t="s">
        <v>31</v>
      </c>
      <c r="C14" s="68" t="s">
        <v>23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1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1"/>
      <c r="AO14" s="1"/>
      <c r="AP14" s="1"/>
      <c r="AQ14" s="189" t="s">
        <v>23</v>
      </c>
      <c r="AR14" s="503" t="s">
        <v>31</v>
      </c>
      <c r="AS14" s="44"/>
      <c r="AT14" s="21"/>
    </row>
    <row r="15" spans="1:46" ht="21.75" customHeight="1">
      <c r="A15" s="45" t="s">
        <v>25</v>
      </c>
      <c r="B15" s="504"/>
      <c r="C15" s="69" t="s">
        <v>24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13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2"/>
      <c r="AO15" s="2"/>
      <c r="AP15" s="2"/>
      <c r="AQ15" s="47" t="s">
        <v>24</v>
      </c>
      <c r="AR15" s="504"/>
      <c r="AS15" s="44" t="s">
        <v>25</v>
      </c>
      <c r="AT15" s="21"/>
    </row>
    <row r="16" spans="1:46" ht="21.75" customHeight="1">
      <c r="A16" s="45"/>
      <c r="B16" s="503" t="s">
        <v>32</v>
      </c>
      <c r="C16" s="68" t="s">
        <v>23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1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1"/>
      <c r="AO16" s="1"/>
      <c r="AP16" s="1"/>
      <c r="AQ16" s="189" t="s">
        <v>23</v>
      </c>
      <c r="AR16" s="503" t="s">
        <v>32</v>
      </c>
      <c r="AS16" s="44"/>
      <c r="AT16" s="21"/>
    </row>
    <row r="17" spans="1:46" ht="21.75" customHeight="1">
      <c r="A17" s="45" t="s">
        <v>27</v>
      </c>
      <c r="B17" s="504"/>
      <c r="C17" s="69" t="s">
        <v>24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13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2"/>
      <c r="AO17" s="2"/>
      <c r="AP17" s="2"/>
      <c r="AQ17" s="47" t="s">
        <v>24</v>
      </c>
      <c r="AR17" s="504"/>
      <c r="AS17" s="44" t="s">
        <v>27</v>
      </c>
      <c r="AT17" s="21"/>
    </row>
    <row r="18" spans="1:46" ht="21.75" customHeight="1">
      <c r="A18" s="45"/>
      <c r="B18" s="503" t="s">
        <v>33</v>
      </c>
      <c r="C18" s="68" t="s">
        <v>23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1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1"/>
      <c r="AO18" s="1"/>
      <c r="AP18" s="1"/>
      <c r="AQ18" s="189" t="s">
        <v>23</v>
      </c>
      <c r="AR18" s="503" t="s">
        <v>33</v>
      </c>
      <c r="AS18" s="44"/>
      <c r="AT18" s="21"/>
    </row>
    <row r="19" spans="1:46" ht="21.75" customHeight="1">
      <c r="A19" s="49"/>
      <c r="B19" s="504"/>
      <c r="C19" s="69" t="s">
        <v>24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13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2"/>
      <c r="AO19" s="2"/>
      <c r="AP19" s="2"/>
      <c r="AQ19" s="50" t="s">
        <v>24</v>
      </c>
      <c r="AR19" s="504"/>
      <c r="AS19" s="51"/>
      <c r="AT19" s="21"/>
    </row>
    <row r="20" spans="1:46" ht="21.75" customHeight="1">
      <c r="A20" s="45" t="s">
        <v>34</v>
      </c>
      <c r="B20" s="503" t="s">
        <v>35</v>
      </c>
      <c r="C20" s="68" t="s">
        <v>23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1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"/>
      <c r="AO20" s="1"/>
      <c r="AP20" s="1"/>
      <c r="AQ20" s="190" t="s">
        <v>23</v>
      </c>
      <c r="AR20" s="503" t="s">
        <v>35</v>
      </c>
      <c r="AS20" s="44" t="s">
        <v>34</v>
      </c>
      <c r="AT20" s="21"/>
    </row>
    <row r="21" spans="1:46" ht="21.75" customHeight="1">
      <c r="A21" s="45" t="s">
        <v>25</v>
      </c>
      <c r="B21" s="504"/>
      <c r="C21" s="69" t="s">
        <v>24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13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2"/>
      <c r="AO21" s="2"/>
      <c r="AP21" s="2"/>
      <c r="AQ21" s="47" t="s">
        <v>24</v>
      </c>
      <c r="AR21" s="504"/>
      <c r="AS21" s="44" t="s">
        <v>25</v>
      </c>
      <c r="AT21" s="21"/>
    </row>
    <row r="22" spans="1:46" ht="21.75" customHeight="1">
      <c r="A22" s="45" t="s">
        <v>27</v>
      </c>
      <c r="B22" s="503" t="s">
        <v>36</v>
      </c>
      <c r="C22" s="68" t="s">
        <v>23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1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"/>
      <c r="AO22" s="1"/>
      <c r="AP22" s="1"/>
      <c r="AQ22" s="189" t="s">
        <v>23</v>
      </c>
      <c r="AR22" s="503" t="s">
        <v>36</v>
      </c>
      <c r="AS22" s="44" t="s">
        <v>27</v>
      </c>
      <c r="AT22" s="21"/>
    </row>
    <row r="23" spans="1:46" ht="21.75" customHeight="1">
      <c r="A23" s="49"/>
      <c r="B23" s="504"/>
      <c r="C23" s="69" t="s">
        <v>24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13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2"/>
      <c r="AO23" s="2"/>
      <c r="AP23" s="2"/>
      <c r="AQ23" s="50" t="s">
        <v>24</v>
      </c>
      <c r="AR23" s="504"/>
      <c r="AS23" s="51"/>
      <c r="AT23" s="21"/>
    </row>
    <row r="24" spans="1:46" ht="21.75" customHeight="1">
      <c r="A24" s="45"/>
      <c r="B24" s="503" t="s">
        <v>37</v>
      </c>
      <c r="C24" s="68" t="s">
        <v>23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1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"/>
      <c r="AO24" s="1"/>
      <c r="AP24" s="1"/>
      <c r="AQ24" s="190" t="s">
        <v>23</v>
      </c>
      <c r="AR24" s="503" t="s">
        <v>37</v>
      </c>
      <c r="AS24" s="44"/>
      <c r="AT24" s="21"/>
    </row>
    <row r="25" spans="1:46" ht="21.75" customHeight="1">
      <c r="A25" s="45" t="s">
        <v>38</v>
      </c>
      <c r="B25" s="504"/>
      <c r="C25" s="69" t="s">
        <v>24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13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2"/>
      <c r="AO25" s="2"/>
      <c r="AP25" s="2"/>
      <c r="AQ25" s="47" t="s">
        <v>24</v>
      </c>
      <c r="AR25" s="504"/>
      <c r="AS25" s="44" t="s">
        <v>38</v>
      </c>
      <c r="AT25" s="21"/>
    </row>
    <row r="26" spans="1:46" ht="21.75" customHeight="1">
      <c r="A26" s="45"/>
      <c r="B26" s="503" t="s">
        <v>39</v>
      </c>
      <c r="C26" s="68" t="s">
        <v>23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1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1"/>
      <c r="AO26" s="1"/>
      <c r="AP26" s="1"/>
      <c r="AQ26" s="189" t="s">
        <v>23</v>
      </c>
      <c r="AR26" s="503" t="s">
        <v>39</v>
      </c>
      <c r="AS26" s="44"/>
      <c r="AT26" s="21"/>
    </row>
    <row r="27" spans="1:46" ht="21.75" customHeight="1">
      <c r="A27" s="45" t="s">
        <v>25</v>
      </c>
      <c r="B27" s="504"/>
      <c r="C27" s="69" t="s">
        <v>24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3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2"/>
      <c r="AO27" s="2"/>
      <c r="AP27" s="2"/>
      <c r="AQ27" s="47" t="s">
        <v>24</v>
      </c>
      <c r="AR27" s="504"/>
      <c r="AS27" s="44" t="s">
        <v>25</v>
      </c>
      <c r="AT27" s="21"/>
    </row>
    <row r="28" spans="1:46" ht="21.75" customHeight="1">
      <c r="A28" s="45"/>
      <c r="B28" s="503" t="s">
        <v>40</v>
      </c>
      <c r="C28" s="68" t="s">
        <v>23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1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1"/>
      <c r="AO28" s="1"/>
      <c r="AP28" s="1"/>
      <c r="AQ28" s="189" t="s">
        <v>23</v>
      </c>
      <c r="AR28" s="503" t="s">
        <v>40</v>
      </c>
      <c r="AS28" s="44"/>
      <c r="AT28" s="21"/>
    </row>
    <row r="29" spans="1:46" ht="21.75" customHeight="1">
      <c r="A29" s="45" t="s">
        <v>27</v>
      </c>
      <c r="B29" s="504"/>
      <c r="C29" s="69" t="s">
        <v>24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13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2"/>
      <c r="AO29" s="2"/>
      <c r="AP29" s="2"/>
      <c r="AQ29" s="47" t="s">
        <v>24</v>
      </c>
      <c r="AR29" s="504"/>
      <c r="AS29" s="44" t="s">
        <v>27</v>
      </c>
      <c r="AT29" s="21"/>
    </row>
    <row r="30" spans="1:46" s="83" customFormat="1" ht="21.75" customHeight="1">
      <c r="A30" s="155"/>
      <c r="B30" s="503" t="s">
        <v>41</v>
      </c>
      <c r="C30" s="80" t="s">
        <v>23</v>
      </c>
      <c r="D30" s="8">
        <v>201</v>
      </c>
      <c r="E30" s="8">
        <v>37.238</v>
      </c>
      <c r="F30" s="8">
        <f>8973.951*1.08</f>
        <v>9691.86708</v>
      </c>
      <c r="G30" s="8">
        <v>138</v>
      </c>
      <c r="H30" s="8">
        <v>11.47163</v>
      </c>
      <c r="I30" s="8">
        <f>10222.579*1.08</f>
        <v>11040.385320000001</v>
      </c>
      <c r="J30" s="8">
        <v>274</v>
      </c>
      <c r="K30" s="8">
        <v>15.19928</v>
      </c>
      <c r="L30" s="8">
        <f>17116.346*1.08</f>
        <v>18485.653680000003</v>
      </c>
      <c r="M30" s="8">
        <v>534</v>
      </c>
      <c r="N30" s="8">
        <v>30.9339</v>
      </c>
      <c r="O30" s="8">
        <f>22685.215*1.08</f>
        <v>24500.0322</v>
      </c>
      <c r="P30" s="8">
        <v>417</v>
      </c>
      <c r="Q30" s="8">
        <v>29.22556</v>
      </c>
      <c r="R30" s="8">
        <f>19852.27*1.08</f>
        <v>21440.4516</v>
      </c>
      <c r="S30" s="8">
        <v>440</v>
      </c>
      <c r="T30" s="8">
        <v>76.45935</v>
      </c>
      <c r="U30" s="8">
        <f>28615.348*1.08</f>
        <v>30904.575840000005</v>
      </c>
      <c r="V30" s="8">
        <v>487</v>
      </c>
      <c r="W30" s="8">
        <v>90.75803</v>
      </c>
      <c r="X30" s="81">
        <f>42112.421*1.08</f>
        <v>45481.41468</v>
      </c>
      <c r="Y30" s="8">
        <v>385</v>
      </c>
      <c r="Z30" s="8">
        <v>30.5402</v>
      </c>
      <c r="AA30" s="8">
        <f>23209.621*1.08</f>
        <v>25066.39068</v>
      </c>
      <c r="AB30" s="8">
        <v>336</v>
      </c>
      <c r="AC30" s="8">
        <v>22.7563</v>
      </c>
      <c r="AD30" s="8">
        <f>15982.439*1.08</f>
        <v>17261.03412</v>
      </c>
      <c r="AE30" s="8">
        <v>492</v>
      </c>
      <c r="AF30" s="8">
        <v>34.55927</v>
      </c>
      <c r="AG30" s="8">
        <f>23554.258*1.08</f>
        <v>25438.598640000004</v>
      </c>
      <c r="AH30" s="8">
        <v>452</v>
      </c>
      <c r="AI30" s="8">
        <v>34.9514</v>
      </c>
      <c r="AJ30" s="8">
        <f>22753.611*1.08</f>
        <v>24573.89988</v>
      </c>
      <c r="AK30" s="8">
        <v>391</v>
      </c>
      <c r="AL30" s="8">
        <v>38.23705</v>
      </c>
      <c r="AM30" s="8">
        <v>26937.193</v>
      </c>
      <c r="AN30" s="8">
        <f>+D30+G30+J30+M30+P30+S30+V30+Y30+AB30+AE30+AH30+AK30</f>
        <v>4547</v>
      </c>
      <c r="AO30" s="8">
        <f>+E30+H30+K30+N30+Q30+T30+W30+Z30+AC30+AF30+AI30+AL30</f>
        <v>452.32997</v>
      </c>
      <c r="AP30" s="8">
        <f>+F30+I30+L30+O30+R30+U30+X30+AA30+AD30+AG30+AJ30+AM30</f>
        <v>280821.49672000005</v>
      </c>
      <c r="AQ30" s="211" t="s">
        <v>23</v>
      </c>
      <c r="AR30" s="503" t="s">
        <v>41</v>
      </c>
      <c r="AS30" s="156"/>
      <c r="AT30" s="82"/>
    </row>
    <row r="31" spans="1:46" ht="21.75" customHeight="1">
      <c r="A31" s="49"/>
      <c r="B31" s="504"/>
      <c r="C31" s="69" t="s">
        <v>24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13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2"/>
      <c r="AO31" s="2"/>
      <c r="AP31" s="2"/>
      <c r="AQ31" s="50" t="s">
        <v>24</v>
      </c>
      <c r="AR31" s="504"/>
      <c r="AS31" s="51"/>
      <c r="AT31" s="21"/>
    </row>
    <row r="32" spans="1:46" ht="21.75" customHeight="1">
      <c r="A32" s="45" t="s">
        <v>42</v>
      </c>
      <c r="B32" s="503" t="s">
        <v>43</v>
      </c>
      <c r="C32" s="68" t="s">
        <v>23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1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1"/>
      <c r="AO32" s="1"/>
      <c r="AP32" s="1"/>
      <c r="AQ32" s="190" t="s">
        <v>23</v>
      </c>
      <c r="AR32" s="503" t="s">
        <v>43</v>
      </c>
      <c r="AS32" s="44" t="s">
        <v>42</v>
      </c>
      <c r="AT32" s="21"/>
    </row>
    <row r="33" spans="1:46" ht="21.75" customHeight="1">
      <c r="A33" s="45" t="s">
        <v>44</v>
      </c>
      <c r="B33" s="504"/>
      <c r="C33" s="69" t="s">
        <v>24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13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2"/>
      <c r="AO33" s="2"/>
      <c r="AP33" s="2"/>
      <c r="AQ33" s="47" t="s">
        <v>24</v>
      </c>
      <c r="AR33" s="504"/>
      <c r="AS33" s="44" t="s">
        <v>44</v>
      </c>
      <c r="AT33" s="21"/>
    </row>
    <row r="34" spans="1:46" s="83" customFormat="1" ht="21.75" customHeight="1">
      <c r="A34" s="155" t="s">
        <v>25</v>
      </c>
      <c r="B34" s="503" t="s">
        <v>45</v>
      </c>
      <c r="C34" s="80" t="s">
        <v>23</v>
      </c>
      <c r="D34" s="8"/>
      <c r="E34" s="8"/>
      <c r="F34" s="8"/>
      <c r="G34" s="8"/>
      <c r="H34" s="8"/>
      <c r="I34" s="8"/>
      <c r="J34" s="8">
        <v>10</v>
      </c>
      <c r="K34" s="8">
        <v>0.1897</v>
      </c>
      <c r="L34" s="8">
        <f>98.59*1.08</f>
        <v>106.47720000000001</v>
      </c>
      <c r="M34" s="8">
        <v>21</v>
      </c>
      <c r="N34" s="8">
        <v>1.7706</v>
      </c>
      <c r="O34" s="8">
        <f>351.65*1.08</f>
        <v>379.782</v>
      </c>
      <c r="P34" s="8">
        <v>11</v>
      </c>
      <c r="Q34" s="8">
        <v>0.1388</v>
      </c>
      <c r="R34" s="8">
        <f>88.01*1.08</f>
        <v>95.05080000000001</v>
      </c>
      <c r="S34" s="8">
        <v>3</v>
      </c>
      <c r="T34" s="8">
        <v>0.0235</v>
      </c>
      <c r="U34" s="8">
        <f>6.4*1.08</f>
        <v>6.912000000000001</v>
      </c>
      <c r="V34" s="8">
        <v>1</v>
      </c>
      <c r="W34" s="8">
        <v>0.001</v>
      </c>
      <c r="X34" s="81">
        <f>1*1.08</f>
        <v>1.08</v>
      </c>
      <c r="Y34" s="8">
        <v>1</v>
      </c>
      <c r="Z34" s="8">
        <v>0.0011</v>
      </c>
      <c r="AA34" s="8">
        <f>1.65*1.08</f>
        <v>1.782</v>
      </c>
      <c r="AB34" s="8"/>
      <c r="AC34" s="8"/>
      <c r="AD34" s="8"/>
      <c r="AE34" s="8">
        <v>5</v>
      </c>
      <c r="AF34" s="8">
        <v>0.008</v>
      </c>
      <c r="AG34" s="8">
        <f>8.59*1.08</f>
        <v>9.2772</v>
      </c>
      <c r="AH34" s="8">
        <v>1</v>
      </c>
      <c r="AI34" s="8">
        <v>0.0041</v>
      </c>
      <c r="AJ34" s="8">
        <f>2.87*1.08</f>
        <v>3.0996</v>
      </c>
      <c r="AK34" s="8"/>
      <c r="AL34" s="8"/>
      <c r="AM34" s="8"/>
      <c r="AN34" s="8">
        <f>+D34+G34+J34+M34+P34+S34+V34+Y34+AB34+AE34+AH34+AK34</f>
        <v>53</v>
      </c>
      <c r="AO34" s="8">
        <f>+E34+H34+K34+N34+Q34+T34+W34+Z34+AC34+AF34+AI34+AL34</f>
        <v>2.1368</v>
      </c>
      <c r="AP34" s="8">
        <f>+F34+I34+L34+O34+R34+U34+X34+AA34+AD34+AG34+AJ34+AM34</f>
        <v>603.4608000000001</v>
      </c>
      <c r="AQ34" s="211" t="s">
        <v>23</v>
      </c>
      <c r="AR34" s="503" t="s">
        <v>45</v>
      </c>
      <c r="AS34" s="157" t="s">
        <v>25</v>
      </c>
      <c r="AT34" s="82"/>
    </row>
    <row r="35" spans="1:46" ht="21.75" customHeight="1">
      <c r="A35" s="49" t="s">
        <v>27</v>
      </c>
      <c r="B35" s="504"/>
      <c r="C35" s="69" t="s">
        <v>24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13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2"/>
      <c r="AO35" s="2"/>
      <c r="AP35" s="2"/>
      <c r="AQ35" s="50" t="s">
        <v>24</v>
      </c>
      <c r="AR35" s="504"/>
      <c r="AS35" s="51" t="s">
        <v>27</v>
      </c>
      <c r="AT35" s="21"/>
    </row>
    <row r="36" spans="1:46" ht="21.75" customHeight="1">
      <c r="A36" s="45" t="s">
        <v>46</v>
      </c>
      <c r="B36" s="503" t="s">
        <v>47</v>
      </c>
      <c r="C36" s="68" t="s">
        <v>23</v>
      </c>
      <c r="D36" s="8"/>
      <c r="E36" s="8"/>
      <c r="F36" s="8"/>
      <c r="G36" s="8"/>
      <c r="H36" s="8"/>
      <c r="I36" s="8"/>
      <c r="J36" s="8"/>
      <c r="K36" s="8"/>
      <c r="L36" s="104"/>
      <c r="M36" s="86"/>
      <c r="N36" s="8"/>
      <c r="O36" s="8"/>
      <c r="P36" s="8"/>
      <c r="Q36" s="8"/>
      <c r="R36" s="8"/>
      <c r="S36" s="8"/>
      <c r="T36" s="8"/>
      <c r="U36" s="8"/>
      <c r="V36" s="8"/>
      <c r="W36" s="8"/>
      <c r="X36" s="81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1"/>
      <c r="AO36" s="1"/>
      <c r="AP36" s="1"/>
      <c r="AQ36" s="190" t="s">
        <v>23</v>
      </c>
      <c r="AR36" s="503" t="s">
        <v>47</v>
      </c>
      <c r="AS36" s="44" t="s">
        <v>46</v>
      </c>
      <c r="AT36" s="21"/>
    </row>
    <row r="37" spans="1:46" ht="21.75" customHeight="1">
      <c r="A37" s="45" t="s">
        <v>25</v>
      </c>
      <c r="B37" s="504"/>
      <c r="C37" s="69" t="s">
        <v>24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13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2"/>
      <c r="AO37" s="2"/>
      <c r="AP37" s="2"/>
      <c r="AQ37" s="47" t="s">
        <v>24</v>
      </c>
      <c r="AR37" s="504"/>
      <c r="AS37" s="44" t="s">
        <v>25</v>
      </c>
      <c r="AT37" s="21"/>
    </row>
    <row r="38" spans="1:46" ht="21.75" customHeight="1">
      <c r="A38" s="45" t="s">
        <v>27</v>
      </c>
      <c r="B38" s="503" t="s">
        <v>48</v>
      </c>
      <c r="C38" s="68" t="s">
        <v>23</v>
      </c>
      <c r="D38" s="8">
        <v>4</v>
      </c>
      <c r="E38" s="8">
        <v>0.1061</v>
      </c>
      <c r="F38" s="8">
        <f>312.99*1.08</f>
        <v>338.02920000000006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1"/>
      <c r="Y38" s="8"/>
      <c r="Z38" s="8"/>
      <c r="AA38" s="8"/>
      <c r="AB38" s="8"/>
      <c r="AC38" s="8"/>
      <c r="AD38" s="8"/>
      <c r="AE38" s="8"/>
      <c r="AF38" s="8"/>
      <c r="AG38" s="8"/>
      <c r="AH38" s="8">
        <v>13</v>
      </c>
      <c r="AI38" s="8">
        <v>0.6537</v>
      </c>
      <c r="AJ38" s="8">
        <f>1240.035*1.08</f>
        <v>1339.2378</v>
      </c>
      <c r="AK38" s="8">
        <v>6</v>
      </c>
      <c r="AL38" s="8">
        <v>0.7227</v>
      </c>
      <c r="AM38" s="8">
        <v>1578.074</v>
      </c>
      <c r="AN38" s="1">
        <f>+D38+G38+J38+M38+P38+S38+V38+Y38+AB38+AE38+AH38+AK38</f>
        <v>23</v>
      </c>
      <c r="AO38" s="1">
        <f>+E38+H38+K38+N38+Q38+T38+W38+Z38+AC38+AF38+AI38+AL38</f>
        <v>1.4825</v>
      </c>
      <c r="AP38" s="1">
        <f>+F38+I38+L38+O38+R38+U38+X38+AA38+AD38+AG38+AJ38+AM38</f>
        <v>3255.3410000000003</v>
      </c>
      <c r="AQ38" s="189" t="s">
        <v>23</v>
      </c>
      <c r="AR38" s="503" t="s">
        <v>48</v>
      </c>
      <c r="AS38" s="44" t="s">
        <v>27</v>
      </c>
      <c r="AT38" s="21"/>
    </row>
    <row r="39" spans="1:46" ht="21.75" customHeight="1">
      <c r="A39" s="49" t="s">
        <v>49</v>
      </c>
      <c r="B39" s="504"/>
      <c r="C39" s="69" t="s">
        <v>24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13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2"/>
      <c r="AO39" s="2"/>
      <c r="AP39" s="2"/>
      <c r="AQ39" s="50" t="s">
        <v>24</v>
      </c>
      <c r="AR39" s="504"/>
      <c r="AS39" s="51" t="s">
        <v>49</v>
      </c>
      <c r="AT39" s="21"/>
    </row>
    <row r="40" spans="1:46" ht="21.75" customHeight="1">
      <c r="A40" s="45"/>
      <c r="B40" s="503" t="s">
        <v>50</v>
      </c>
      <c r="C40" s="68" t="s">
        <v>23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1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1"/>
      <c r="AO40" s="1"/>
      <c r="AP40" s="1"/>
      <c r="AQ40" s="190" t="s">
        <v>23</v>
      </c>
      <c r="AR40" s="503" t="s">
        <v>50</v>
      </c>
      <c r="AS40" s="44"/>
      <c r="AT40" s="21"/>
    </row>
    <row r="41" spans="1:46" ht="21.75" customHeight="1">
      <c r="A41" s="45" t="s">
        <v>51</v>
      </c>
      <c r="B41" s="504"/>
      <c r="C41" s="69" t="s">
        <v>24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13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2"/>
      <c r="AO41" s="2"/>
      <c r="AP41" s="2"/>
      <c r="AQ41" s="47" t="s">
        <v>24</v>
      </c>
      <c r="AR41" s="504"/>
      <c r="AS41" s="44" t="s">
        <v>51</v>
      </c>
      <c r="AT41" s="21"/>
    </row>
    <row r="42" spans="1:46" ht="21.75" customHeight="1">
      <c r="A42" s="45"/>
      <c r="B42" s="503" t="s">
        <v>52</v>
      </c>
      <c r="C42" s="68" t="s">
        <v>23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1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1"/>
      <c r="AO42" s="1"/>
      <c r="AP42" s="1"/>
      <c r="AQ42" s="189" t="s">
        <v>23</v>
      </c>
      <c r="AR42" s="503" t="s">
        <v>52</v>
      </c>
      <c r="AS42" s="44"/>
      <c r="AT42" s="21"/>
    </row>
    <row r="43" spans="1:46" ht="21.75" customHeight="1">
      <c r="A43" s="45" t="s">
        <v>53</v>
      </c>
      <c r="B43" s="504"/>
      <c r="C43" s="69" t="s">
        <v>24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13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2"/>
      <c r="AO43" s="2"/>
      <c r="AP43" s="2"/>
      <c r="AQ43" s="43" t="s">
        <v>24</v>
      </c>
      <c r="AR43" s="504"/>
      <c r="AS43" s="44" t="s">
        <v>53</v>
      </c>
      <c r="AT43" s="21"/>
    </row>
    <row r="44" spans="1:46" ht="21.75" customHeight="1">
      <c r="A44" s="45"/>
      <c r="B44" s="503" t="s">
        <v>54</v>
      </c>
      <c r="C44" s="68" t="s">
        <v>23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1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1"/>
      <c r="AO44" s="1"/>
      <c r="AP44" s="1"/>
      <c r="AQ44" s="189" t="s">
        <v>23</v>
      </c>
      <c r="AR44" s="503" t="s">
        <v>54</v>
      </c>
      <c r="AS44" s="44"/>
      <c r="AT44" s="21"/>
    </row>
    <row r="45" spans="1:46" ht="21.75" customHeight="1">
      <c r="A45" s="45" t="s">
        <v>27</v>
      </c>
      <c r="B45" s="504"/>
      <c r="C45" s="69" t="s">
        <v>24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13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2"/>
      <c r="AO45" s="2"/>
      <c r="AP45" s="2"/>
      <c r="AQ45" s="47" t="s">
        <v>24</v>
      </c>
      <c r="AR45" s="504"/>
      <c r="AS45" s="54" t="s">
        <v>27</v>
      </c>
      <c r="AT45" s="21"/>
    </row>
    <row r="46" spans="1:46" ht="21.75" customHeight="1">
      <c r="A46" s="45"/>
      <c r="B46" s="503" t="s">
        <v>55</v>
      </c>
      <c r="C46" s="68" t="s">
        <v>23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1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"/>
      <c r="AO46" s="1"/>
      <c r="AP46" s="1"/>
      <c r="AQ46" s="189" t="s">
        <v>23</v>
      </c>
      <c r="AR46" s="503" t="s">
        <v>55</v>
      </c>
      <c r="AS46" s="54"/>
      <c r="AT46" s="21"/>
    </row>
    <row r="47" spans="1:46" ht="21.75" customHeight="1">
      <c r="A47" s="49"/>
      <c r="B47" s="504"/>
      <c r="C47" s="69" t="s">
        <v>24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13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2"/>
      <c r="AO47" s="2"/>
      <c r="AP47" s="2"/>
      <c r="AQ47" s="50" t="s">
        <v>24</v>
      </c>
      <c r="AR47" s="504"/>
      <c r="AS47" s="55"/>
      <c r="AT47" s="21"/>
    </row>
    <row r="48" spans="1:46" ht="21.75" customHeight="1">
      <c r="A48" s="45"/>
      <c r="B48" s="503" t="s">
        <v>56</v>
      </c>
      <c r="C48" s="68" t="s">
        <v>23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1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1"/>
      <c r="AO48" s="1"/>
      <c r="AP48" s="1"/>
      <c r="AQ48" s="190" t="s">
        <v>23</v>
      </c>
      <c r="AR48" s="503" t="s">
        <v>56</v>
      </c>
      <c r="AS48" s="54"/>
      <c r="AT48" s="21"/>
    </row>
    <row r="49" spans="1:46" ht="21.75" customHeight="1">
      <c r="A49" s="45" t="s">
        <v>57</v>
      </c>
      <c r="B49" s="504"/>
      <c r="C49" s="69" t="s">
        <v>24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13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2"/>
      <c r="AO49" s="2"/>
      <c r="AP49" s="2"/>
      <c r="AQ49" s="47" t="s">
        <v>24</v>
      </c>
      <c r="AR49" s="504"/>
      <c r="AS49" s="54" t="s">
        <v>57</v>
      </c>
      <c r="AT49" s="21"/>
    </row>
    <row r="50" spans="1:46" ht="21.75" customHeight="1">
      <c r="A50" s="45"/>
      <c r="B50" s="503" t="s">
        <v>58</v>
      </c>
      <c r="C50" s="68" t="s">
        <v>23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1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1"/>
      <c r="AO50" s="1"/>
      <c r="AP50" s="1"/>
      <c r="AQ50" s="189" t="s">
        <v>23</v>
      </c>
      <c r="AR50" s="503" t="s">
        <v>58</v>
      </c>
      <c r="AS50" s="52"/>
      <c r="AT50" s="21"/>
    </row>
    <row r="51" spans="1:46" ht="21.75" customHeight="1">
      <c r="A51" s="45"/>
      <c r="B51" s="504"/>
      <c r="C51" s="69" t="s">
        <v>24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13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2"/>
      <c r="AO51" s="2"/>
      <c r="AP51" s="2"/>
      <c r="AQ51" s="47" t="s">
        <v>24</v>
      </c>
      <c r="AR51" s="504"/>
      <c r="AS51" s="54"/>
      <c r="AT51" s="21"/>
    </row>
    <row r="52" spans="1:46" ht="21.75" customHeight="1">
      <c r="A52" s="45"/>
      <c r="B52" s="503" t="s">
        <v>59</v>
      </c>
      <c r="C52" s="68" t="s">
        <v>23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1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1"/>
      <c r="AO52" s="1"/>
      <c r="AP52" s="1"/>
      <c r="AQ52" s="189" t="s">
        <v>23</v>
      </c>
      <c r="AR52" s="503" t="s">
        <v>59</v>
      </c>
      <c r="AS52" s="54"/>
      <c r="AT52" s="21"/>
    </row>
    <row r="53" spans="1:46" ht="21.75" customHeight="1">
      <c r="A53" s="45" t="s">
        <v>27</v>
      </c>
      <c r="B53" s="504"/>
      <c r="C53" s="69" t="s">
        <v>24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13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2"/>
      <c r="AO53" s="2"/>
      <c r="AP53" s="2"/>
      <c r="AQ53" s="47" t="s">
        <v>24</v>
      </c>
      <c r="AR53" s="504"/>
      <c r="AS53" s="54" t="s">
        <v>27</v>
      </c>
      <c r="AT53" s="21"/>
    </row>
    <row r="54" spans="1:46" s="83" customFormat="1" ht="21.75" customHeight="1">
      <c r="A54" s="155"/>
      <c r="B54" s="466" t="s">
        <v>60</v>
      </c>
      <c r="C54" s="80" t="s">
        <v>23</v>
      </c>
      <c r="D54" s="8">
        <v>9</v>
      </c>
      <c r="E54" s="8">
        <v>0.2971</v>
      </c>
      <c r="F54" s="8">
        <f>266.44*1.08</f>
        <v>287.7552</v>
      </c>
      <c r="G54" s="8">
        <v>17</v>
      </c>
      <c r="H54" s="8">
        <v>0.6423</v>
      </c>
      <c r="I54" s="8">
        <f>751.11*1.08</f>
        <v>811.1988000000001</v>
      </c>
      <c r="J54" s="8">
        <v>25</v>
      </c>
      <c r="K54" s="8">
        <v>1.2492</v>
      </c>
      <c r="L54" s="8">
        <f>1429.06*1.08</f>
        <v>1543.3848</v>
      </c>
      <c r="M54" s="8">
        <v>42</v>
      </c>
      <c r="N54" s="8">
        <v>2.049</v>
      </c>
      <c r="O54" s="8">
        <f>2092.13*1.08</f>
        <v>2259.5004000000004</v>
      </c>
      <c r="P54" s="8">
        <v>23</v>
      </c>
      <c r="Q54" s="8">
        <v>0.8167</v>
      </c>
      <c r="R54" s="8">
        <f>951.435*1.08</f>
        <v>1027.5498</v>
      </c>
      <c r="S54" s="8">
        <v>11</v>
      </c>
      <c r="T54" s="8">
        <v>0.3427</v>
      </c>
      <c r="U54" s="8">
        <f>382.6*1.08</f>
        <v>413.208</v>
      </c>
      <c r="V54" s="8">
        <v>4</v>
      </c>
      <c r="W54" s="8">
        <v>0.1638</v>
      </c>
      <c r="X54" s="81">
        <f>105.965*1.08</f>
        <v>114.44220000000001</v>
      </c>
      <c r="Y54" s="8"/>
      <c r="Z54" s="8"/>
      <c r="AA54" s="8"/>
      <c r="AB54" s="8">
        <v>3</v>
      </c>
      <c r="AC54" s="8">
        <v>0.2137</v>
      </c>
      <c r="AD54" s="8">
        <f>135.61*1.08</f>
        <v>146.45880000000002</v>
      </c>
      <c r="AE54" s="8">
        <v>7</v>
      </c>
      <c r="AF54" s="8">
        <v>0.0829</v>
      </c>
      <c r="AG54" s="8">
        <f>132.36*1.08</f>
        <v>142.94880000000003</v>
      </c>
      <c r="AH54" s="8">
        <v>9</v>
      </c>
      <c r="AI54" s="8">
        <v>0.0942</v>
      </c>
      <c r="AJ54" s="8">
        <f>189.61*1.08</f>
        <v>204.77880000000002</v>
      </c>
      <c r="AK54" s="8">
        <v>3</v>
      </c>
      <c r="AL54" s="8">
        <v>0.0164</v>
      </c>
      <c r="AM54" s="8">
        <v>30.197</v>
      </c>
      <c r="AN54" s="8">
        <f>+D54+G54+J54+M54+P54+S54+V54+Y54+AB54+AE54+AH54+AK54</f>
        <v>153</v>
      </c>
      <c r="AO54" s="8">
        <f>+E54+H54+K54+N54+Q54+T54+W54+Z54+AC54+AF54+AI54+AL54</f>
        <v>5.968000000000001</v>
      </c>
      <c r="AP54" s="8">
        <f>+F54+I54+L54+O54+R54+U54+X54+AA54+AD54+AG54+AJ54+AM54</f>
        <v>6981.422600000001</v>
      </c>
      <c r="AQ54" s="211" t="s">
        <v>23</v>
      </c>
      <c r="AR54" s="466" t="s">
        <v>60</v>
      </c>
      <c r="AS54" s="157"/>
      <c r="AT54" s="82"/>
    </row>
    <row r="55" spans="1:46" s="83" customFormat="1" ht="21.75" customHeight="1">
      <c r="A55" s="158"/>
      <c r="B55" s="467"/>
      <c r="C55" s="140" t="s">
        <v>24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13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159" t="s">
        <v>24</v>
      </c>
      <c r="AR55" s="467"/>
      <c r="AS55" s="160"/>
      <c r="AT55" s="82"/>
    </row>
    <row r="56" spans="1:46" s="83" customFormat="1" ht="21.75" customHeight="1">
      <c r="A56" s="475" t="s">
        <v>104</v>
      </c>
      <c r="B56" s="476" t="s">
        <v>61</v>
      </c>
      <c r="C56" s="80" t="s">
        <v>23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1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195" t="s">
        <v>23</v>
      </c>
      <c r="AR56" s="479" t="s">
        <v>105</v>
      </c>
      <c r="AS56" s="480" t="s">
        <v>0</v>
      </c>
      <c r="AT56" s="82"/>
    </row>
    <row r="57" spans="1:46" s="83" customFormat="1" ht="21.75" customHeight="1">
      <c r="A57" s="477"/>
      <c r="B57" s="478"/>
      <c r="C57" s="140" t="s">
        <v>24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13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114" t="s">
        <v>24</v>
      </c>
      <c r="AR57" s="481"/>
      <c r="AS57" s="482"/>
      <c r="AT57" s="82"/>
    </row>
    <row r="58" spans="1:46" s="83" customFormat="1" ht="21.75" customHeight="1">
      <c r="A58" s="161" t="s">
        <v>0</v>
      </c>
      <c r="C58" s="210" t="s">
        <v>23</v>
      </c>
      <c r="D58" s="197">
        <v>33</v>
      </c>
      <c r="E58" s="197">
        <v>1.0017</v>
      </c>
      <c r="F58" s="198">
        <f>4595.461*1.08</f>
        <v>4963.09788</v>
      </c>
      <c r="G58" s="197">
        <v>25</v>
      </c>
      <c r="H58" s="197">
        <v>0.6736</v>
      </c>
      <c r="I58" s="197">
        <f>853.65*1.08</f>
        <v>921.942</v>
      </c>
      <c r="J58" s="197">
        <v>21</v>
      </c>
      <c r="K58" s="197">
        <v>1.0064</v>
      </c>
      <c r="L58" s="197">
        <f>286.925*1.08</f>
        <v>309.879</v>
      </c>
      <c r="M58" s="197">
        <v>33</v>
      </c>
      <c r="N58" s="197">
        <v>0.9552</v>
      </c>
      <c r="O58" s="197">
        <f>380.67*1.08</f>
        <v>411.12360000000007</v>
      </c>
      <c r="P58" s="197">
        <v>324</v>
      </c>
      <c r="Q58" s="197">
        <v>4.0251</v>
      </c>
      <c r="R58" s="197">
        <f>25277.983*1.08</f>
        <v>27300.221640000003</v>
      </c>
      <c r="S58" s="197">
        <v>445</v>
      </c>
      <c r="T58" s="197">
        <v>5.1674</v>
      </c>
      <c r="U58" s="197">
        <f>21257.208*1.08</f>
        <v>22957.78464</v>
      </c>
      <c r="V58" s="197">
        <v>457</v>
      </c>
      <c r="W58" s="197">
        <v>6.7628</v>
      </c>
      <c r="X58" s="198">
        <f>18485.795*1.08</f>
        <v>19964.6586</v>
      </c>
      <c r="Y58" s="197">
        <v>17</v>
      </c>
      <c r="Z58" s="197">
        <v>1.442</v>
      </c>
      <c r="AA58" s="197">
        <f>1457.52*1.08</f>
        <v>1574.1216000000002</v>
      </c>
      <c r="AB58" s="197">
        <v>8</v>
      </c>
      <c r="AC58" s="197">
        <v>0.722</v>
      </c>
      <c r="AD58" s="197">
        <f>615.82*1.08</f>
        <v>665.0856000000001</v>
      </c>
      <c r="AE58" s="197">
        <v>5</v>
      </c>
      <c r="AF58" s="197">
        <v>0.4598</v>
      </c>
      <c r="AG58" s="197">
        <f>456.64*1.08</f>
        <v>493.1712</v>
      </c>
      <c r="AH58" s="197">
        <v>7</v>
      </c>
      <c r="AI58" s="197">
        <v>0.4541</v>
      </c>
      <c r="AJ58" s="197">
        <f>425.84*1.08</f>
        <v>459.9072</v>
      </c>
      <c r="AK58" s="197">
        <v>19</v>
      </c>
      <c r="AL58" s="197">
        <v>0.2807</v>
      </c>
      <c r="AM58" s="197">
        <v>2438.815</v>
      </c>
      <c r="AN58" s="197">
        <f>+D58+G58+J58+M58+P58+S58+V58+Y58+AB58+AE58+AH58+AK58</f>
        <v>1394</v>
      </c>
      <c r="AO58" s="197">
        <f>+E58+H58+K58+N58+Q58+T58+W58+Z58+AC58+AF58+AI58+AL58</f>
        <v>22.9508</v>
      </c>
      <c r="AP58" s="197">
        <f>+F58+I58+L58+O58+R58+U58+X58+AA58+AD58+AG58+AJ58+AM58</f>
        <v>82459.80796</v>
      </c>
      <c r="AQ58" s="195" t="s">
        <v>23</v>
      </c>
      <c r="AR58" s="162"/>
      <c r="AS58" s="157" t="s">
        <v>0</v>
      </c>
      <c r="AT58" s="82"/>
    </row>
    <row r="59" spans="1:46" s="83" customFormat="1" ht="21.75" customHeight="1">
      <c r="A59" s="473" t="s">
        <v>62</v>
      </c>
      <c r="B59" s="474"/>
      <c r="C59" s="80" t="s">
        <v>63</v>
      </c>
      <c r="D59" s="8"/>
      <c r="E59" s="201"/>
      <c r="F59" s="206"/>
      <c r="G59" s="146"/>
      <c r="H59" s="8"/>
      <c r="I59" s="8"/>
      <c r="J59" s="8"/>
      <c r="K59" s="146"/>
      <c r="L59" s="8"/>
      <c r="M59" s="8"/>
      <c r="N59" s="146"/>
      <c r="O59" s="8"/>
      <c r="P59" s="8"/>
      <c r="Q59" s="146"/>
      <c r="R59" s="8"/>
      <c r="S59" s="8"/>
      <c r="T59" s="146"/>
      <c r="U59" s="8"/>
      <c r="V59" s="8"/>
      <c r="W59" s="146"/>
      <c r="X59" s="81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146"/>
      <c r="AJ59" s="8"/>
      <c r="AK59" s="8"/>
      <c r="AL59" s="146"/>
      <c r="AM59" s="8"/>
      <c r="AN59" s="8"/>
      <c r="AO59" s="8"/>
      <c r="AP59" s="8"/>
      <c r="AQ59" s="212" t="s">
        <v>63</v>
      </c>
      <c r="AR59" s="471" t="s">
        <v>62</v>
      </c>
      <c r="AS59" s="472"/>
      <c r="AT59" s="82"/>
    </row>
    <row r="60" spans="1:46" ht="21.75" customHeight="1">
      <c r="A60" s="36"/>
      <c r="B60" s="37"/>
      <c r="C60" s="69" t="s">
        <v>24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13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2"/>
      <c r="AO60" s="2"/>
      <c r="AP60" s="2"/>
      <c r="AQ60" s="57" t="s">
        <v>24</v>
      </c>
      <c r="AR60" s="37"/>
      <c r="AS60" s="51"/>
      <c r="AT60" s="21"/>
    </row>
    <row r="61" spans="1:46" ht="21.75" customHeight="1">
      <c r="A61" s="22" t="s">
        <v>0</v>
      </c>
      <c r="C61" s="202" t="s">
        <v>23</v>
      </c>
      <c r="D61" s="197">
        <f aca="true" t="shared" si="0" ref="D61:AM61">+D6+D8+D10+D12+D14+D16+D18+D20+D22+D24+D26+D28+D30+D32+D34+D36+D38+D40+D42+D44+D46+D48+D50+D52+D54+D56+D58</f>
        <v>247</v>
      </c>
      <c r="E61" s="197">
        <f t="shared" si="0"/>
        <v>38.6429</v>
      </c>
      <c r="F61" s="197">
        <f t="shared" si="0"/>
        <v>15280.749360000002</v>
      </c>
      <c r="G61" s="197">
        <f t="shared" si="0"/>
        <v>180</v>
      </c>
      <c r="H61" s="197">
        <f t="shared" si="0"/>
        <v>12.78753</v>
      </c>
      <c r="I61" s="197">
        <f t="shared" si="0"/>
        <v>12773.526120000002</v>
      </c>
      <c r="J61" s="197">
        <f t="shared" si="0"/>
        <v>330</v>
      </c>
      <c r="K61" s="197">
        <f t="shared" si="0"/>
        <v>17.644579999999998</v>
      </c>
      <c r="L61" s="197">
        <f t="shared" si="0"/>
        <v>20445.394680000005</v>
      </c>
      <c r="M61" s="197">
        <f t="shared" si="0"/>
        <v>630</v>
      </c>
      <c r="N61" s="197">
        <f t="shared" si="0"/>
        <v>35.7087</v>
      </c>
      <c r="O61" s="197">
        <f t="shared" si="0"/>
        <v>27550.4382</v>
      </c>
      <c r="P61" s="197">
        <f t="shared" si="0"/>
        <v>775</v>
      </c>
      <c r="Q61" s="197">
        <f t="shared" si="0"/>
        <v>34.206160000000004</v>
      </c>
      <c r="R61" s="197">
        <f t="shared" si="0"/>
        <v>49863.27384000001</v>
      </c>
      <c r="S61" s="197">
        <f t="shared" si="0"/>
        <v>899</v>
      </c>
      <c r="T61" s="197">
        <f t="shared" si="0"/>
        <v>81.99295</v>
      </c>
      <c r="U61" s="197">
        <f t="shared" si="0"/>
        <v>54282.480480000006</v>
      </c>
      <c r="V61" s="197">
        <f t="shared" si="0"/>
        <v>949</v>
      </c>
      <c r="W61" s="197">
        <f t="shared" si="0"/>
        <v>97.68563</v>
      </c>
      <c r="X61" s="197">
        <f t="shared" si="0"/>
        <v>65561.59548</v>
      </c>
      <c r="Y61" s="197">
        <f t="shared" si="0"/>
        <v>403</v>
      </c>
      <c r="Z61" s="197">
        <f t="shared" si="0"/>
        <v>31.9833</v>
      </c>
      <c r="AA61" s="197">
        <f t="shared" si="0"/>
        <v>26642.29428</v>
      </c>
      <c r="AB61" s="197">
        <f t="shared" si="0"/>
        <v>347</v>
      </c>
      <c r="AC61" s="197">
        <f t="shared" si="0"/>
        <v>23.692</v>
      </c>
      <c r="AD61" s="197">
        <f t="shared" si="0"/>
        <v>18072.57852</v>
      </c>
      <c r="AE61" s="197">
        <f t="shared" si="0"/>
        <v>509</v>
      </c>
      <c r="AF61" s="197">
        <f t="shared" si="0"/>
        <v>35.109970000000004</v>
      </c>
      <c r="AG61" s="197">
        <f t="shared" si="0"/>
        <v>26083.995840000003</v>
      </c>
      <c r="AH61" s="197">
        <f t="shared" si="0"/>
        <v>482</v>
      </c>
      <c r="AI61" s="197">
        <f t="shared" si="0"/>
        <v>36.1575</v>
      </c>
      <c r="AJ61" s="197">
        <f t="shared" si="0"/>
        <v>26580.923280000003</v>
      </c>
      <c r="AK61" s="197">
        <f t="shared" si="0"/>
        <v>419</v>
      </c>
      <c r="AL61" s="197">
        <f t="shared" si="0"/>
        <v>39.25685000000001</v>
      </c>
      <c r="AM61" s="197">
        <f t="shared" si="0"/>
        <v>30984.279</v>
      </c>
      <c r="AN61" s="181">
        <f>+D61+G61+J61+M61+P61+S61+V61+Y61+AB61+AE61+AH61+AK61</f>
        <v>6170</v>
      </c>
      <c r="AO61" s="181">
        <f>+E61+H61+K61+N61+Q61+T61+W61+Z61+AC61+AF61+AI61+AL61</f>
        <v>484.86807</v>
      </c>
      <c r="AP61" s="181">
        <f>+F61+I61+L61+O61+R61+U61+X61+AA61+AD61+AG61+AJ61+AM61</f>
        <v>374121.52907999995</v>
      </c>
      <c r="AQ61" s="177" t="s">
        <v>23</v>
      </c>
      <c r="AR61" s="60"/>
      <c r="AS61" s="44" t="s">
        <v>0</v>
      </c>
      <c r="AT61" s="21"/>
    </row>
    <row r="62" spans="1:46" ht="21.75" customHeight="1">
      <c r="A62" s="515" t="s">
        <v>92</v>
      </c>
      <c r="B62" s="516" t="s">
        <v>64</v>
      </c>
      <c r="C62" s="68" t="s">
        <v>63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1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1"/>
      <c r="AO62" s="1"/>
      <c r="AP62" s="1"/>
      <c r="AQ62" s="191" t="s">
        <v>63</v>
      </c>
      <c r="AR62" s="511" t="s">
        <v>103</v>
      </c>
      <c r="AS62" s="512"/>
      <c r="AT62" s="21"/>
    </row>
    <row r="63" spans="1:46" ht="21.75" customHeight="1">
      <c r="A63" s="36"/>
      <c r="B63" s="37"/>
      <c r="C63" s="69" t="s">
        <v>24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13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2"/>
      <c r="AP63" s="2"/>
      <c r="AQ63" s="57" t="s">
        <v>24</v>
      </c>
      <c r="AR63" s="41"/>
      <c r="AS63" s="51"/>
      <c r="AT63" s="21"/>
    </row>
    <row r="64" spans="1:46" ht="21.75" customHeight="1">
      <c r="A64" s="45" t="s">
        <v>65</v>
      </c>
      <c r="B64" s="503" t="s">
        <v>66</v>
      </c>
      <c r="C64" s="68" t="s">
        <v>23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1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1"/>
      <c r="AQ64" s="190" t="s">
        <v>23</v>
      </c>
      <c r="AR64" s="503" t="s">
        <v>66</v>
      </c>
      <c r="AS64" s="61" t="s">
        <v>65</v>
      </c>
      <c r="AT64" s="21"/>
    </row>
    <row r="65" spans="1:46" ht="21.75" customHeight="1">
      <c r="A65" s="45"/>
      <c r="B65" s="504"/>
      <c r="C65" s="69" t="s">
        <v>24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13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2"/>
      <c r="AO65" s="2"/>
      <c r="AP65" s="2"/>
      <c r="AQ65" s="47" t="s">
        <v>24</v>
      </c>
      <c r="AR65" s="504"/>
      <c r="AS65" s="44"/>
      <c r="AT65" s="21"/>
    </row>
    <row r="66" spans="1:46" ht="21.75" customHeight="1">
      <c r="A66" s="45" t="s">
        <v>67</v>
      </c>
      <c r="B66" s="503" t="s">
        <v>68</v>
      </c>
      <c r="C66" s="68" t="s">
        <v>23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1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1"/>
      <c r="AO66" s="1"/>
      <c r="AP66" s="1"/>
      <c r="AQ66" s="189" t="s">
        <v>23</v>
      </c>
      <c r="AR66" s="503" t="s">
        <v>68</v>
      </c>
      <c r="AS66" s="44" t="s">
        <v>67</v>
      </c>
      <c r="AT66" s="21"/>
    </row>
    <row r="67" spans="1:46" ht="21.75" customHeight="1">
      <c r="A67" s="49" t="s">
        <v>49</v>
      </c>
      <c r="B67" s="504"/>
      <c r="C67" s="69" t="s">
        <v>24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13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2"/>
      <c r="AO67" s="2"/>
      <c r="AP67" s="2"/>
      <c r="AQ67" s="50" t="s">
        <v>24</v>
      </c>
      <c r="AR67" s="504"/>
      <c r="AS67" s="51" t="s">
        <v>49</v>
      </c>
      <c r="AT67" s="21"/>
    </row>
    <row r="68" spans="1:46" ht="21.75" customHeight="1">
      <c r="A68" s="545" t="s">
        <v>106</v>
      </c>
      <c r="B68" s="546"/>
      <c r="C68" s="68" t="s">
        <v>23</v>
      </c>
      <c r="D68" s="8">
        <f>D61+D62+D64+D66</f>
        <v>247</v>
      </c>
      <c r="E68" s="8">
        <f>+E61+E64+E66</f>
        <v>38.6429</v>
      </c>
      <c r="F68" s="8">
        <f>+F61+F64+F66+F62</f>
        <v>15280.749360000002</v>
      </c>
      <c r="G68" s="8">
        <f>G61+G62+G64+G66</f>
        <v>180</v>
      </c>
      <c r="H68" s="8">
        <f>+H61+H64+H66</f>
        <v>12.78753</v>
      </c>
      <c r="I68" s="8">
        <f>+I61+I64+I66+I62</f>
        <v>12773.526120000002</v>
      </c>
      <c r="J68" s="8">
        <f>J61+J62+J64+J66</f>
        <v>330</v>
      </c>
      <c r="K68" s="8">
        <f>+K61+K64+K66</f>
        <v>17.644579999999998</v>
      </c>
      <c r="L68" s="8">
        <f>+L61+L64+L66+L62</f>
        <v>20445.394680000005</v>
      </c>
      <c r="M68" s="8">
        <f>M61+M62+M64+M66</f>
        <v>630</v>
      </c>
      <c r="N68" s="8">
        <f>+N61+N64+N66</f>
        <v>35.7087</v>
      </c>
      <c r="O68" s="8">
        <f>+O61+O64+O66+O62</f>
        <v>27550.4382</v>
      </c>
      <c r="P68" s="8">
        <f>P61+P62+P64+P66</f>
        <v>775</v>
      </c>
      <c r="Q68" s="8">
        <f>+Q61+Q64+Q66</f>
        <v>34.206160000000004</v>
      </c>
      <c r="R68" s="8">
        <f>+R61+R64+R66+R62</f>
        <v>49863.27384000001</v>
      </c>
      <c r="S68" s="8">
        <f>S61+S62+S64+S66</f>
        <v>899</v>
      </c>
      <c r="T68" s="8">
        <f>+T61+T64+T66</f>
        <v>81.99295</v>
      </c>
      <c r="U68" s="8">
        <f>+U61+U64+U66+U62</f>
        <v>54282.480480000006</v>
      </c>
      <c r="V68" s="8">
        <f>V61+V62+V64+V66</f>
        <v>949</v>
      </c>
      <c r="W68" s="8">
        <f>+W61+W64+W66</f>
        <v>97.68563</v>
      </c>
      <c r="X68" s="81">
        <f>+X61+X64+X66+X62</f>
        <v>65561.59548</v>
      </c>
      <c r="Y68" s="8">
        <f>Y61+Y62+Y64+Y66</f>
        <v>403</v>
      </c>
      <c r="Z68" s="8">
        <f>+Z61+Z64+Z66</f>
        <v>31.9833</v>
      </c>
      <c r="AA68" s="8">
        <f>+AA61+AA64+AA66</f>
        <v>26642.29428</v>
      </c>
      <c r="AB68" s="8">
        <f>AB61+AB64+AB66+AB62</f>
        <v>347</v>
      </c>
      <c r="AC68" s="8">
        <f>+AC61+AC64+AC66</f>
        <v>23.692</v>
      </c>
      <c r="AD68" s="8">
        <f>+AD61+AD64+AD66+AD62</f>
        <v>18072.57852</v>
      </c>
      <c r="AE68" s="8">
        <f>AE61+AE62+AE64+AE66</f>
        <v>509</v>
      </c>
      <c r="AF68" s="8">
        <f>+AF61+AF64+AF66</f>
        <v>35.109970000000004</v>
      </c>
      <c r="AG68" s="8">
        <f>+AG61+AG64+AG66+AG62</f>
        <v>26083.995840000003</v>
      </c>
      <c r="AH68" s="8">
        <f>AH61+AH62+AH64+AH66</f>
        <v>482</v>
      </c>
      <c r="AI68" s="8">
        <f>+AI61+AI64+AI66</f>
        <v>36.1575</v>
      </c>
      <c r="AJ68" s="8">
        <f>+AJ61+AJ64+AJ66+AJ62</f>
        <v>26580.923280000003</v>
      </c>
      <c r="AK68" s="8">
        <f>AK61+AK62+AK64+AK66</f>
        <v>419</v>
      </c>
      <c r="AL68" s="8">
        <f>+AL61+AL64+AL66</f>
        <v>39.25685000000001</v>
      </c>
      <c r="AM68" s="8">
        <f>+AM61+AM64+AM66+AM62</f>
        <v>30984.279</v>
      </c>
      <c r="AN68" s="8">
        <f>+AN61+AN64+AN66+AN62</f>
        <v>6170</v>
      </c>
      <c r="AO68" s="1">
        <f>+AO61+AO64+AO66</f>
        <v>484.86807</v>
      </c>
      <c r="AP68" s="1">
        <f>+AP61+AP64+AP66+AP62</f>
        <v>374121.52907999995</v>
      </c>
      <c r="AQ68" s="177" t="s">
        <v>23</v>
      </c>
      <c r="AR68" s="556" t="s">
        <v>98</v>
      </c>
      <c r="AS68" s="557"/>
      <c r="AT68" s="21"/>
    </row>
    <row r="69" spans="1:46" ht="21.75" customHeight="1">
      <c r="A69" s="547"/>
      <c r="B69" s="548"/>
      <c r="C69" s="69" t="s">
        <v>24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13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2"/>
      <c r="AP69" s="2"/>
      <c r="AQ69" s="57" t="s">
        <v>24</v>
      </c>
      <c r="AR69" s="558"/>
      <c r="AS69" s="559"/>
      <c r="AT69" s="21"/>
    </row>
    <row r="70" spans="1:46" ht="21.75" customHeight="1" thickBot="1">
      <c r="A70" s="549" t="s">
        <v>99</v>
      </c>
      <c r="B70" s="550" t="s">
        <v>69</v>
      </c>
      <c r="C70" s="17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1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553" t="s">
        <v>99</v>
      </c>
      <c r="AR70" s="554" t="s">
        <v>69</v>
      </c>
      <c r="AS70" s="555"/>
      <c r="AT70" s="21"/>
    </row>
    <row r="71" spans="1:46" ht="21.75" customHeight="1" thickBot="1">
      <c r="A71" s="551" t="s">
        <v>101</v>
      </c>
      <c r="B71" s="552" t="s">
        <v>70</v>
      </c>
      <c r="C71" s="17"/>
      <c r="D71" s="10">
        <f>D68+D69</f>
        <v>247</v>
      </c>
      <c r="E71" s="10">
        <f aca="true" t="shared" si="1" ref="E71:O71">E68+E69</f>
        <v>38.6429</v>
      </c>
      <c r="F71" s="10">
        <f t="shared" si="1"/>
        <v>15280.749360000002</v>
      </c>
      <c r="G71" s="10">
        <f t="shared" si="1"/>
        <v>180</v>
      </c>
      <c r="H71" s="10">
        <f t="shared" si="1"/>
        <v>12.78753</v>
      </c>
      <c r="I71" s="10">
        <f t="shared" si="1"/>
        <v>12773.526120000002</v>
      </c>
      <c r="J71" s="10">
        <f t="shared" si="1"/>
        <v>330</v>
      </c>
      <c r="K71" s="10">
        <f t="shared" si="1"/>
        <v>17.644579999999998</v>
      </c>
      <c r="L71" s="10">
        <f t="shared" si="1"/>
        <v>20445.394680000005</v>
      </c>
      <c r="M71" s="10">
        <f t="shared" si="1"/>
        <v>630</v>
      </c>
      <c r="N71" s="10">
        <f t="shared" si="1"/>
        <v>35.7087</v>
      </c>
      <c r="O71" s="10">
        <f t="shared" si="1"/>
        <v>27550.4382</v>
      </c>
      <c r="P71" s="10">
        <f aca="true" t="shared" si="2" ref="P71:AM71">P68+P69</f>
        <v>775</v>
      </c>
      <c r="Q71" s="10">
        <f t="shared" si="2"/>
        <v>34.206160000000004</v>
      </c>
      <c r="R71" s="10">
        <f t="shared" si="2"/>
        <v>49863.27384000001</v>
      </c>
      <c r="S71" s="10">
        <f t="shared" si="2"/>
        <v>899</v>
      </c>
      <c r="T71" s="10">
        <f t="shared" si="2"/>
        <v>81.99295</v>
      </c>
      <c r="U71" s="10">
        <f t="shared" si="2"/>
        <v>54282.480480000006</v>
      </c>
      <c r="V71" s="10">
        <f>V68+V69+V70</f>
        <v>949</v>
      </c>
      <c r="W71" s="10">
        <f>W68+W69+W70</f>
        <v>97.68563</v>
      </c>
      <c r="X71" s="11">
        <f>X68+X69+X70</f>
        <v>65561.59548</v>
      </c>
      <c r="Y71" s="10">
        <f t="shared" si="2"/>
        <v>403</v>
      </c>
      <c r="Z71" s="10">
        <f t="shared" si="2"/>
        <v>31.9833</v>
      </c>
      <c r="AA71" s="10">
        <f t="shared" si="2"/>
        <v>26642.29428</v>
      </c>
      <c r="AB71" s="10">
        <f t="shared" si="2"/>
        <v>347</v>
      </c>
      <c r="AC71" s="10">
        <f t="shared" si="2"/>
        <v>23.692</v>
      </c>
      <c r="AD71" s="10">
        <f t="shared" si="2"/>
        <v>18072.57852</v>
      </c>
      <c r="AE71" s="10">
        <f t="shared" si="2"/>
        <v>509</v>
      </c>
      <c r="AF71" s="10">
        <f t="shared" si="2"/>
        <v>35.109970000000004</v>
      </c>
      <c r="AG71" s="10">
        <f t="shared" si="2"/>
        <v>26083.995840000003</v>
      </c>
      <c r="AH71" s="10">
        <f t="shared" si="2"/>
        <v>482</v>
      </c>
      <c r="AI71" s="10">
        <f t="shared" si="2"/>
        <v>36.1575</v>
      </c>
      <c r="AJ71" s="10">
        <f t="shared" si="2"/>
        <v>26580.923280000003</v>
      </c>
      <c r="AK71" s="10">
        <f t="shared" si="2"/>
        <v>419</v>
      </c>
      <c r="AL71" s="10">
        <f t="shared" si="2"/>
        <v>39.25685000000001</v>
      </c>
      <c r="AM71" s="10">
        <f t="shared" si="2"/>
        <v>30984.279</v>
      </c>
      <c r="AN71" s="10">
        <f>+D71+G71+J71+M71+P71+S71+V71+Y71+AB71+AE71+AH71+AK71</f>
        <v>6170</v>
      </c>
      <c r="AO71" s="10">
        <f>+E71+H71+K71+N71+Q71+T71+W71+Z71+AC71+AF71+AI71+AL71</f>
        <v>484.86807</v>
      </c>
      <c r="AP71" s="10">
        <f>+F71+I71+L71+O71+R71+U71+X71+AA71+AD71+AG71+AJ71+AM71</f>
        <v>374121.52907999995</v>
      </c>
      <c r="AQ71" s="542" t="s">
        <v>101</v>
      </c>
      <c r="AR71" s="543" t="s">
        <v>70</v>
      </c>
      <c r="AS71" s="544" t="s">
        <v>0</v>
      </c>
      <c r="AT71" s="21"/>
    </row>
    <row r="72" spans="19:44" ht="18.75">
      <c r="S72" s="560" t="s">
        <v>88</v>
      </c>
      <c r="T72" s="560"/>
      <c r="U72" s="560"/>
      <c r="V72" s="560"/>
      <c r="W72" s="560"/>
      <c r="X72" s="560"/>
      <c r="AN72" s="63"/>
      <c r="AR72" s="62" t="s">
        <v>88</v>
      </c>
    </row>
  </sheetData>
  <sheetProtection/>
  <mergeCells count="69">
    <mergeCell ref="S72:X72"/>
    <mergeCell ref="AR66:AR67"/>
    <mergeCell ref="AQ70:AS70"/>
    <mergeCell ref="B64:B65"/>
    <mergeCell ref="AR59:AS59"/>
    <mergeCell ref="A62:B62"/>
    <mergeCell ref="B66:B67"/>
    <mergeCell ref="AR68:AS69"/>
    <mergeCell ref="AQ71:AS71"/>
    <mergeCell ref="A68:B69"/>
    <mergeCell ref="A70:B70"/>
    <mergeCell ref="A71:B71"/>
    <mergeCell ref="AR62:AS62"/>
    <mergeCell ref="AR64:AR65"/>
    <mergeCell ref="AR52:AR53"/>
    <mergeCell ref="AR54:AR55"/>
    <mergeCell ref="AR56:AS57"/>
    <mergeCell ref="A56:B57"/>
    <mergeCell ref="A59:B59"/>
    <mergeCell ref="A1:X1"/>
    <mergeCell ref="AR36:AR37"/>
    <mergeCell ref="Y2:AD2"/>
    <mergeCell ref="B54:B55"/>
    <mergeCell ref="AR24:AR25"/>
    <mergeCell ref="AR26:AR27"/>
    <mergeCell ref="AR28:AR29"/>
    <mergeCell ref="AR30:AR31"/>
    <mergeCell ref="AR32:AR33"/>
    <mergeCell ref="B50:B51"/>
    <mergeCell ref="AR50:AR51"/>
    <mergeCell ref="B52:B53"/>
    <mergeCell ref="AR14:AR15"/>
    <mergeCell ref="AR16:AR17"/>
    <mergeCell ref="AR18:AR19"/>
    <mergeCell ref="B38:B39"/>
    <mergeCell ref="B40:B41"/>
    <mergeCell ref="AR48:AR49"/>
    <mergeCell ref="B18:B19"/>
    <mergeCell ref="B48:B49"/>
    <mergeCell ref="AR6:AR7"/>
    <mergeCell ref="AR8:AR9"/>
    <mergeCell ref="AR10:AR11"/>
    <mergeCell ref="AR12:AR13"/>
    <mergeCell ref="AR46:AR47"/>
    <mergeCell ref="AR20:AR21"/>
    <mergeCell ref="AR22:AR23"/>
    <mergeCell ref="AR40:AR41"/>
    <mergeCell ref="AR38:AR39"/>
    <mergeCell ref="AR44:AR45"/>
    <mergeCell ref="AR42:AR43"/>
    <mergeCell ref="AR34:AR35"/>
    <mergeCell ref="B20:B21"/>
    <mergeCell ref="B34:B35"/>
    <mergeCell ref="B36:B37"/>
    <mergeCell ref="B22:B23"/>
    <mergeCell ref="B24:B25"/>
    <mergeCell ref="B6:B7"/>
    <mergeCell ref="B8:B9"/>
    <mergeCell ref="B10:B11"/>
    <mergeCell ref="B12:B13"/>
    <mergeCell ref="B14:B15"/>
    <mergeCell ref="B16:B17"/>
    <mergeCell ref="B46:B47"/>
    <mergeCell ref="B26:B27"/>
    <mergeCell ref="B28:B29"/>
    <mergeCell ref="B30:B31"/>
    <mergeCell ref="B32:B33"/>
    <mergeCell ref="B42:B43"/>
    <mergeCell ref="B44:B45"/>
  </mergeCells>
  <printOptions/>
  <pageMargins left="0.7086614173228347" right="0.7086614173228347" top="0.7480314960629921" bottom="0.7480314960629921" header="0.31496062992125984" footer="0.31496062992125984"/>
  <pageSetup firstPageNumber="99" useFirstPageNumber="1" fitToWidth="2" fitToHeight="1" horizontalDpi="600" verticalDpi="600" orientation="landscape" paperSize="9" scale="33" r:id="rId1"/>
  <colBreaks count="1" manualBreakCount="1">
    <brk id="24" max="71" man="1"/>
  </colBreaks>
  <ignoredErrors>
    <ignoredError sqref="S68:AP6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2"/>
  <sheetViews>
    <sheetView zoomScale="50" zoomScaleNormal="50" zoomScalePageLayoutView="0" workbookViewId="0" topLeftCell="A1">
      <pane xSplit="3" ySplit="5" topLeftCell="D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6" width="17.625" style="14" customWidth="1"/>
    <col min="7" max="39" width="17.625" style="147" customWidth="1"/>
    <col min="40" max="42" width="20.625" style="14" customWidth="1"/>
    <col min="43" max="43" width="9.50390625" style="15" customWidth="1"/>
    <col min="44" max="44" width="22.625" style="15" customWidth="1"/>
    <col min="45" max="45" width="5.875" style="15" customWidth="1"/>
    <col min="46" max="16384" width="10.625" style="15" customWidth="1"/>
  </cols>
  <sheetData>
    <row r="1" spans="1:24" ht="32.25">
      <c r="A1" s="465" t="s">
        <v>89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</row>
    <row r="2" spans="1:45" ht="19.5" thickBot="1">
      <c r="A2" s="17" t="s">
        <v>76</v>
      </c>
      <c r="B2" s="17"/>
      <c r="C2" s="17"/>
      <c r="D2" s="18"/>
      <c r="E2" s="18"/>
      <c r="F2" s="18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 t="s">
        <v>76</v>
      </c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8"/>
      <c r="AO2" s="18"/>
      <c r="AP2" s="18"/>
      <c r="AQ2" s="20"/>
      <c r="AR2" s="21"/>
      <c r="AS2" s="21"/>
    </row>
    <row r="3" spans="1:46" ht="21.75" customHeight="1">
      <c r="A3" s="22"/>
      <c r="D3" s="562" t="s">
        <v>2</v>
      </c>
      <c r="E3" s="563"/>
      <c r="F3" s="564"/>
      <c r="G3" s="565" t="s">
        <v>3</v>
      </c>
      <c r="H3" s="566"/>
      <c r="I3" s="567"/>
      <c r="J3" s="565" t="s">
        <v>4</v>
      </c>
      <c r="K3" s="566"/>
      <c r="L3" s="567"/>
      <c r="M3" s="565" t="s">
        <v>5</v>
      </c>
      <c r="N3" s="566"/>
      <c r="O3" s="567"/>
      <c r="P3" s="565" t="s">
        <v>6</v>
      </c>
      <c r="Q3" s="566"/>
      <c r="R3" s="567"/>
      <c r="S3" s="565" t="s">
        <v>7</v>
      </c>
      <c r="T3" s="566"/>
      <c r="U3" s="567"/>
      <c r="V3" s="565" t="s">
        <v>8</v>
      </c>
      <c r="W3" s="566"/>
      <c r="X3" s="567"/>
      <c r="Y3" s="565" t="s">
        <v>9</v>
      </c>
      <c r="Z3" s="566"/>
      <c r="AA3" s="567"/>
      <c r="AB3" s="565" t="s">
        <v>10</v>
      </c>
      <c r="AC3" s="566"/>
      <c r="AD3" s="567"/>
      <c r="AE3" s="565" t="s">
        <v>11</v>
      </c>
      <c r="AF3" s="566"/>
      <c r="AG3" s="567"/>
      <c r="AH3" s="565" t="s">
        <v>12</v>
      </c>
      <c r="AI3" s="566"/>
      <c r="AJ3" s="567"/>
      <c r="AK3" s="565" t="s">
        <v>13</v>
      </c>
      <c r="AL3" s="566"/>
      <c r="AM3" s="567"/>
      <c r="AN3" s="562" t="s">
        <v>14</v>
      </c>
      <c r="AO3" s="563"/>
      <c r="AP3" s="568"/>
      <c r="AQ3" s="26"/>
      <c r="AR3" s="27"/>
      <c r="AS3" s="28"/>
      <c r="AT3" s="21"/>
    </row>
    <row r="4" spans="1:46" ht="21.75" customHeight="1">
      <c r="A4" s="22"/>
      <c r="D4" s="30" t="s">
        <v>15</v>
      </c>
      <c r="E4" s="30" t="s">
        <v>16</v>
      </c>
      <c r="F4" s="30" t="s">
        <v>17</v>
      </c>
      <c r="G4" s="144" t="s">
        <v>15</v>
      </c>
      <c r="H4" s="144" t="s">
        <v>16</v>
      </c>
      <c r="I4" s="144" t="s">
        <v>17</v>
      </c>
      <c r="J4" s="144" t="s">
        <v>15</v>
      </c>
      <c r="K4" s="144" t="s">
        <v>16</v>
      </c>
      <c r="L4" s="144" t="s">
        <v>17</v>
      </c>
      <c r="M4" s="144" t="s">
        <v>15</v>
      </c>
      <c r="N4" s="144" t="s">
        <v>16</v>
      </c>
      <c r="O4" s="144" t="s">
        <v>17</v>
      </c>
      <c r="P4" s="144" t="s">
        <v>15</v>
      </c>
      <c r="Q4" s="144" t="s">
        <v>16</v>
      </c>
      <c r="R4" s="144" t="s">
        <v>17</v>
      </c>
      <c r="S4" s="144" t="s">
        <v>15</v>
      </c>
      <c r="T4" s="144" t="s">
        <v>16</v>
      </c>
      <c r="U4" s="144" t="s">
        <v>17</v>
      </c>
      <c r="V4" s="144" t="s">
        <v>15</v>
      </c>
      <c r="W4" s="144" t="s">
        <v>16</v>
      </c>
      <c r="X4" s="151" t="s">
        <v>17</v>
      </c>
      <c r="Y4" s="144" t="s">
        <v>15</v>
      </c>
      <c r="Z4" s="144" t="s">
        <v>16</v>
      </c>
      <c r="AA4" s="144" t="s">
        <v>17</v>
      </c>
      <c r="AB4" s="144" t="s">
        <v>15</v>
      </c>
      <c r="AC4" s="144" t="s">
        <v>16</v>
      </c>
      <c r="AD4" s="144" t="s">
        <v>17</v>
      </c>
      <c r="AE4" s="144" t="s">
        <v>15</v>
      </c>
      <c r="AF4" s="144" t="s">
        <v>16</v>
      </c>
      <c r="AG4" s="144" t="s">
        <v>17</v>
      </c>
      <c r="AH4" s="144" t="s">
        <v>15</v>
      </c>
      <c r="AI4" s="144" t="s">
        <v>16</v>
      </c>
      <c r="AJ4" s="144" t="s">
        <v>17</v>
      </c>
      <c r="AK4" s="144" t="s">
        <v>15</v>
      </c>
      <c r="AL4" s="144" t="s">
        <v>16</v>
      </c>
      <c r="AM4" s="144" t="s">
        <v>17</v>
      </c>
      <c r="AN4" s="30" t="s">
        <v>15</v>
      </c>
      <c r="AO4" s="30" t="s">
        <v>16</v>
      </c>
      <c r="AP4" s="30" t="s">
        <v>17</v>
      </c>
      <c r="AQ4" s="34"/>
      <c r="AR4" s="21"/>
      <c r="AS4" s="35"/>
      <c r="AT4" s="21"/>
    </row>
    <row r="5" spans="1:46" ht="21.75" customHeight="1">
      <c r="A5" s="36"/>
      <c r="B5" s="37"/>
      <c r="C5" s="37"/>
      <c r="D5" s="38" t="s">
        <v>18</v>
      </c>
      <c r="E5" s="38" t="s">
        <v>19</v>
      </c>
      <c r="F5" s="38" t="s">
        <v>20</v>
      </c>
      <c r="G5" s="145" t="s">
        <v>18</v>
      </c>
      <c r="H5" s="145" t="s">
        <v>19</v>
      </c>
      <c r="I5" s="145" t="s">
        <v>20</v>
      </c>
      <c r="J5" s="145" t="s">
        <v>18</v>
      </c>
      <c r="K5" s="145" t="s">
        <v>19</v>
      </c>
      <c r="L5" s="145" t="s">
        <v>20</v>
      </c>
      <c r="M5" s="145" t="s">
        <v>18</v>
      </c>
      <c r="N5" s="145" t="s">
        <v>19</v>
      </c>
      <c r="O5" s="145" t="s">
        <v>20</v>
      </c>
      <c r="P5" s="145" t="s">
        <v>18</v>
      </c>
      <c r="Q5" s="145" t="s">
        <v>19</v>
      </c>
      <c r="R5" s="145" t="s">
        <v>20</v>
      </c>
      <c r="S5" s="145" t="s">
        <v>18</v>
      </c>
      <c r="T5" s="145" t="s">
        <v>19</v>
      </c>
      <c r="U5" s="145" t="s">
        <v>20</v>
      </c>
      <c r="V5" s="145" t="s">
        <v>18</v>
      </c>
      <c r="W5" s="145" t="s">
        <v>19</v>
      </c>
      <c r="X5" s="152" t="s">
        <v>20</v>
      </c>
      <c r="Y5" s="145" t="s">
        <v>18</v>
      </c>
      <c r="Z5" s="145" t="s">
        <v>19</v>
      </c>
      <c r="AA5" s="145" t="s">
        <v>20</v>
      </c>
      <c r="AB5" s="145" t="s">
        <v>18</v>
      </c>
      <c r="AC5" s="145" t="s">
        <v>19</v>
      </c>
      <c r="AD5" s="145" t="s">
        <v>20</v>
      </c>
      <c r="AE5" s="145" t="s">
        <v>18</v>
      </c>
      <c r="AF5" s="145" t="s">
        <v>19</v>
      </c>
      <c r="AG5" s="145" t="s">
        <v>20</v>
      </c>
      <c r="AH5" s="145" t="s">
        <v>18</v>
      </c>
      <c r="AI5" s="145" t="s">
        <v>19</v>
      </c>
      <c r="AJ5" s="145" t="s">
        <v>20</v>
      </c>
      <c r="AK5" s="145" t="s">
        <v>18</v>
      </c>
      <c r="AL5" s="145" t="s">
        <v>19</v>
      </c>
      <c r="AM5" s="145" t="s">
        <v>20</v>
      </c>
      <c r="AN5" s="38" t="s">
        <v>18</v>
      </c>
      <c r="AO5" s="38" t="s">
        <v>19</v>
      </c>
      <c r="AP5" s="38" t="s">
        <v>20</v>
      </c>
      <c r="AQ5" s="41"/>
      <c r="AR5" s="37"/>
      <c r="AS5" s="42"/>
      <c r="AT5" s="21"/>
    </row>
    <row r="6" spans="1:46" ht="21.75" customHeight="1">
      <c r="A6" s="45" t="s">
        <v>21</v>
      </c>
      <c r="B6" s="503" t="s">
        <v>22</v>
      </c>
      <c r="C6" s="68" t="s">
        <v>23</v>
      </c>
      <c r="D6" s="1"/>
      <c r="E6" s="1"/>
      <c r="F6" s="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1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"/>
      <c r="AO6" s="1"/>
      <c r="AP6" s="1"/>
      <c r="AQ6" s="190" t="s">
        <v>23</v>
      </c>
      <c r="AR6" s="503" t="s">
        <v>22</v>
      </c>
      <c r="AS6" s="44" t="s">
        <v>21</v>
      </c>
      <c r="AT6" s="21"/>
    </row>
    <row r="7" spans="1:46" ht="21.75" customHeight="1">
      <c r="A7" s="45"/>
      <c r="B7" s="504"/>
      <c r="C7" s="69" t="s">
        <v>24</v>
      </c>
      <c r="D7" s="2"/>
      <c r="E7" s="2"/>
      <c r="F7" s="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13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2"/>
      <c r="AO7" s="2"/>
      <c r="AP7" s="2"/>
      <c r="AQ7" s="47" t="s">
        <v>24</v>
      </c>
      <c r="AR7" s="504"/>
      <c r="AS7" s="44"/>
      <c r="AT7" s="21"/>
    </row>
    <row r="8" spans="1:46" ht="21.75" customHeight="1">
      <c r="A8" s="45" t="s">
        <v>25</v>
      </c>
      <c r="B8" s="503" t="s">
        <v>26</v>
      </c>
      <c r="C8" s="68" t="s">
        <v>23</v>
      </c>
      <c r="D8" s="1"/>
      <c r="E8" s="1"/>
      <c r="F8" s="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1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"/>
      <c r="AO8" s="1"/>
      <c r="AP8" s="1"/>
      <c r="AQ8" s="189" t="s">
        <v>23</v>
      </c>
      <c r="AR8" s="503" t="s">
        <v>26</v>
      </c>
      <c r="AS8" s="44" t="s">
        <v>25</v>
      </c>
      <c r="AT8" s="21"/>
    </row>
    <row r="9" spans="1:46" ht="21.75" customHeight="1">
      <c r="A9" s="45"/>
      <c r="B9" s="504"/>
      <c r="C9" s="69" t="s">
        <v>24</v>
      </c>
      <c r="D9" s="2"/>
      <c r="E9" s="2"/>
      <c r="F9" s="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13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2"/>
      <c r="AO9" s="2"/>
      <c r="AP9" s="2"/>
      <c r="AQ9" s="47" t="s">
        <v>24</v>
      </c>
      <c r="AR9" s="504"/>
      <c r="AS9" s="44"/>
      <c r="AT9" s="21"/>
    </row>
    <row r="10" spans="1:46" ht="21.75" customHeight="1">
      <c r="A10" s="45" t="s">
        <v>27</v>
      </c>
      <c r="B10" s="503" t="s">
        <v>28</v>
      </c>
      <c r="C10" s="68" t="s">
        <v>23</v>
      </c>
      <c r="D10" s="1"/>
      <c r="E10" s="1"/>
      <c r="F10" s="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1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1"/>
      <c r="AO10" s="1"/>
      <c r="AP10" s="1"/>
      <c r="AQ10" s="189" t="s">
        <v>23</v>
      </c>
      <c r="AR10" s="503" t="s">
        <v>28</v>
      </c>
      <c r="AS10" s="44" t="s">
        <v>27</v>
      </c>
      <c r="AT10" s="21"/>
    </row>
    <row r="11" spans="1:46" ht="21.75" customHeight="1">
      <c r="A11" s="49"/>
      <c r="B11" s="504"/>
      <c r="C11" s="69" t="s">
        <v>24</v>
      </c>
      <c r="D11" s="2"/>
      <c r="E11" s="2"/>
      <c r="F11" s="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13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2"/>
      <c r="AO11" s="2"/>
      <c r="AP11" s="2"/>
      <c r="AQ11" s="50" t="s">
        <v>24</v>
      </c>
      <c r="AR11" s="504"/>
      <c r="AS11" s="51"/>
      <c r="AT11" s="21"/>
    </row>
    <row r="12" spans="1:46" ht="21.75" customHeight="1">
      <c r="A12" s="45"/>
      <c r="B12" s="503" t="s">
        <v>29</v>
      </c>
      <c r="C12" s="68" t="s">
        <v>23</v>
      </c>
      <c r="D12" s="1"/>
      <c r="E12" s="1"/>
      <c r="F12" s="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1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1"/>
      <c r="AO12" s="1"/>
      <c r="AP12" s="1"/>
      <c r="AQ12" s="190" t="s">
        <v>23</v>
      </c>
      <c r="AR12" s="503" t="s">
        <v>29</v>
      </c>
      <c r="AS12" s="44"/>
      <c r="AT12" s="21"/>
    </row>
    <row r="13" spans="1:46" ht="21.75" customHeight="1">
      <c r="A13" s="45" t="s">
        <v>30</v>
      </c>
      <c r="B13" s="504"/>
      <c r="C13" s="69" t="s">
        <v>24</v>
      </c>
      <c r="D13" s="2"/>
      <c r="E13" s="2"/>
      <c r="F13" s="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13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2"/>
      <c r="AO13" s="2"/>
      <c r="AP13" s="2"/>
      <c r="AQ13" s="47" t="s">
        <v>24</v>
      </c>
      <c r="AR13" s="504"/>
      <c r="AS13" s="44" t="s">
        <v>30</v>
      </c>
      <c r="AT13" s="21"/>
    </row>
    <row r="14" spans="1:46" ht="21.75" customHeight="1">
      <c r="A14" s="45"/>
      <c r="B14" s="503" t="s">
        <v>31</v>
      </c>
      <c r="C14" s="68" t="s">
        <v>23</v>
      </c>
      <c r="D14" s="1"/>
      <c r="E14" s="1"/>
      <c r="F14" s="1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1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1"/>
      <c r="AO14" s="1"/>
      <c r="AP14" s="1"/>
      <c r="AQ14" s="189" t="s">
        <v>23</v>
      </c>
      <c r="AR14" s="503" t="s">
        <v>31</v>
      </c>
      <c r="AS14" s="44"/>
      <c r="AT14" s="21"/>
    </row>
    <row r="15" spans="1:46" ht="21.75" customHeight="1">
      <c r="A15" s="45" t="s">
        <v>25</v>
      </c>
      <c r="B15" s="504"/>
      <c r="C15" s="69" t="s">
        <v>24</v>
      </c>
      <c r="D15" s="2"/>
      <c r="E15" s="2"/>
      <c r="F15" s="2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13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2"/>
      <c r="AO15" s="2"/>
      <c r="AP15" s="2"/>
      <c r="AQ15" s="47" t="s">
        <v>24</v>
      </c>
      <c r="AR15" s="504"/>
      <c r="AS15" s="44" t="s">
        <v>25</v>
      </c>
      <c r="AT15" s="21"/>
    </row>
    <row r="16" spans="1:46" ht="21.75" customHeight="1">
      <c r="A16" s="45"/>
      <c r="B16" s="503" t="s">
        <v>32</v>
      </c>
      <c r="C16" s="68" t="s">
        <v>23</v>
      </c>
      <c r="D16" s="1"/>
      <c r="E16" s="1"/>
      <c r="F16" s="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1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1"/>
      <c r="AO16" s="1"/>
      <c r="AP16" s="1"/>
      <c r="AQ16" s="189" t="s">
        <v>23</v>
      </c>
      <c r="AR16" s="503" t="s">
        <v>32</v>
      </c>
      <c r="AS16" s="44"/>
      <c r="AT16" s="21"/>
    </row>
    <row r="17" spans="1:46" ht="21.75" customHeight="1">
      <c r="A17" s="45" t="s">
        <v>27</v>
      </c>
      <c r="B17" s="504"/>
      <c r="C17" s="69" t="s">
        <v>24</v>
      </c>
      <c r="D17" s="2"/>
      <c r="E17" s="2"/>
      <c r="F17" s="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13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2"/>
      <c r="AO17" s="2"/>
      <c r="AP17" s="2"/>
      <c r="AQ17" s="47" t="s">
        <v>24</v>
      </c>
      <c r="AR17" s="504"/>
      <c r="AS17" s="44" t="s">
        <v>27</v>
      </c>
      <c r="AT17" s="21"/>
    </row>
    <row r="18" spans="1:46" ht="21.75" customHeight="1">
      <c r="A18" s="45"/>
      <c r="B18" s="503" t="s">
        <v>33</v>
      </c>
      <c r="C18" s="68" t="s">
        <v>23</v>
      </c>
      <c r="D18" s="1"/>
      <c r="E18" s="1"/>
      <c r="F18" s="1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1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1"/>
      <c r="AO18" s="1"/>
      <c r="AP18" s="1"/>
      <c r="AQ18" s="189" t="s">
        <v>23</v>
      </c>
      <c r="AR18" s="503" t="s">
        <v>33</v>
      </c>
      <c r="AS18" s="44"/>
      <c r="AT18" s="21"/>
    </row>
    <row r="19" spans="1:46" ht="21.75" customHeight="1">
      <c r="A19" s="49"/>
      <c r="B19" s="504"/>
      <c r="C19" s="69" t="s">
        <v>24</v>
      </c>
      <c r="D19" s="2"/>
      <c r="E19" s="2"/>
      <c r="F19" s="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13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2"/>
      <c r="AO19" s="2"/>
      <c r="AP19" s="2"/>
      <c r="AQ19" s="50" t="s">
        <v>24</v>
      </c>
      <c r="AR19" s="504"/>
      <c r="AS19" s="51"/>
      <c r="AT19" s="21"/>
    </row>
    <row r="20" spans="1:46" ht="21.75" customHeight="1">
      <c r="A20" s="45" t="s">
        <v>34</v>
      </c>
      <c r="B20" s="503" t="s">
        <v>35</v>
      </c>
      <c r="C20" s="68" t="s">
        <v>23</v>
      </c>
      <c r="D20" s="1"/>
      <c r="E20" s="1"/>
      <c r="F20" s="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1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"/>
      <c r="AO20" s="1"/>
      <c r="AP20" s="1"/>
      <c r="AQ20" s="190" t="s">
        <v>23</v>
      </c>
      <c r="AR20" s="503" t="s">
        <v>35</v>
      </c>
      <c r="AS20" s="44" t="s">
        <v>34</v>
      </c>
      <c r="AT20" s="21"/>
    </row>
    <row r="21" spans="1:46" ht="21.75" customHeight="1">
      <c r="A21" s="45" t="s">
        <v>25</v>
      </c>
      <c r="B21" s="504"/>
      <c r="C21" s="69" t="s">
        <v>24</v>
      </c>
      <c r="D21" s="2"/>
      <c r="E21" s="2"/>
      <c r="F21" s="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13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2"/>
      <c r="AO21" s="2"/>
      <c r="AP21" s="2"/>
      <c r="AQ21" s="47" t="s">
        <v>24</v>
      </c>
      <c r="AR21" s="504"/>
      <c r="AS21" s="44" t="s">
        <v>25</v>
      </c>
      <c r="AT21" s="21"/>
    </row>
    <row r="22" spans="1:46" ht="21.75" customHeight="1">
      <c r="A22" s="45" t="s">
        <v>27</v>
      </c>
      <c r="B22" s="503" t="s">
        <v>36</v>
      </c>
      <c r="C22" s="68" t="s">
        <v>23</v>
      </c>
      <c r="D22" s="1"/>
      <c r="E22" s="1"/>
      <c r="F22" s="1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1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"/>
      <c r="AO22" s="1"/>
      <c r="AP22" s="184"/>
      <c r="AQ22" s="199" t="s">
        <v>23</v>
      </c>
      <c r="AR22" s="503" t="s">
        <v>36</v>
      </c>
      <c r="AS22" s="44" t="s">
        <v>27</v>
      </c>
      <c r="AT22" s="21"/>
    </row>
    <row r="23" spans="1:46" ht="21.75" customHeight="1">
      <c r="A23" s="49"/>
      <c r="B23" s="504"/>
      <c r="C23" s="69" t="s">
        <v>24</v>
      </c>
      <c r="D23" s="2"/>
      <c r="E23" s="2"/>
      <c r="F23" s="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13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2"/>
      <c r="AO23" s="2"/>
      <c r="AP23" s="2"/>
      <c r="AQ23" s="50" t="s">
        <v>24</v>
      </c>
      <c r="AR23" s="504"/>
      <c r="AS23" s="51"/>
      <c r="AT23" s="21"/>
    </row>
    <row r="24" spans="1:46" ht="21.75" customHeight="1">
      <c r="A24" s="45"/>
      <c r="B24" s="503" t="s">
        <v>37</v>
      </c>
      <c r="C24" s="68" t="s">
        <v>23</v>
      </c>
      <c r="D24" s="1"/>
      <c r="E24" s="1"/>
      <c r="F24" s="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1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"/>
      <c r="AO24" s="1"/>
      <c r="AP24" s="1"/>
      <c r="AQ24" s="190" t="s">
        <v>23</v>
      </c>
      <c r="AR24" s="503" t="s">
        <v>37</v>
      </c>
      <c r="AS24" s="44"/>
      <c r="AT24" s="21"/>
    </row>
    <row r="25" spans="1:46" ht="21.75" customHeight="1">
      <c r="A25" s="45" t="s">
        <v>38</v>
      </c>
      <c r="B25" s="504"/>
      <c r="C25" s="69" t="s">
        <v>24</v>
      </c>
      <c r="D25" s="2"/>
      <c r="E25" s="2"/>
      <c r="F25" s="2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13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2"/>
      <c r="AO25" s="2"/>
      <c r="AP25" s="2"/>
      <c r="AQ25" s="47" t="s">
        <v>24</v>
      </c>
      <c r="AR25" s="504"/>
      <c r="AS25" s="44" t="s">
        <v>38</v>
      </c>
      <c r="AT25" s="21"/>
    </row>
    <row r="26" spans="1:46" ht="21.75" customHeight="1">
      <c r="A26" s="45"/>
      <c r="B26" s="503" t="s">
        <v>39</v>
      </c>
      <c r="C26" s="68" t="s">
        <v>23</v>
      </c>
      <c r="D26" s="1"/>
      <c r="E26" s="1"/>
      <c r="F26" s="1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1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1"/>
      <c r="AO26" s="1"/>
      <c r="AP26" s="1"/>
      <c r="AQ26" s="189" t="s">
        <v>23</v>
      </c>
      <c r="AR26" s="503" t="s">
        <v>39</v>
      </c>
      <c r="AS26" s="44"/>
      <c r="AT26" s="21"/>
    </row>
    <row r="27" spans="1:46" ht="21.75" customHeight="1">
      <c r="A27" s="45" t="s">
        <v>25</v>
      </c>
      <c r="B27" s="504"/>
      <c r="C27" s="69" t="s">
        <v>24</v>
      </c>
      <c r="D27" s="2"/>
      <c r="E27" s="2"/>
      <c r="F27" s="2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3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2"/>
      <c r="AO27" s="2"/>
      <c r="AP27" s="2"/>
      <c r="AQ27" s="47" t="s">
        <v>24</v>
      </c>
      <c r="AR27" s="504"/>
      <c r="AS27" s="44" t="s">
        <v>25</v>
      </c>
      <c r="AT27" s="21"/>
    </row>
    <row r="28" spans="1:46" ht="21.75" customHeight="1">
      <c r="A28" s="45"/>
      <c r="B28" s="503" t="s">
        <v>40</v>
      </c>
      <c r="C28" s="68" t="s">
        <v>23</v>
      </c>
      <c r="D28" s="1"/>
      <c r="E28" s="1"/>
      <c r="F28" s="1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1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1"/>
      <c r="AO28" s="1"/>
      <c r="AP28" s="1"/>
      <c r="AQ28" s="189" t="s">
        <v>23</v>
      </c>
      <c r="AR28" s="503" t="s">
        <v>40</v>
      </c>
      <c r="AS28" s="44"/>
      <c r="AT28" s="21"/>
    </row>
    <row r="29" spans="1:46" ht="21.75" customHeight="1">
      <c r="A29" s="45" t="s">
        <v>27</v>
      </c>
      <c r="B29" s="504"/>
      <c r="C29" s="69" t="s">
        <v>24</v>
      </c>
      <c r="D29" s="2"/>
      <c r="E29" s="2"/>
      <c r="F29" s="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13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2"/>
      <c r="AO29" s="2"/>
      <c r="AP29" s="2"/>
      <c r="AQ29" s="47" t="s">
        <v>24</v>
      </c>
      <c r="AR29" s="504"/>
      <c r="AS29" s="44" t="s">
        <v>27</v>
      </c>
      <c r="AT29" s="21"/>
    </row>
    <row r="30" spans="1:46" ht="21.75" customHeight="1">
      <c r="A30" s="45"/>
      <c r="B30" s="503" t="s">
        <v>41</v>
      </c>
      <c r="C30" s="68" t="s">
        <v>23</v>
      </c>
      <c r="D30" s="1">
        <v>102</v>
      </c>
      <c r="E30" s="1">
        <v>5.5241</v>
      </c>
      <c r="F30" s="1">
        <v>3067.561</v>
      </c>
      <c r="G30" s="8">
        <v>94</v>
      </c>
      <c r="H30" s="8">
        <v>4.0377</v>
      </c>
      <c r="I30" s="8">
        <v>2792.747</v>
      </c>
      <c r="J30" s="8">
        <v>111</v>
      </c>
      <c r="K30" s="8">
        <v>4.8806</v>
      </c>
      <c r="L30" s="8">
        <v>4010.956</v>
      </c>
      <c r="M30" s="8">
        <v>202</v>
      </c>
      <c r="N30" s="8">
        <v>7.8904</v>
      </c>
      <c r="O30" s="8">
        <v>5783.06</v>
      </c>
      <c r="P30" s="8">
        <v>172</v>
      </c>
      <c r="Q30" s="8">
        <v>9.2955</v>
      </c>
      <c r="R30" s="8">
        <v>5986.316</v>
      </c>
      <c r="S30" s="8">
        <v>309</v>
      </c>
      <c r="T30" s="8">
        <v>34.7923</v>
      </c>
      <c r="U30" s="8">
        <v>13542.15</v>
      </c>
      <c r="V30" s="8">
        <v>259</v>
      </c>
      <c r="W30" s="8">
        <v>25.93</v>
      </c>
      <c r="X30" s="81">
        <v>14990.695</v>
      </c>
      <c r="Y30" s="8">
        <v>208</v>
      </c>
      <c r="Z30" s="8">
        <v>11.0083</v>
      </c>
      <c r="AA30" s="8">
        <v>11642.796</v>
      </c>
      <c r="AB30" s="8">
        <v>216</v>
      </c>
      <c r="AC30" s="8">
        <v>7.9386</v>
      </c>
      <c r="AD30" s="8">
        <v>8440.253</v>
      </c>
      <c r="AE30" s="8">
        <v>74</v>
      </c>
      <c r="AF30" s="8">
        <v>1.9608</v>
      </c>
      <c r="AG30" s="8">
        <v>1802.675</v>
      </c>
      <c r="AH30" s="8">
        <v>78</v>
      </c>
      <c r="AI30" s="8">
        <v>2.3984</v>
      </c>
      <c r="AJ30" s="8">
        <v>1924.768</v>
      </c>
      <c r="AK30" s="8">
        <v>43</v>
      </c>
      <c r="AL30" s="8">
        <v>2.1211</v>
      </c>
      <c r="AM30" s="8">
        <v>1527.909</v>
      </c>
      <c r="AN30" s="1">
        <f>+D30+G30+J30+M30+P30+S30+V30+Y30+AB30+AE30+AH30+AK30</f>
        <v>1868</v>
      </c>
      <c r="AO30" s="1">
        <f>+E30+H30+K30+N30+Q30+T30+W30+Z30+AC30+AF30+AI30+AL30</f>
        <v>117.77779999999998</v>
      </c>
      <c r="AP30" s="1">
        <f>+F30+I30+L30+O30+R30+U30+X30+AA30+AD30+AG30+AJ30+AM30</f>
        <v>75511.886</v>
      </c>
      <c r="AQ30" s="189" t="s">
        <v>23</v>
      </c>
      <c r="AR30" s="569" t="s">
        <v>41</v>
      </c>
      <c r="AS30" s="52"/>
      <c r="AT30" s="21"/>
    </row>
    <row r="31" spans="1:46" ht="21.75" customHeight="1">
      <c r="A31" s="49"/>
      <c r="B31" s="504"/>
      <c r="C31" s="69" t="s">
        <v>24</v>
      </c>
      <c r="D31" s="2"/>
      <c r="E31" s="2"/>
      <c r="F31" s="2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13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2"/>
      <c r="AO31" s="2"/>
      <c r="AP31" s="2"/>
      <c r="AQ31" s="50" t="s">
        <v>24</v>
      </c>
      <c r="AR31" s="570"/>
      <c r="AS31" s="51"/>
      <c r="AT31" s="21"/>
    </row>
    <row r="32" spans="1:46" ht="21.75" customHeight="1">
      <c r="A32" s="45" t="s">
        <v>42</v>
      </c>
      <c r="B32" s="503" t="s">
        <v>43</v>
      </c>
      <c r="C32" s="68" t="s">
        <v>23</v>
      </c>
      <c r="D32" s="1">
        <v>4</v>
      </c>
      <c r="E32" s="1">
        <v>0.0339</v>
      </c>
      <c r="F32" s="1">
        <v>12.544</v>
      </c>
      <c r="G32" s="8">
        <v>1</v>
      </c>
      <c r="H32" s="277">
        <v>0</v>
      </c>
      <c r="I32" s="8">
        <v>2942.919</v>
      </c>
      <c r="J32" s="8"/>
      <c r="K32" s="8"/>
      <c r="L32" s="8"/>
      <c r="M32" s="8"/>
      <c r="N32" s="8"/>
      <c r="O32" s="8"/>
      <c r="P32" s="8">
        <v>2</v>
      </c>
      <c r="Q32" s="8">
        <v>0.467</v>
      </c>
      <c r="R32" s="8">
        <v>771.725</v>
      </c>
      <c r="S32" s="8">
        <v>1</v>
      </c>
      <c r="T32" s="8">
        <v>-0.455</v>
      </c>
      <c r="U32" s="8">
        <v>610.254</v>
      </c>
      <c r="V32" s="8">
        <v>1</v>
      </c>
      <c r="W32" s="8">
        <v>0</v>
      </c>
      <c r="X32" s="81">
        <v>1087.776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>
        <v>2</v>
      </c>
      <c r="AL32" s="8">
        <v>0</v>
      </c>
      <c r="AM32" s="8">
        <v>2444.958</v>
      </c>
      <c r="AN32" s="1">
        <f>+D32+G32+J32+M32+P32+S32+V32+Y32+AB32+AE32+AH32+AK32</f>
        <v>11</v>
      </c>
      <c r="AO32" s="1">
        <f>+E32+H32+K32+N32+Q32+T32+W32+Z32+AC32+AF32+AI32+AL32</f>
        <v>0.045899999999999996</v>
      </c>
      <c r="AP32" s="1">
        <f>+F32+I32+L32+O32+R32+U32+X32+AA32+AD32+AG32+AJ32+AM32</f>
        <v>7870.1759999999995</v>
      </c>
      <c r="AQ32" s="190" t="s">
        <v>23</v>
      </c>
      <c r="AR32" s="503" t="s">
        <v>43</v>
      </c>
      <c r="AS32" s="44" t="s">
        <v>42</v>
      </c>
      <c r="AT32" s="21"/>
    </row>
    <row r="33" spans="1:46" ht="21.75" customHeight="1">
      <c r="A33" s="45" t="s">
        <v>44</v>
      </c>
      <c r="B33" s="504"/>
      <c r="C33" s="69" t="s">
        <v>24</v>
      </c>
      <c r="D33" s="2"/>
      <c r="E33" s="2"/>
      <c r="F33" s="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13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2"/>
      <c r="AO33" s="2"/>
      <c r="AP33" s="2"/>
      <c r="AQ33" s="47" t="s">
        <v>24</v>
      </c>
      <c r="AR33" s="504"/>
      <c r="AS33" s="44" t="s">
        <v>44</v>
      </c>
      <c r="AT33" s="21"/>
    </row>
    <row r="34" spans="1:46" ht="21.75" customHeight="1">
      <c r="A34" s="45" t="s">
        <v>25</v>
      </c>
      <c r="B34" s="503" t="s">
        <v>45</v>
      </c>
      <c r="C34" s="68" t="s">
        <v>23</v>
      </c>
      <c r="D34" s="1">
        <v>1</v>
      </c>
      <c r="E34" s="1">
        <v>0.018</v>
      </c>
      <c r="F34" s="1">
        <v>20.643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v>1</v>
      </c>
      <c r="T34" s="8">
        <v>0.0118</v>
      </c>
      <c r="U34" s="8">
        <v>4.461</v>
      </c>
      <c r="V34" s="8"/>
      <c r="W34" s="8"/>
      <c r="X34" s="81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>
        <v>1</v>
      </c>
      <c r="AL34" s="8">
        <v>0.0448</v>
      </c>
      <c r="AM34" s="8">
        <v>24.572</v>
      </c>
      <c r="AN34" s="1">
        <f>+D34+G34+J34+M34+P34+S34+V34+Y34+AB34+AE34+AH34+AK34</f>
        <v>3</v>
      </c>
      <c r="AO34" s="1">
        <f>+E34+H34+K34+N34+Q34+T34+W34+Z34+AC34+AF34+AI34+AL34</f>
        <v>0.0746</v>
      </c>
      <c r="AP34" s="1">
        <f>+F34+I34+L34+O34+R34+U34+X34+AA34+AD34+AG34+AJ34+AM34</f>
        <v>49.676</v>
      </c>
      <c r="AQ34" s="189" t="s">
        <v>23</v>
      </c>
      <c r="AR34" s="503" t="s">
        <v>45</v>
      </c>
      <c r="AS34" s="44" t="s">
        <v>25</v>
      </c>
      <c r="AT34" s="21"/>
    </row>
    <row r="35" spans="1:46" ht="21.75" customHeight="1">
      <c r="A35" s="49" t="s">
        <v>27</v>
      </c>
      <c r="B35" s="504"/>
      <c r="C35" s="69" t="s">
        <v>24</v>
      </c>
      <c r="D35" s="2"/>
      <c r="E35" s="2"/>
      <c r="F35" s="2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13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2"/>
      <c r="AO35" s="2"/>
      <c r="AP35" s="2"/>
      <c r="AQ35" s="50" t="s">
        <v>24</v>
      </c>
      <c r="AR35" s="504"/>
      <c r="AS35" s="51" t="s">
        <v>27</v>
      </c>
      <c r="AT35" s="21"/>
    </row>
    <row r="36" spans="1:46" ht="21.75" customHeight="1">
      <c r="A36" s="45" t="s">
        <v>46</v>
      </c>
      <c r="B36" s="503" t="s">
        <v>47</v>
      </c>
      <c r="C36" s="68" t="s">
        <v>23</v>
      </c>
      <c r="D36" s="1"/>
      <c r="E36" s="1"/>
      <c r="F36" s="1"/>
      <c r="G36" s="8"/>
      <c r="H36" s="8"/>
      <c r="I36" s="8"/>
      <c r="J36" s="8"/>
      <c r="K36" s="8"/>
      <c r="L36" s="104"/>
      <c r="M36" s="86"/>
      <c r="N36" s="8"/>
      <c r="O36" s="8"/>
      <c r="P36" s="8"/>
      <c r="Q36" s="8"/>
      <c r="R36" s="8"/>
      <c r="S36" s="8"/>
      <c r="T36" s="8"/>
      <c r="U36" s="8"/>
      <c r="V36" s="8"/>
      <c r="W36" s="8"/>
      <c r="X36" s="81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1"/>
      <c r="AO36" s="1"/>
      <c r="AP36" s="1"/>
      <c r="AQ36" s="190" t="s">
        <v>23</v>
      </c>
      <c r="AR36" s="503" t="s">
        <v>47</v>
      </c>
      <c r="AS36" s="44" t="s">
        <v>46</v>
      </c>
      <c r="AT36" s="21"/>
    </row>
    <row r="37" spans="1:46" ht="21.75" customHeight="1">
      <c r="A37" s="45" t="s">
        <v>25</v>
      </c>
      <c r="B37" s="504"/>
      <c r="C37" s="69" t="s">
        <v>24</v>
      </c>
      <c r="D37" s="2"/>
      <c r="E37" s="2"/>
      <c r="F37" s="2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13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2"/>
      <c r="AO37" s="2"/>
      <c r="AP37" s="2"/>
      <c r="AQ37" s="47" t="s">
        <v>24</v>
      </c>
      <c r="AR37" s="504"/>
      <c r="AS37" s="44" t="s">
        <v>25</v>
      </c>
      <c r="AT37" s="21"/>
    </row>
    <row r="38" spans="1:46" ht="21.75" customHeight="1">
      <c r="A38" s="45" t="s">
        <v>27</v>
      </c>
      <c r="B38" s="503" t="s">
        <v>48</v>
      </c>
      <c r="C38" s="68" t="s">
        <v>23</v>
      </c>
      <c r="D38" s="1"/>
      <c r="E38" s="1"/>
      <c r="F38" s="1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1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1"/>
      <c r="AO38" s="1"/>
      <c r="AP38" s="1"/>
      <c r="AQ38" s="189" t="s">
        <v>23</v>
      </c>
      <c r="AR38" s="503" t="s">
        <v>48</v>
      </c>
      <c r="AS38" s="44" t="s">
        <v>27</v>
      </c>
      <c r="AT38" s="21"/>
    </row>
    <row r="39" spans="1:46" ht="21.75" customHeight="1">
      <c r="A39" s="49" t="s">
        <v>49</v>
      </c>
      <c r="B39" s="504"/>
      <c r="C39" s="69" t="s">
        <v>24</v>
      </c>
      <c r="D39" s="2"/>
      <c r="E39" s="2"/>
      <c r="F39" s="2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13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2"/>
      <c r="AO39" s="2"/>
      <c r="AP39" s="2"/>
      <c r="AQ39" s="50" t="s">
        <v>24</v>
      </c>
      <c r="AR39" s="504"/>
      <c r="AS39" s="51" t="s">
        <v>49</v>
      </c>
      <c r="AT39" s="21"/>
    </row>
    <row r="40" spans="1:46" ht="21.75" customHeight="1">
      <c r="A40" s="45"/>
      <c r="B40" s="503" t="s">
        <v>50</v>
      </c>
      <c r="C40" s="68" t="s">
        <v>23</v>
      </c>
      <c r="D40" s="1"/>
      <c r="E40" s="1"/>
      <c r="F40" s="1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1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1"/>
      <c r="AO40" s="1"/>
      <c r="AP40" s="1"/>
      <c r="AQ40" s="190" t="s">
        <v>23</v>
      </c>
      <c r="AR40" s="503" t="s">
        <v>50</v>
      </c>
      <c r="AS40" s="44"/>
      <c r="AT40" s="21"/>
    </row>
    <row r="41" spans="1:46" ht="21.75" customHeight="1">
      <c r="A41" s="45" t="s">
        <v>51</v>
      </c>
      <c r="B41" s="504"/>
      <c r="C41" s="69" t="s">
        <v>24</v>
      </c>
      <c r="D41" s="2"/>
      <c r="E41" s="2"/>
      <c r="F41" s="2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13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2"/>
      <c r="AO41" s="2"/>
      <c r="AP41" s="2"/>
      <c r="AQ41" s="47" t="s">
        <v>24</v>
      </c>
      <c r="AR41" s="504"/>
      <c r="AS41" s="44" t="s">
        <v>51</v>
      </c>
      <c r="AT41" s="21"/>
    </row>
    <row r="42" spans="1:46" ht="21.75" customHeight="1">
      <c r="A42" s="45"/>
      <c r="B42" s="503" t="s">
        <v>52</v>
      </c>
      <c r="C42" s="68" t="s">
        <v>23</v>
      </c>
      <c r="D42" s="1"/>
      <c r="E42" s="1"/>
      <c r="F42" s="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1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1"/>
      <c r="AO42" s="1"/>
      <c r="AP42" s="1"/>
      <c r="AQ42" s="189" t="s">
        <v>23</v>
      </c>
      <c r="AR42" s="503" t="s">
        <v>52</v>
      </c>
      <c r="AS42" s="44"/>
      <c r="AT42" s="21"/>
    </row>
    <row r="43" spans="1:46" ht="21.75" customHeight="1">
      <c r="A43" s="45" t="s">
        <v>53</v>
      </c>
      <c r="B43" s="504"/>
      <c r="C43" s="69" t="s">
        <v>24</v>
      </c>
      <c r="D43" s="2"/>
      <c r="E43" s="2"/>
      <c r="F43" s="2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13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2"/>
      <c r="AO43" s="2"/>
      <c r="AP43" s="2"/>
      <c r="AQ43" s="43" t="s">
        <v>24</v>
      </c>
      <c r="AR43" s="504"/>
      <c r="AS43" s="44" t="s">
        <v>53</v>
      </c>
      <c r="AT43" s="21"/>
    </row>
    <row r="44" spans="1:46" ht="21.75" customHeight="1">
      <c r="A44" s="45"/>
      <c r="B44" s="503" t="s">
        <v>54</v>
      </c>
      <c r="C44" s="68" t="s">
        <v>23</v>
      </c>
      <c r="D44" s="1"/>
      <c r="E44" s="1"/>
      <c r="F44" s="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1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1"/>
      <c r="AO44" s="1"/>
      <c r="AP44" s="1"/>
      <c r="AQ44" s="189" t="s">
        <v>23</v>
      </c>
      <c r="AR44" s="503" t="s">
        <v>54</v>
      </c>
      <c r="AS44" s="44"/>
      <c r="AT44" s="21"/>
    </row>
    <row r="45" spans="1:46" ht="21.75" customHeight="1">
      <c r="A45" s="45" t="s">
        <v>27</v>
      </c>
      <c r="B45" s="504"/>
      <c r="C45" s="69" t="s">
        <v>24</v>
      </c>
      <c r="D45" s="2"/>
      <c r="E45" s="2"/>
      <c r="F45" s="2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13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2"/>
      <c r="AO45" s="2"/>
      <c r="AP45" s="2"/>
      <c r="AQ45" s="47" t="s">
        <v>24</v>
      </c>
      <c r="AR45" s="504"/>
      <c r="AS45" s="54" t="s">
        <v>27</v>
      </c>
      <c r="AT45" s="21"/>
    </row>
    <row r="46" spans="1:46" ht="21.75" customHeight="1">
      <c r="A46" s="45"/>
      <c r="B46" s="503" t="s">
        <v>55</v>
      </c>
      <c r="C46" s="68" t="s">
        <v>23</v>
      </c>
      <c r="D46" s="1"/>
      <c r="E46" s="1"/>
      <c r="F46" s="1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1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"/>
      <c r="AO46" s="1"/>
      <c r="AP46" s="1"/>
      <c r="AQ46" s="189" t="s">
        <v>113</v>
      </c>
      <c r="AR46" s="503" t="s">
        <v>55</v>
      </c>
      <c r="AS46" s="54"/>
      <c r="AT46" s="21"/>
    </row>
    <row r="47" spans="1:46" ht="21.75" customHeight="1">
      <c r="A47" s="49"/>
      <c r="B47" s="504"/>
      <c r="C47" s="69" t="s">
        <v>24</v>
      </c>
      <c r="D47" s="2"/>
      <c r="E47" s="2"/>
      <c r="F47" s="2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13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2"/>
      <c r="AO47" s="2"/>
      <c r="AP47" s="2"/>
      <c r="AQ47" s="50" t="s">
        <v>24</v>
      </c>
      <c r="AR47" s="504"/>
      <c r="AS47" s="55"/>
      <c r="AT47" s="21"/>
    </row>
    <row r="48" spans="1:46" ht="21.75" customHeight="1">
      <c r="A48" s="45"/>
      <c r="B48" s="503" t="s">
        <v>56</v>
      </c>
      <c r="C48" s="68" t="s">
        <v>23</v>
      </c>
      <c r="D48" s="1"/>
      <c r="E48" s="1"/>
      <c r="F48" s="1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1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1"/>
      <c r="AO48" s="1"/>
      <c r="AP48" s="1"/>
      <c r="AQ48" s="190" t="s">
        <v>23</v>
      </c>
      <c r="AR48" s="503" t="s">
        <v>56</v>
      </c>
      <c r="AS48" s="54"/>
      <c r="AT48" s="21"/>
    </row>
    <row r="49" spans="1:46" ht="21.75" customHeight="1">
      <c r="A49" s="45" t="s">
        <v>57</v>
      </c>
      <c r="B49" s="504"/>
      <c r="C49" s="69" t="s">
        <v>24</v>
      </c>
      <c r="D49" s="2"/>
      <c r="E49" s="2"/>
      <c r="F49" s="2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13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2"/>
      <c r="AO49" s="2"/>
      <c r="AP49" s="2"/>
      <c r="AQ49" s="47" t="s">
        <v>24</v>
      </c>
      <c r="AR49" s="504"/>
      <c r="AS49" s="54" t="s">
        <v>57</v>
      </c>
      <c r="AT49" s="21"/>
    </row>
    <row r="50" spans="1:46" ht="21.75" customHeight="1">
      <c r="A50" s="45"/>
      <c r="B50" s="503" t="s">
        <v>58</v>
      </c>
      <c r="C50" s="68" t="s">
        <v>23</v>
      </c>
      <c r="D50" s="1"/>
      <c r="E50" s="1"/>
      <c r="F50" s="1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1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1"/>
      <c r="AO50" s="1"/>
      <c r="AP50" s="1"/>
      <c r="AQ50" s="189" t="s">
        <v>23</v>
      </c>
      <c r="AR50" s="569" t="s">
        <v>58</v>
      </c>
      <c r="AS50" s="52"/>
      <c r="AT50" s="21"/>
    </row>
    <row r="51" spans="1:46" ht="21.75" customHeight="1">
      <c r="A51" s="45"/>
      <c r="B51" s="504"/>
      <c r="C51" s="69" t="s">
        <v>24</v>
      </c>
      <c r="D51" s="2"/>
      <c r="E51" s="2"/>
      <c r="F51" s="2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13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2"/>
      <c r="AO51" s="2"/>
      <c r="AP51" s="2"/>
      <c r="AQ51" s="47" t="s">
        <v>24</v>
      </c>
      <c r="AR51" s="570"/>
      <c r="AS51" s="54"/>
      <c r="AT51" s="21"/>
    </row>
    <row r="52" spans="1:46" ht="21.75" customHeight="1">
      <c r="A52" s="45"/>
      <c r="B52" s="503" t="s">
        <v>59</v>
      </c>
      <c r="C52" s="68" t="s">
        <v>23</v>
      </c>
      <c r="D52" s="1"/>
      <c r="E52" s="1"/>
      <c r="F52" s="1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1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1"/>
      <c r="AO52" s="1"/>
      <c r="AP52" s="1"/>
      <c r="AQ52" s="189" t="s">
        <v>23</v>
      </c>
      <c r="AR52" s="503" t="s">
        <v>59</v>
      </c>
      <c r="AS52" s="54"/>
      <c r="AT52" s="21"/>
    </row>
    <row r="53" spans="1:46" ht="21.75" customHeight="1">
      <c r="A53" s="45" t="s">
        <v>27</v>
      </c>
      <c r="B53" s="504"/>
      <c r="C53" s="69" t="s">
        <v>24</v>
      </c>
      <c r="D53" s="2"/>
      <c r="E53" s="2"/>
      <c r="F53" s="2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13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2"/>
      <c r="AO53" s="2"/>
      <c r="AP53" s="2"/>
      <c r="AQ53" s="47" t="s">
        <v>24</v>
      </c>
      <c r="AR53" s="504"/>
      <c r="AS53" s="54" t="s">
        <v>27</v>
      </c>
      <c r="AT53" s="21"/>
    </row>
    <row r="54" spans="1:46" ht="21.75" customHeight="1">
      <c r="A54" s="45"/>
      <c r="B54" s="503" t="s">
        <v>60</v>
      </c>
      <c r="C54" s="68" t="s">
        <v>23</v>
      </c>
      <c r="D54" s="1">
        <v>3</v>
      </c>
      <c r="E54" s="1">
        <v>0.0377</v>
      </c>
      <c r="F54" s="1">
        <v>37.061</v>
      </c>
      <c r="G54" s="8">
        <v>3</v>
      </c>
      <c r="H54" s="8">
        <v>0.0321</v>
      </c>
      <c r="I54" s="8">
        <v>28.445</v>
      </c>
      <c r="J54" s="8">
        <v>1</v>
      </c>
      <c r="K54" s="8">
        <v>0.0065</v>
      </c>
      <c r="L54" s="8">
        <v>8.673</v>
      </c>
      <c r="M54" s="8"/>
      <c r="N54" s="8"/>
      <c r="O54" s="8"/>
      <c r="P54" s="8"/>
      <c r="Q54" s="8"/>
      <c r="R54" s="8"/>
      <c r="S54" s="8">
        <v>6</v>
      </c>
      <c r="T54" s="8">
        <v>0.126</v>
      </c>
      <c r="U54" s="8">
        <v>96.588</v>
      </c>
      <c r="V54" s="8">
        <v>14</v>
      </c>
      <c r="W54" s="8">
        <v>0.3008</v>
      </c>
      <c r="X54" s="81">
        <v>222.488</v>
      </c>
      <c r="Y54" s="8">
        <v>5</v>
      </c>
      <c r="Z54" s="8">
        <v>0.0994</v>
      </c>
      <c r="AA54" s="8">
        <v>45.543</v>
      </c>
      <c r="AB54" s="8">
        <v>1</v>
      </c>
      <c r="AC54" s="8">
        <v>0.0052</v>
      </c>
      <c r="AD54" s="8">
        <v>6.545</v>
      </c>
      <c r="AE54" s="8">
        <v>1</v>
      </c>
      <c r="AF54" s="8">
        <v>0.009</v>
      </c>
      <c r="AG54" s="8">
        <v>13.802</v>
      </c>
      <c r="AH54" s="8">
        <v>4</v>
      </c>
      <c r="AI54" s="8">
        <v>0.0636</v>
      </c>
      <c r="AJ54" s="8">
        <v>67.381</v>
      </c>
      <c r="AK54" s="8">
        <v>2</v>
      </c>
      <c r="AL54" s="8">
        <v>0.0154</v>
      </c>
      <c r="AM54" s="8">
        <v>19.808</v>
      </c>
      <c r="AN54" s="1">
        <f>+D54+G54+J54+M54+P54+S54+V54+Y54+AB54+AE54+AH54+AK54</f>
        <v>40</v>
      </c>
      <c r="AO54" s="1">
        <f>+E54+H54+K54+N54+Q54+T54+W54+Z54+AC54+AF54+AI54+AL54</f>
        <v>0.6957</v>
      </c>
      <c r="AP54" s="1">
        <f>+F54+I54+L54+O54+R54+U54+X54+AA54+AD54+AG54+AJ54+AM54</f>
        <v>546.3340000000001</v>
      </c>
      <c r="AQ54" s="189" t="s">
        <v>23</v>
      </c>
      <c r="AR54" s="503" t="s">
        <v>60</v>
      </c>
      <c r="AS54" s="44"/>
      <c r="AT54" s="21"/>
    </row>
    <row r="55" spans="1:46" ht="21.75" customHeight="1">
      <c r="A55" s="49"/>
      <c r="B55" s="504"/>
      <c r="C55" s="69" t="s">
        <v>24</v>
      </c>
      <c r="D55" s="2"/>
      <c r="E55" s="2"/>
      <c r="F55" s="2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13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2"/>
      <c r="AO55" s="2"/>
      <c r="AP55" s="2"/>
      <c r="AQ55" s="50" t="s">
        <v>24</v>
      </c>
      <c r="AR55" s="504"/>
      <c r="AS55" s="51"/>
      <c r="AT55" s="21"/>
    </row>
    <row r="56" spans="1:46" ht="21.75" customHeight="1">
      <c r="A56" s="517" t="s">
        <v>104</v>
      </c>
      <c r="B56" s="518"/>
      <c r="C56" s="68" t="s">
        <v>23</v>
      </c>
      <c r="D56" s="1"/>
      <c r="E56" s="1"/>
      <c r="F56" s="1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1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1"/>
      <c r="AO56" s="1"/>
      <c r="AP56" s="1"/>
      <c r="AQ56" s="177" t="s">
        <v>23</v>
      </c>
      <c r="AR56" s="507" t="s">
        <v>105</v>
      </c>
      <c r="AS56" s="508"/>
      <c r="AT56" s="21"/>
    </row>
    <row r="57" spans="1:46" ht="21.75" customHeight="1">
      <c r="A57" s="519"/>
      <c r="B57" s="520"/>
      <c r="C57" s="69" t="s">
        <v>24</v>
      </c>
      <c r="D57" s="2"/>
      <c r="E57" s="2"/>
      <c r="F57" s="2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13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2"/>
      <c r="AO57" s="2"/>
      <c r="AP57" s="2"/>
      <c r="AQ57" s="57" t="s">
        <v>24</v>
      </c>
      <c r="AR57" s="509"/>
      <c r="AS57" s="510"/>
      <c r="AT57" s="21"/>
    </row>
    <row r="58" spans="1:46" ht="21.75" customHeight="1">
      <c r="A58" s="22" t="s">
        <v>0</v>
      </c>
      <c r="C58" s="200" t="s">
        <v>23</v>
      </c>
      <c r="D58" s="184">
        <v>61</v>
      </c>
      <c r="E58" s="184">
        <v>7.6862</v>
      </c>
      <c r="F58" s="184">
        <v>3615.573</v>
      </c>
      <c r="G58" s="201">
        <v>14</v>
      </c>
      <c r="H58" s="201">
        <v>0.8384</v>
      </c>
      <c r="I58" s="201">
        <v>514.484</v>
      </c>
      <c r="J58" s="201">
        <v>16</v>
      </c>
      <c r="K58" s="201">
        <v>0.5617</v>
      </c>
      <c r="L58" s="201">
        <v>529.752</v>
      </c>
      <c r="M58" s="201">
        <v>26</v>
      </c>
      <c r="N58" s="201">
        <v>0.8867</v>
      </c>
      <c r="O58" s="201">
        <v>816.544</v>
      </c>
      <c r="P58" s="201">
        <v>48</v>
      </c>
      <c r="Q58" s="201">
        <v>2.3732</v>
      </c>
      <c r="R58" s="201">
        <v>1530.668</v>
      </c>
      <c r="S58" s="201">
        <v>89</v>
      </c>
      <c r="T58" s="201">
        <v>5.5749</v>
      </c>
      <c r="U58" s="201">
        <v>3314.662</v>
      </c>
      <c r="V58" s="201">
        <v>86</v>
      </c>
      <c r="W58" s="201">
        <v>4.8511</v>
      </c>
      <c r="X58" s="206">
        <v>3321.759</v>
      </c>
      <c r="Y58" s="201">
        <v>64</v>
      </c>
      <c r="Z58" s="201">
        <v>2.2212</v>
      </c>
      <c r="AA58" s="201">
        <v>1952.424</v>
      </c>
      <c r="AB58" s="201">
        <v>107</v>
      </c>
      <c r="AC58" s="201">
        <v>3.6457</v>
      </c>
      <c r="AD58" s="201">
        <v>2539.443</v>
      </c>
      <c r="AE58" s="201">
        <v>42</v>
      </c>
      <c r="AF58" s="201">
        <v>1.4577</v>
      </c>
      <c r="AG58" s="201">
        <v>1474.676</v>
      </c>
      <c r="AH58" s="201">
        <v>48</v>
      </c>
      <c r="AI58" s="201">
        <v>2.2475</v>
      </c>
      <c r="AJ58" s="201">
        <v>1875.963</v>
      </c>
      <c r="AK58" s="201">
        <v>37</v>
      </c>
      <c r="AL58" s="201">
        <v>1.8263</v>
      </c>
      <c r="AM58" s="201">
        <v>1613.234</v>
      </c>
      <c r="AN58" s="184">
        <f>+D58+G58+J58+M58+P58+S58+V58+Y58+AB58+AE58+AH58+AK58</f>
        <v>638</v>
      </c>
      <c r="AO58" s="184">
        <f>+E58+H58+K58+N58+Q58+T58+W58+Z58+AC58+AF58+AI58+AL58</f>
        <v>34.1706</v>
      </c>
      <c r="AP58" s="184">
        <f>+F58+I58+L58+O58+R58+U58+X58+AA58+AD58+AG58+AJ58+AM58</f>
        <v>23099.181999999997</v>
      </c>
      <c r="AQ58" s="186" t="s">
        <v>23</v>
      </c>
      <c r="AR58" s="59"/>
      <c r="AS58" s="44" t="s">
        <v>0</v>
      </c>
      <c r="AT58" s="21"/>
    </row>
    <row r="59" spans="1:46" ht="21.75" customHeight="1">
      <c r="A59" s="521" t="s">
        <v>62</v>
      </c>
      <c r="B59" s="522"/>
      <c r="C59" s="68" t="s">
        <v>63</v>
      </c>
      <c r="D59" s="1"/>
      <c r="E59" s="12"/>
      <c r="F59" s="1"/>
      <c r="G59" s="8"/>
      <c r="H59" s="146"/>
      <c r="I59" s="8"/>
      <c r="J59" s="8"/>
      <c r="K59" s="146"/>
      <c r="L59" s="8"/>
      <c r="M59" s="8"/>
      <c r="N59" s="146"/>
      <c r="O59" s="8"/>
      <c r="P59" s="8"/>
      <c r="Q59" s="146"/>
      <c r="R59" s="8"/>
      <c r="S59" s="8"/>
      <c r="T59" s="146"/>
      <c r="U59" s="8"/>
      <c r="V59" s="8"/>
      <c r="W59" s="146"/>
      <c r="X59" s="81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146"/>
      <c r="AJ59" s="8"/>
      <c r="AK59" s="8"/>
      <c r="AL59" s="146"/>
      <c r="AM59" s="8"/>
      <c r="AN59" s="1"/>
      <c r="AO59" s="1"/>
      <c r="AP59" s="1"/>
      <c r="AQ59" s="191" t="s">
        <v>63</v>
      </c>
      <c r="AR59" s="513" t="s">
        <v>62</v>
      </c>
      <c r="AS59" s="514"/>
      <c r="AT59" s="21"/>
    </row>
    <row r="60" spans="1:46" ht="21.75" customHeight="1">
      <c r="A60" s="36"/>
      <c r="B60" s="37"/>
      <c r="C60" s="69" t="s">
        <v>24</v>
      </c>
      <c r="D60" s="2"/>
      <c r="E60" s="2"/>
      <c r="F60" s="2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13"/>
      <c r="Y60" s="7"/>
      <c r="Z60" s="7"/>
      <c r="AA60" s="7"/>
      <c r="AB60" s="7"/>
      <c r="AC60" s="7"/>
      <c r="AD60" s="7"/>
      <c r="AE60" s="7"/>
      <c r="AF60" s="7"/>
      <c r="AG60" s="7"/>
      <c r="AH60" s="7">
        <v>3</v>
      </c>
      <c r="AI60" s="7">
        <v>0.0045</v>
      </c>
      <c r="AJ60" s="7">
        <v>32.562</v>
      </c>
      <c r="AK60" s="7"/>
      <c r="AL60" s="7"/>
      <c r="AM60" s="7"/>
      <c r="AN60" s="2">
        <f aca="true" t="shared" si="0" ref="AN60:AP61">+D60+G60+J60+M60+P60+S60+V60+Y60+AB60+AE60+AH60+AK60</f>
        <v>3</v>
      </c>
      <c r="AO60" s="2">
        <f t="shared" si="0"/>
        <v>0.0045</v>
      </c>
      <c r="AP60" s="2">
        <f t="shared" si="0"/>
        <v>32.562</v>
      </c>
      <c r="AQ60" s="57" t="s">
        <v>24</v>
      </c>
      <c r="AR60" s="37"/>
      <c r="AS60" s="51"/>
      <c r="AT60" s="21"/>
    </row>
    <row r="61" spans="1:46" ht="21.75" customHeight="1">
      <c r="A61" s="22" t="s">
        <v>0</v>
      </c>
      <c r="C61" s="200" t="s">
        <v>23</v>
      </c>
      <c r="D61" s="184">
        <f aca="true" t="shared" si="1" ref="D61:I61">+D6+D8+D10+D12+D14+D16+D18+D20+D22+D24+D26+D28+D30+D32+D34+D36+D38+D40+D42+D44+D46+D48+D50+D52+D54+D56+D58</f>
        <v>171</v>
      </c>
      <c r="E61" s="184">
        <f t="shared" si="1"/>
        <v>13.299900000000001</v>
      </c>
      <c r="F61" s="184">
        <f t="shared" si="1"/>
        <v>6753.382</v>
      </c>
      <c r="G61" s="201">
        <f t="shared" si="1"/>
        <v>112</v>
      </c>
      <c r="H61" s="201">
        <f t="shared" si="1"/>
        <v>4.9082</v>
      </c>
      <c r="I61" s="201">
        <f t="shared" si="1"/>
        <v>6278.594999999999</v>
      </c>
      <c r="J61" s="201">
        <f aca="true" t="shared" si="2" ref="J61:AM61">+J6+J8+J10+J12+J14+J16+J18+J20+J22+J24+J26+J28+J30+J32+J34+J36+J38+J40+J42+J44+J46+J48+J50+J52+J54+J56+J58</f>
        <v>128</v>
      </c>
      <c r="K61" s="201">
        <f t="shared" si="2"/>
        <v>5.4488</v>
      </c>
      <c r="L61" s="201">
        <f t="shared" si="2"/>
        <v>4549.380999999999</v>
      </c>
      <c r="M61" s="201">
        <f t="shared" si="2"/>
        <v>228</v>
      </c>
      <c r="N61" s="201">
        <f t="shared" si="2"/>
        <v>8.777099999999999</v>
      </c>
      <c r="O61" s="201">
        <f t="shared" si="2"/>
        <v>6599.604</v>
      </c>
      <c r="P61" s="201">
        <f t="shared" si="2"/>
        <v>222</v>
      </c>
      <c r="Q61" s="201">
        <f t="shared" si="2"/>
        <v>12.135700000000002</v>
      </c>
      <c r="R61" s="201">
        <f t="shared" si="2"/>
        <v>8288.709</v>
      </c>
      <c r="S61" s="201">
        <f t="shared" si="2"/>
        <v>406</v>
      </c>
      <c r="T61" s="201">
        <f t="shared" si="2"/>
        <v>40.05</v>
      </c>
      <c r="U61" s="201">
        <f t="shared" si="2"/>
        <v>17568.114999999998</v>
      </c>
      <c r="V61" s="201">
        <f t="shared" si="2"/>
        <v>360</v>
      </c>
      <c r="W61" s="201">
        <f t="shared" si="2"/>
        <v>31.081899999999997</v>
      </c>
      <c r="X61" s="206">
        <f t="shared" si="2"/>
        <v>19622.718</v>
      </c>
      <c r="Y61" s="201">
        <f t="shared" si="2"/>
        <v>277</v>
      </c>
      <c r="Z61" s="201">
        <f t="shared" si="2"/>
        <v>13.328899999999999</v>
      </c>
      <c r="AA61" s="201">
        <f t="shared" si="2"/>
        <v>13640.762999999999</v>
      </c>
      <c r="AB61" s="201">
        <f t="shared" si="2"/>
        <v>324</v>
      </c>
      <c r="AC61" s="201">
        <f t="shared" si="2"/>
        <v>11.589500000000001</v>
      </c>
      <c r="AD61" s="201">
        <f t="shared" si="2"/>
        <v>10986.241000000002</v>
      </c>
      <c r="AE61" s="201">
        <f t="shared" si="2"/>
        <v>117</v>
      </c>
      <c r="AF61" s="201">
        <f t="shared" si="2"/>
        <v>3.4275</v>
      </c>
      <c r="AG61" s="201">
        <f t="shared" si="2"/>
        <v>3291.153</v>
      </c>
      <c r="AH61" s="201">
        <f t="shared" si="2"/>
        <v>130</v>
      </c>
      <c r="AI61" s="201">
        <f t="shared" si="2"/>
        <v>4.7095</v>
      </c>
      <c r="AJ61" s="201">
        <f t="shared" si="2"/>
        <v>3868.112</v>
      </c>
      <c r="AK61" s="201">
        <f t="shared" si="2"/>
        <v>85</v>
      </c>
      <c r="AL61" s="201">
        <f t="shared" si="2"/>
        <v>4.0076</v>
      </c>
      <c r="AM61" s="201">
        <f t="shared" si="2"/>
        <v>5630.481</v>
      </c>
      <c r="AN61" s="184">
        <f t="shared" si="0"/>
        <v>2560</v>
      </c>
      <c r="AO61" s="184">
        <f t="shared" si="0"/>
        <v>152.7646</v>
      </c>
      <c r="AP61" s="184">
        <f t="shared" si="0"/>
        <v>107077.254</v>
      </c>
      <c r="AQ61" s="186" t="s">
        <v>23</v>
      </c>
      <c r="AR61" s="60"/>
      <c r="AS61" s="44" t="s">
        <v>0</v>
      </c>
      <c r="AT61" s="21"/>
    </row>
    <row r="62" spans="1:46" ht="21.75" customHeight="1">
      <c r="A62" s="515" t="s">
        <v>92</v>
      </c>
      <c r="B62" s="516"/>
      <c r="C62" s="68" t="s">
        <v>63</v>
      </c>
      <c r="D62" s="1"/>
      <c r="E62" s="1"/>
      <c r="F62" s="1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1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1"/>
      <c r="AO62" s="1"/>
      <c r="AP62" s="1"/>
      <c r="AQ62" s="191" t="s">
        <v>63</v>
      </c>
      <c r="AR62" s="511" t="s">
        <v>103</v>
      </c>
      <c r="AS62" s="512"/>
      <c r="AT62" s="21"/>
    </row>
    <row r="63" spans="1:46" ht="21.75" customHeight="1">
      <c r="A63" s="36"/>
      <c r="B63" s="37"/>
      <c r="C63" s="69" t="s">
        <v>24</v>
      </c>
      <c r="D63" s="2"/>
      <c r="E63" s="2"/>
      <c r="F63" s="2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13"/>
      <c r="Y63" s="7"/>
      <c r="Z63" s="7"/>
      <c r="AA63" s="7"/>
      <c r="AB63" s="7"/>
      <c r="AC63" s="7"/>
      <c r="AD63" s="7"/>
      <c r="AE63" s="7"/>
      <c r="AF63" s="7"/>
      <c r="AG63" s="7"/>
      <c r="AH63" s="7">
        <f>AH7+AH9+AH11+AH13+AH15+AH17+AH19+AH21+AH23+AH25+AH27+AH29+AH31+AH33+AH35+AH37+AH39+AH41+AH43+AH45+AH47+AH49+AH51+AH53+AH55+AH57+AH60</f>
        <v>3</v>
      </c>
      <c r="AI63" s="7">
        <f>AI7+AI9+AI11+AI13+AI15+AI17+AI19+AI21+AI23+AI25+AI27+AI29+AI31+AI33+AI35+AI37+AI39+AI41+AI43+AI45+AI47+AI49+AI51+AI53+AI55+AI57+AI60</f>
        <v>0.0045</v>
      </c>
      <c r="AJ63" s="7">
        <f>AJ7+AJ9+AJ11+AJ13+AJ15+AJ17+AJ19+AJ21+AJ23+AJ25+AJ27+AJ29+AJ31+AJ33+AJ35+AJ37+AJ39+AJ41+AJ43+AJ45+AJ47+AJ49+AJ51+AJ53+AJ55+AJ57+AJ60</f>
        <v>32.562</v>
      </c>
      <c r="AK63" s="7"/>
      <c r="AL63" s="7"/>
      <c r="AM63" s="7"/>
      <c r="AN63" s="7">
        <f aca="true" t="shared" si="3" ref="AN63:AN69">+D63+G63+J63+M63+P63+S63+V63+Y63+AB63+AE63+AH63+AK63</f>
        <v>3</v>
      </c>
      <c r="AO63" s="2">
        <f>+E63+H63+K63+N63+Q63+T63+W63+Z63+AC63+AF63+AI63+AL63</f>
        <v>0.0045</v>
      </c>
      <c r="AP63" s="2">
        <f>+F63+I63+L63+O63+R63+U63+X63+AA63+AD63+AG63+AJ63+AM63</f>
        <v>32.562</v>
      </c>
      <c r="AQ63" s="57" t="s">
        <v>24</v>
      </c>
      <c r="AR63" s="41"/>
      <c r="AS63" s="51"/>
      <c r="AT63" s="21"/>
    </row>
    <row r="64" spans="1:46" ht="21.75" customHeight="1">
      <c r="A64" s="45" t="s">
        <v>65</v>
      </c>
      <c r="B64" s="503" t="s">
        <v>66</v>
      </c>
      <c r="C64" s="68" t="s">
        <v>23</v>
      </c>
      <c r="D64" s="1"/>
      <c r="E64" s="1"/>
      <c r="F64" s="1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1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1"/>
      <c r="AQ64" s="43" t="s">
        <v>23</v>
      </c>
      <c r="AR64" s="569" t="s">
        <v>66</v>
      </c>
      <c r="AS64" s="61" t="s">
        <v>65</v>
      </c>
      <c r="AT64" s="21"/>
    </row>
    <row r="65" spans="1:46" ht="21.75" customHeight="1">
      <c r="A65" s="45"/>
      <c r="B65" s="504"/>
      <c r="C65" s="69" t="s">
        <v>24</v>
      </c>
      <c r="D65" s="2"/>
      <c r="E65" s="2"/>
      <c r="F65" s="2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13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2"/>
      <c r="AO65" s="2"/>
      <c r="AP65" s="2"/>
      <c r="AQ65" s="47" t="s">
        <v>24</v>
      </c>
      <c r="AR65" s="570"/>
      <c r="AS65" s="44"/>
      <c r="AT65" s="21"/>
    </row>
    <row r="66" spans="1:46" ht="21.75" customHeight="1">
      <c r="A66" s="45" t="s">
        <v>67</v>
      </c>
      <c r="B66" s="503" t="s">
        <v>68</v>
      </c>
      <c r="C66" s="68" t="s">
        <v>23</v>
      </c>
      <c r="D66" s="1"/>
      <c r="E66" s="1"/>
      <c r="F66" s="1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1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1"/>
      <c r="AO66" s="1"/>
      <c r="AP66" s="1"/>
      <c r="AQ66" s="189" t="s">
        <v>23</v>
      </c>
      <c r="AR66" s="503" t="s">
        <v>68</v>
      </c>
      <c r="AS66" s="44" t="s">
        <v>67</v>
      </c>
      <c r="AT66" s="21"/>
    </row>
    <row r="67" spans="1:46" ht="21.75" customHeight="1">
      <c r="A67" s="49" t="s">
        <v>49</v>
      </c>
      <c r="B67" s="504"/>
      <c r="C67" s="69" t="s">
        <v>24</v>
      </c>
      <c r="D67" s="2"/>
      <c r="E67" s="2"/>
      <c r="F67" s="2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13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2"/>
      <c r="AO67" s="2"/>
      <c r="AP67" s="2"/>
      <c r="AQ67" s="50" t="s">
        <v>24</v>
      </c>
      <c r="AR67" s="504"/>
      <c r="AS67" s="51" t="s">
        <v>49</v>
      </c>
      <c r="AT67" s="21"/>
    </row>
    <row r="68" spans="1:46" ht="21.75" customHeight="1">
      <c r="A68" s="545" t="s">
        <v>97</v>
      </c>
      <c r="B68" s="546"/>
      <c r="C68" s="68" t="s">
        <v>23</v>
      </c>
      <c r="D68" s="1">
        <f>D61+D62+D64+D66</f>
        <v>171</v>
      </c>
      <c r="E68" s="1">
        <f>+E61+E64+E66</f>
        <v>13.299900000000001</v>
      </c>
      <c r="F68" s="1">
        <f>F61+F62+F64+F66</f>
        <v>6753.382</v>
      </c>
      <c r="G68" s="8">
        <f>G61+G62+G64+G66</f>
        <v>112</v>
      </c>
      <c r="H68" s="8">
        <f>+H61+H64+H66</f>
        <v>4.9082</v>
      </c>
      <c r="I68" s="8">
        <f>I61+I62+I64+I66</f>
        <v>6278.594999999999</v>
      </c>
      <c r="J68" s="8">
        <f>J61+J62+J64+J66</f>
        <v>128</v>
      </c>
      <c r="K68" s="8">
        <f>+K61+K64+K66</f>
        <v>5.4488</v>
      </c>
      <c r="L68" s="8">
        <f>L61+L62+L64+L66</f>
        <v>4549.380999999999</v>
      </c>
      <c r="M68" s="8">
        <f>M61+M62+M64+M66</f>
        <v>228</v>
      </c>
      <c r="N68" s="8">
        <f>+N61+N64+N66</f>
        <v>8.777099999999999</v>
      </c>
      <c r="O68" s="8">
        <f>O61+O62+O64+O66</f>
        <v>6599.604</v>
      </c>
      <c r="P68" s="8">
        <f>P61+P62+P64+P66</f>
        <v>222</v>
      </c>
      <c r="Q68" s="8">
        <f>+Q61+Q64+Q66</f>
        <v>12.135700000000002</v>
      </c>
      <c r="R68" s="8">
        <f>R61+R62+R64+R66</f>
        <v>8288.709</v>
      </c>
      <c r="S68" s="8">
        <f>S61+S62+S64+S66</f>
        <v>406</v>
      </c>
      <c r="T68" s="8">
        <f>+T61+T64+T66</f>
        <v>40.05</v>
      </c>
      <c r="U68" s="8">
        <f>U61+U62+U64+U66</f>
        <v>17568.114999999998</v>
      </c>
      <c r="V68" s="8">
        <f>V61+V62+V64+V66</f>
        <v>360</v>
      </c>
      <c r="W68" s="8">
        <f>+W61+W64+W66</f>
        <v>31.081899999999997</v>
      </c>
      <c r="X68" s="81">
        <f>X61+X62+X64+X66</f>
        <v>19622.718</v>
      </c>
      <c r="Y68" s="8">
        <f>Y61+Y62+Y64+Y66</f>
        <v>277</v>
      </c>
      <c r="Z68" s="8">
        <f>+Z61+Z64+Z66</f>
        <v>13.328899999999999</v>
      </c>
      <c r="AA68" s="8">
        <f>AA61+AA62+AA64+AA66</f>
        <v>13640.762999999999</v>
      </c>
      <c r="AB68" s="8">
        <f>AB61+AB62+AB64+AB66</f>
        <v>324</v>
      </c>
      <c r="AC68" s="8">
        <f>+AC61+AC64+AC66</f>
        <v>11.589500000000001</v>
      </c>
      <c r="AD68" s="8">
        <f>AD61+AD62+AD64+AD66</f>
        <v>10986.241000000002</v>
      </c>
      <c r="AE68" s="8">
        <f>AE61+AE62+AE64+AE66</f>
        <v>117</v>
      </c>
      <c r="AF68" s="8">
        <f>+AF61+AF64+AF66</f>
        <v>3.4275</v>
      </c>
      <c r="AG68" s="8">
        <f>AG61+AG62+AG64+AG66</f>
        <v>3291.153</v>
      </c>
      <c r="AH68" s="8">
        <f>AH61+AH62+AH64+AH66</f>
        <v>130</v>
      </c>
      <c r="AI68" s="8">
        <f>+AI61+AI64+AI66</f>
        <v>4.7095</v>
      </c>
      <c r="AJ68" s="8">
        <f>AJ61+AJ62+AJ64+AJ66</f>
        <v>3868.112</v>
      </c>
      <c r="AK68" s="8">
        <f>AK61+AK62+AK64+AK66</f>
        <v>85</v>
      </c>
      <c r="AL68" s="8">
        <f>+AL61+AL64+AL66</f>
        <v>4.0076</v>
      </c>
      <c r="AM68" s="8">
        <f>AM61+AM62+AM64+AM66</f>
        <v>5630.481</v>
      </c>
      <c r="AN68" s="8">
        <f t="shared" si="3"/>
        <v>2560</v>
      </c>
      <c r="AO68" s="1">
        <f>+E68+H68+K68+N68+Q68+T68+W68+Z68+AC68+AF68+AI68+AL68</f>
        <v>152.7646</v>
      </c>
      <c r="AP68" s="1">
        <f>+F68+I68+L68+O68+R68+U68+X68+AA68+AD68+AG68+AJ68+AM68</f>
        <v>107077.254</v>
      </c>
      <c r="AQ68" s="177" t="s">
        <v>23</v>
      </c>
      <c r="AR68" s="571" t="s">
        <v>98</v>
      </c>
      <c r="AS68" s="557"/>
      <c r="AT68" s="21"/>
    </row>
    <row r="69" spans="1:46" ht="21.75" customHeight="1">
      <c r="A69" s="547"/>
      <c r="B69" s="548"/>
      <c r="C69" s="69" t="s">
        <v>24</v>
      </c>
      <c r="D69" s="2"/>
      <c r="E69" s="2"/>
      <c r="F69" s="2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13"/>
      <c r="Y69" s="7"/>
      <c r="Z69" s="7"/>
      <c r="AA69" s="7"/>
      <c r="AB69" s="7"/>
      <c r="AC69" s="7"/>
      <c r="AD69" s="7"/>
      <c r="AE69" s="7"/>
      <c r="AF69" s="7"/>
      <c r="AG69" s="7"/>
      <c r="AH69" s="7">
        <f>+AH63+AH65+AH67</f>
        <v>3</v>
      </c>
      <c r="AI69" s="7">
        <f>+AI63+AI65+AI67</f>
        <v>0.0045</v>
      </c>
      <c r="AJ69" s="7">
        <f>+AJ63+AJ65+AJ67</f>
        <v>32.562</v>
      </c>
      <c r="AK69" s="7"/>
      <c r="AL69" s="7"/>
      <c r="AM69" s="7"/>
      <c r="AN69" s="7">
        <f t="shared" si="3"/>
        <v>3</v>
      </c>
      <c r="AO69" s="2">
        <f aca="true" t="shared" si="4" ref="AO69:AP71">+E69+H69+K69+N69+Q69+T69+W69+Z69+AC69+AF69+AI69+AL69</f>
        <v>0.0045</v>
      </c>
      <c r="AP69" s="2">
        <f t="shared" si="4"/>
        <v>32.562</v>
      </c>
      <c r="AQ69" s="57" t="s">
        <v>24</v>
      </c>
      <c r="AR69" s="572"/>
      <c r="AS69" s="559"/>
      <c r="AT69" s="21"/>
    </row>
    <row r="70" spans="1:46" ht="21.75" customHeight="1" thickBot="1">
      <c r="A70" s="549" t="s">
        <v>99</v>
      </c>
      <c r="B70" s="550"/>
      <c r="C70" s="17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1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553" t="s">
        <v>99</v>
      </c>
      <c r="AR70" s="554"/>
      <c r="AS70" s="555"/>
      <c r="AT70" s="21"/>
    </row>
    <row r="71" spans="1:46" ht="21.75" customHeight="1" thickBot="1">
      <c r="A71" s="551" t="s">
        <v>101</v>
      </c>
      <c r="B71" s="552"/>
      <c r="C71" s="17"/>
      <c r="D71" s="9">
        <f>D68+D69</f>
        <v>171</v>
      </c>
      <c r="E71" s="10">
        <f>E68+E69</f>
        <v>13.299900000000001</v>
      </c>
      <c r="F71" s="10">
        <f>F68+F69</f>
        <v>6753.382</v>
      </c>
      <c r="G71" s="10">
        <f aca="true" t="shared" si="5" ref="G71:L71">G68+G69</f>
        <v>112</v>
      </c>
      <c r="H71" s="10">
        <f t="shared" si="5"/>
        <v>4.9082</v>
      </c>
      <c r="I71" s="10">
        <f t="shared" si="5"/>
        <v>6278.594999999999</v>
      </c>
      <c r="J71" s="10">
        <f t="shared" si="5"/>
        <v>128</v>
      </c>
      <c r="K71" s="10">
        <f t="shared" si="5"/>
        <v>5.4488</v>
      </c>
      <c r="L71" s="10">
        <f t="shared" si="5"/>
        <v>4549.380999999999</v>
      </c>
      <c r="M71" s="10">
        <f aca="true" t="shared" si="6" ref="M71:AM71">M68+M69</f>
        <v>228</v>
      </c>
      <c r="N71" s="10">
        <f t="shared" si="6"/>
        <v>8.777099999999999</v>
      </c>
      <c r="O71" s="10">
        <f t="shared" si="6"/>
        <v>6599.604</v>
      </c>
      <c r="P71" s="10">
        <f t="shared" si="6"/>
        <v>222</v>
      </c>
      <c r="Q71" s="10">
        <f t="shared" si="6"/>
        <v>12.135700000000002</v>
      </c>
      <c r="R71" s="10">
        <f t="shared" si="6"/>
        <v>8288.709</v>
      </c>
      <c r="S71" s="10">
        <f t="shared" si="6"/>
        <v>406</v>
      </c>
      <c r="T71" s="10">
        <f>T68+T69</f>
        <v>40.05</v>
      </c>
      <c r="U71" s="10">
        <f>U68+U69</f>
        <v>17568.114999999998</v>
      </c>
      <c r="V71" s="10">
        <f>V68+V69+V70</f>
        <v>360</v>
      </c>
      <c r="W71" s="10">
        <f>W68+W69+W70</f>
        <v>31.081899999999997</v>
      </c>
      <c r="X71" s="11">
        <f>X68+X69+X70</f>
        <v>19622.718</v>
      </c>
      <c r="Y71" s="10">
        <f t="shared" si="6"/>
        <v>277</v>
      </c>
      <c r="Z71" s="10">
        <f t="shared" si="6"/>
        <v>13.328899999999999</v>
      </c>
      <c r="AA71" s="10">
        <f t="shared" si="6"/>
        <v>13640.762999999999</v>
      </c>
      <c r="AB71" s="10">
        <f t="shared" si="6"/>
        <v>324</v>
      </c>
      <c r="AC71" s="10">
        <f t="shared" si="6"/>
        <v>11.589500000000001</v>
      </c>
      <c r="AD71" s="10">
        <f t="shared" si="6"/>
        <v>10986.241000000002</v>
      </c>
      <c r="AE71" s="10">
        <f t="shared" si="6"/>
        <v>117</v>
      </c>
      <c r="AF71" s="10">
        <f t="shared" si="6"/>
        <v>3.4275</v>
      </c>
      <c r="AG71" s="10">
        <f t="shared" si="6"/>
        <v>3291.153</v>
      </c>
      <c r="AH71" s="10">
        <f t="shared" si="6"/>
        <v>133</v>
      </c>
      <c r="AI71" s="10">
        <f t="shared" si="6"/>
        <v>4.714</v>
      </c>
      <c r="AJ71" s="10">
        <f t="shared" si="6"/>
        <v>3900.674</v>
      </c>
      <c r="AK71" s="10">
        <f t="shared" si="6"/>
        <v>85</v>
      </c>
      <c r="AL71" s="10">
        <f t="shared" si="6"/>
        <v>4.0076</v>
      </c>
      <c r="AM71" s="10">
        <f t="shared" si="6"/>
        <v>5630.481</v>
      </c>
      <c r="AN71" s="10">
        <f>+D71+G71+J71+M71+P71+S71+V71+Y71+AB71+AE71+AH71+AK71</f>
        <v>2563</v>
      </c>
      <c r="AO71" s="10">
        <f t="shared" si="4"/>
        <v>152.7691</v>
      </c>
      <c r="AP71" s="10">
        <f>+F71+I71+L71+O71+R71+U71+X71+AA71+AD71+AG71+AJ71+AM71</f>
        <v>107109.816</v>
      </c>
      <c r="AQ71" s="542" t="s">
        <v>101</v>
      </c>
      <c r="AR71" s="543"/>
      <c r="AS71" s="544"/>
      <c r="AT71" s="21"/>
    </row>
    <row r="72" spans="24:44" ht="18.75">
      <c r="X72" s="153" t="s">
        <v>88</v>
      </c>
      <c r="AN72" s="63"/>
      <c r="AR72" s="62" t="s">
        <v>88</v>
      </c>
    </row>
  </sheetData>
  <sheetProtection/>
  <mergeCells count="80">
    <mergeCell ref="AR40:AR41"/>
    <mergeCell ref="A1:X1"/>
    <mergeCell ref="AR54:AR55"/>
    <mergeCell ref="AR28:AR29"/>
    <mergeCell ref="AR34:AR35"/>
    <mergeCell ref="AR36:AR37"/>
    <mergeCell ref="AR38:AR39"/>
    <mergeCell ref="AR16:AR17"/>
    <mergeCell ref="AR18:AR19"/>
    <mergeCell ref="AR6:AR7"/>
    <mergeCell ref="AR56:AS57"/>
    <mergeCell ref="AR59:AS59"/>
    <mergeCell ref="AR42:AR43"/>
    <mergeCell ref="AR44:AR45"/>
    <mergeCell ref="AR46:AR47"/>
    <mergeCell ref="AR48:AR49"/>
    <mergeCell ref="AR50:AR51"/>
    <mergeCell ref="AR52:AR53"/>
    <mergeCell ref="AQ71:AS71"/>
    <mergeCell ref="AR62:AS62"/>
    <mergeCell ref="AR64:AR65"/>
    <mergeCell ref="AR66:AR67"/>
    <mergeCell ref="AQ70:AS70"/>
    <mergeCell ref="AR68:AS69"/>
    <mergeCell ref="B32:B33"/>
    <mergeCell ref="A71:B71"/>
    <mergeCell ref="B64:B65"/>
    <mergeCell ref="B66:B67"/>
    <mergeCell ref="B36:B37"/>
    <mergeCell ref="B38:B39"/>
    <mergeCell ref="A62:B62"/>
    <mergeCell ref="A68:B69"/>
    <mergeCell ref="B40:B41"/>
    <mergeCell ref="B42:B43"/>
    <mergeCell ref="AR8:AR9"/>
    <mergeCell ref="AR10:AR11"/>
    <mergeCell ref="AR12:AR13"/>
    <mergeCell ref="AR14:AR15"/>
    <mergeCell ref="AR30:AR31"/>
    <mergeCell ref="AR32:AR33"/>
    <mergeCell ref="AR20:AR21"/>
    <mergeCell ref="B34:B35"/>
    <mergeCell ref="B16:B17"/>
    <mergeCell ref="AR22:AR23"/>
    <mergeCell ref="AR24:AR25"/>
    <mergeCell ref="AR26:AR27"/>
    <mergeCell ref="B22:B23"/>
    <mergeCell ref="B24:B25"/>
    <mergeCell ref="B26:B27"/>
    <mergeCell ref="B28:B29"/>
    <mergeCell ref="B30:B31"/>
    <mergeCell ref="M3:O3"/>
    <mergeCell ref="J3:L3"/>
    <mergeCell ref="G3:I3"/>
    <mergeCell ref="B20:B21"/>
    <mergeCell ref="B18:B19"/>
    <mergeCell ref="B6:B7"/>
    <mergeCell ref="B8:B9"/>
    <mergeCell ref="B10:B11"/>
    <mergeCell ref="B12:B13"/>
    <mergeCell ref="B14:B15"/>
    <mergeCell ref="A70:B70"/>
    <mergeCell ref="A59:B59"/>
    <mergeCell ref="B44:B45"/>
    <mergeCell ref="B46:B47"/>
    <mergeCell ref="B48:B49"/>
    <mergeCell ref="A56:B57"/>
    <mergeCell ref="B52:B53"/>
    <mergeCell ref="B54:B55"/>
    <mergeCell ref="B50:B51"/>
    <mergeCell ref="D3:F3"/>
    <mergeCell ref="V3:X3"/>
    <mergeCell ref="S3:U3"/>
    <mergeCell ref="AN3:AP3"/>
    <mergeCell ref="AK3:AM3"/>
    <mergeCell ref="AH3:AJ3"/>
    <mergeCell ref="AE3:AG3"/>
    <mergeCell ref="AB3:AD3"/>
    <mergeCell ref="Y3:AA3"/>
    <mergeCell ref="P3:R3"/>
  </mergeCells>
  <printOptions/>
  <pageMargins left="0.7086614173228347" right="0.7086614173228347" top="0.7480314960629921" bottom="0.7480314960629921" header="0.31496062992125984" footer="0.31496062992125984"/>
  <pageSetup firstPageNumber="99" useFirstPageNumber="1" fitToWidth="2" fitToHeight="1" horizontalDpi="600" verticalDpi="600" orientation="landscape" paperSize="9" scale="33" r:id="rId1"/>
  <colBreaks count="1" manualBreakCount="1">
    <brk id="24" max="71" man="1"/>
  </colBreaks>
  <ignoredErrors>
    <ignoredError sqref="D68:AL68 AH69:AJ6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2"/>
  <sheetViews>
    <sheetView zoomScale="50" zoomScaleNormal="50" zoomScalePageLayoutView="0" workbookViewId="0" topLeftCell="A1">
      <selection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39" width="17.625" style="14" customWidth="1"/>
    <col min="40" max="42" width="20.625" style="14" customWidth="1"/>
    <col min="43" max="43" width="9.50390625" style="15" customWidth="1"/>
    <col min="44" max="44" width="22.625" style="15" customWidth="1"/>
    <col min="45" max="45" width="5.875" style="15" customWidth="1"/>
    <col min="46" max="16384" width="10.625" style="15" customWidth="1"/>
  </cols>
  <sheetData>
    <row r="1" spans="1:24" ht="32.25">
      <c r="A1" s="465" t="s">
        <v>89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</row>
    <row r="2" spans="1:45" ht="19.5" thickBot="1">
      <c r="A2" s="17" t="s">
        <v>109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82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20"/>
      <c r="AR2" s="21"/>
      <c r="AS2" s="21"/>
    </row>
    <row r="3" spans="1:46" ht="21.75" customHeight="1">
      <c r="A3" s="22"/>
      <c r="D3" s="23" t="s">
        <v>2</v>
      </c>
      <c r="E3" s="24"/>
      <c r="F3" s="24"/>
      <c r="G3" s="23" t="s">
        <v>3</v>
      </c>
      <c r="H3" s="24"/>
      <c r="I3" s="24"/>
      <c r="J3" s="23" t="s">
        <v>4</v>
      </c>
      <c r="K3" s="24"/>
      <c r="L3" s="24"/>
      <c r="M3" s="23" t="s">
        <v>5</v>
      </c>
      <c r="N3" s="24"/>
      <c r="O3" s="24"/>
      <c r="P3" s="23" t="s">
        <v>6</v>
      </c>
      <c r="Q3" s="24"/>
      <c r="R3" s="24"/>
      <c r="S3" s="23" t="s">
        <v>7</v>
      </c>
      <c r="T3" s="24"/>
      <c r="U3" s="24"/>
      <c r="V3" s="25" t="s">
        <v>8</v>
      </c>
      <c r="W3" s="64"/>
      <c r="X3" s="65"/>
      <c r="Y3" s="25" t="s">
        <v>9</v>
      </c>
      <c r="Z3" s="24"/>
      <c r="AA3" s="24"/>
      <c r="AB3" s="23" t="s">
        <v>10</v>
      </c>
      <c r="AC3" s="24"/>
      <c r="AD3" s="24"/>
      <c r="AE3" s="23" t="s">
        <v>11</v>
      </c>
      <c r="AF3" s="24"/>
      <c r="AG3" s="24"/>
      <c r="AH3" s="23" t="s">
        <v>12</v>
      </c>
      <c r="AI3" s="24"/>
      <c r="AJ3" s="24"/>
      <c r="AK3" s="23" t="s">
        <v>13</v>
      </c>
      <c r="AL3" s="24"/>
      <c r="AM3" s="24"/>
      <c r="AN3" s="23" t="s">
        <v>14</v>
      </c>
      <c r="AO3" s="24"/>
      <c r="AP3" s="24"/>
      <c r="AQ3" s="26"/>
      <c r="AR3" s="27"/>
      <c r="AS3" s="28"/>
      <c r="AT3" s="21"/>
    </row>
    <row r="4" spans="1:46" ht="21.75" customHeight="1">
      <c r="A4" s="22"/>
      <c r="D4" s="30" t="s">
        <v>15</v>
      </c>
      <c r="E4" s="30" t="s">
        <v>16</v>
      </c>
      <c r="F4" s="30" t="s">
        <v>17</v>
      </c>
      <c r="G4" s="30" t="s">
        <v>15</v>
      </c>
      <c r="H4" s="30" t="s">
        <v>16</v>
      </c>
      <c r="I4" s="30" t="s">
        <v>17</v>
      </c>
      <c r="J4" s="30" t="s">
        <v>15</v>
      </c>
      <c r="K4" s="30" t="s">
        <v>16</v>
      </c>
      <c r="L4" s="30" t="s">
        <v>17</v>
      </c>
      <c r="M4" s="30" t="s">
        <v>15</v>
      </c>
      <c r="N4" s="30" t="s">
        <v>16</v>
      </c>
      <c r="O4" s="30" t="s">
        <v>17</v>
      </c>
      <c r="P4" s="30" t="s">
        <v>15</v>
      </c>
      <c r="Q4" s="30" t="s">
        <v>16</v>
      </c>
      <c r="R4" s="30" t="s">
        <v>17</v>
      </c>
      <c r="S4" s="30" t="s">
        <v>15</v>
      </c>
      <c r="T4" s="30" t="s">
        <v>16</v>
      </c>
      <c r="U4" s="30" t="s">
        <v>17</v>
      </c>
      <c r="V4" s="30" t="s">
        <v>15</v>
      </c>
      <c r="W4" s="30" t="s">
        <v>16</v>
      </c>
      <c r="X4" s="66" t="s">
        <v>17</v>
      </c>
      <c r="Y4" s="30" t="s">
        <v>15</v>
      </c>
      <c r="Z4" s="30" t="s">
        <v>16</v>
      </c>
      <c r="AA4" s="30" t="s">
        <v>17</v>
      </c>
      <c r="AB4" s="30" t="s">
        <v>15</v>
      </c>
      <c r="AC4" s="30" t="s">
        <v>16</v>
      </c>
      <c r="AD4" s="30" t="s">
        <v>17</v>
      </c>
      <c r="AE4" s="30" t="s">
        <v>15</v>
      </c>
      <c r="AF4" s="30" t="s">
        <v>16</v>
      </c>
      <c r="AG4" s="30" t="s">
        <v>17</v>
      </c>
      <c r="AH4" s="30" t="s">
        <v>15</v>
      </c>
      <c r="AI4" s="30" t="s">
        <v>16</v>
      </c>
      <c r="AJ4" s="30" t="s">
        <v>17</v>
      </c>
      <c r="AK4" s="30" t="s">
        <v>15</v>
      </c>
      <c r="AL4" s="30" t="s">
        <v>16</v>
      </c>
      <c r="AM4" s="30" t="s">
        <v>17</v>
      </c>
      <c r="AN4" s="30" t="s">
        <v>15</v>
      </c>
      <c r="AO4" s="30" t="s">
        <v>16</v>
      </c>
      <c r="AP4" s="30" t="s">
        <v>17</v>
      </c>
      <c r="AQ4" s="34"/>
      <c r="AR4" s="21"/>
      <c r="AS4" s="35"/>
      <c r="AT4" s="21"/>
    </row>
    <row r="5" spans="1:46" ht="21.75" customHeight="1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38" t="s">
        <v>20</v>
      </c>
      <c r="M5" s="38" t="s">
        <v>18</v>
      </c>
      <c r="N5" s="38" t="s">
        <v>19</v>
      </c>
      <c r="O5" s="38" t="s">
        <v>20</v>
      </c>
      <c r="P5" s="38" t="s">
        <v>18</v>
      </c>
      <c r="Q5" s="38" t="s">
        <v>19</v>
      </c>
      <c r="R5" s="38" t="s">
        <v>20</v>
      </c>
      <c r="S5" s="38" t="s">
        <v>18</v>
      </c>
      <c r="T5" s="38" t="s">
        <v>19</v>
      </c>
      <c r="U5" s="38" t="s">
        <v>20</v>
      </c>
      <c r="V5" s="38" t="s">
        <v>18</v>
      </c>
      <c r="W5" s="38" t="s">
        <v>19</v>
      </c>
      <c r="X5" s="67" t="s">
        <v>20</v>
      </c>
      <c r="Y5" s="38" t="s">
        <v>18</v>
      </c>
      <c r="Z5" s="38" t="s">
        <v>19</v>
      </c>
      <c r="AA5" s="38" t="s">
        <v>20</v>
      </c>
      <c r="AB5" s="38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38" t="s">
        <v>20</v>
      </c>
      <c r="AN5" s="38" t="s">
        <v>18</v>
      </c>
      <c r="AO5" s="38" t="s">
        <v>19</v>
      </c>
      <c r="AP5" s="38" t="s">
        <v>20</v>
      </c>
      <c r="AQ5" s="41"/>
      <c r="AR5" s="37"/>
      <c r="AS5" s="42"/>
      <c r="AT5" s="21"/>
    </row>
    <row r="6" spans="1:46" ht="21.75" customHeight="1">
      <c r="A6" s="45" t="s">
        <v>21</v>
      </c>
      <c r="B6" s="503" t="s">
        <v>22</v>
      </c>
      <c r="C6" s="68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5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90" t="s">
        <v>23</v>
      </c>
      <c r="AR6" s="503" t="s">
        <v>22</v>
      </c>
      <c r="AS6" s="44" t="s">
        <v>21</v>
      </c>
      <c r="AT6" s="21"/>
    </row>
    <row r="7" spans="1:46" ht="21.75" customHeight="1">
      <c r="A7" s="45"/>
      <c r="B7" s="504"/>
      <c r="C7" s="69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>
        <f>SUM('㈱塩釜:機船'!S7)</f>
        <v>3</v>
      </c>
      <c r="T7" s="2">
        <f>SUM('㈱塩釜:機船'!T7)</f>
        <v>267.219</v>
      </c>
      <c r="U7" s="2">
        <f>SUM('㈱塩釜:機船'!U7)</f>
        <v>132093.17772946533</v>
      </c>
      <c r="V7" s="2">
        <f>SUM('㈱塩釜:機船'!V7)</f>
        <v>3</v>
      </c>
      <c r="W7" s="2">
        <f>SUM('㈱塩釜:機船'!W7)</f>
        <v>45.095</v>
      </c>
      <c r="X7" s="6">
        <f>SUM('㈱塩釜:機船'!X7)</f>
        <v>25705.155480720023</v>
      </c>
      <c r="Y7" s="2">
        <f>SUM('㈱塩釜:機船'!Y7)</f>
        <v>1</v>
      </c>
      <c r="Z7" s="2">
        <f>SUM('㈱塩釜:機船'!Z7)</f>
        <v>42.176</v>
      </c>
      <c r="AA7" s="2">
        <f>SUM('㈱塩釜:機船'!AA7)</f>
        <v>75215.027249908</v>
      </c>
      <c r="AB7" s="2">
        <f>SUM('㈱塩釜:機船'!AB7)</f>
        <v>6</v>
      </c>
      <c r="AC7" s="2">
        <f>SUM('㈱塩釜:機船'!AC7)</f>
        <v>188.246</v>
      </c>
      <c r="AD7" s="2">
        <f>SUM('㈱塩釜:機船'!AD7)</f>
        <v>181315.01945612457</v>
      </c>
      <c r="AE7" s="2"/>
      <c r="AF7" s="2"/>
      <c r="AG7" s="2"/>
      <c r="AH7" s="2"/>
      <c r="AI7" s="2"/>
      <c r="AJ7" s="2"/>
      <c r="AK7" s="2"/>
      <c r="AL7" s="2"/>
      <c r="AM7" s="2"/>
      <c r="AN7" s="2">
        <f>SUM('㈱塩釜:機船'!AN7)</f>
        <v>13</v>
      </c>
      <c r="AO7" s="2">
        <f>SUM('㈱塩釜:機船'!AO7)</f>
        <v>542.736</v>
      </c>
      <c r="AP7" s="2">
        <f>SUM('㈱塩釜:機船'!AP7)</f>
        <v>414328.37991621793</v>
      </c>
      <c r="AQ7" s="47" t="s">
        <v>24</v>
      </c>
      <c r="AR7" s="504"/>
      <c r="AS7" s="44"/>
      <c r="AT7" s="21"/>
    </row>
    <row r="8" spans="1:46" ht="21.75" customHeight="1">
      <c r="A8" s="45" t="s">
        <v>25</v>
      </c>
      <c r="B8" s="503" t="s">
        <v>26</v>
      </c>
      <c r="C8" s="68" t="s">
        <v>23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5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89" t="s">
        <v>23</v>
      </c>
      <c r="AR8" s="503" t="s">
        <v>26</v>
      </c>
      <c r="AS8" s="44" t="s">
        <v>25</v>
      </c>
      <c r="AT8" s="21"/>
    </row>
    <row r="9" spans="1:46" ht="21.75" customHeight="1">
      <c r="A9" s="45"/>
      <c r="B9" s="504"/>
      <c r="C9" s="69" t="s">
        <v>24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>
        <f>SUM('㈱塩釜:機船'!V9)</f>
        <v>1</v>
      </c>
      <c r="W9" s="2">
        <f>SUM('㈱塩釜:機船'!W9)</f>
        <v>11.249</v>
      </c>
      <c r="X9" s="6">
        <f>SUM('㈱塩釜:機船'!X9)</f>
        <v>789.6797963356382</v>
      </c>
      <c r="Y9" s="2">
        <f>SUM('㈱塩釜:機船'!Y9)</f>
        <v>1</v>
      </c>
      <c r="Z9" s="2">
        <f>SUM('㈱塩釜:機船'!Z9)</f>
        <v>14.545</v>
      </c>
      <c r="AA9" s="2">
        <f>SUM('㈱塩釜:機船'!AA9)</f>
        <v>1147.267779406814</v>
      </c>
      <c r="AB9" s="2"/>
      <c r="AC9" s="2"/>
      <c r="AD9" s="2"/>
      <c r="AE9" s="2">
        <f>SUM('㈱塩釜:機船'!AE9)</f>
        <v>3</v>
      </c>
      <c r="AF9" s="2">
        <f>SUM('㈱塩釜:機船'!AF9)</f>
        <v>143.996</v>
      </c>
      <c r="AG9" s="2">
        <f>SUM('㈱塩釜:機船'!AG9)</f>
        <v>11657.822334619545</v>
      </c>
      <c r="AH9" s="2">
        <f>SUM('㈱塩釜:機船'!AH9)</f>
        <v>4</v>
      </c>
      <c r="AI9" s="2">
        <f>SUM('㈱塩釜:機船'!AI9)</f>
        <v>190.313</v>
      </c>
      <c r="AJ9" s="2">
        <f>SUM('㈱塩釜:機船'!AJ9)</f>
        <v>12168.14305267629</v>
      </c>
      <c r="AK9" s="2">
        <f>SUM('㈱塩釜:機船'!AK9)</f>
        <v>1</v>
      </c>
      <c r="AL9" s="2">
        <f>SUM('㈱塩釜:機船'!AL9)</f>
        <v>88.093</v>
      </c>
      <c r="AM9" s="2">
        <f>SUM('㈱塩釜:機船'!AM9)</f>
        <v>7611.235129377645</v>
      </c>
      <c r="AN9" s="2">
        <f>SUM('㈱塩釜:機船'!AN9)</f>
        <v>10</v>
      </c>
      <c r="AO9" s="2">
        <f>SUM('㈱塩釜:機船'!AO9)</f>
        <v>448.196</v>
      </c>
      <c r="AP9" s="2">
        <f>SUM('㈱塩釜:機船'!AP9)</f>
        <v>33374.14809241593</v>
      </c>
      <c r="AQ9" s="47" t="s">
        <v>24</v>
      </c>
      <c r="AR9" s="504"/>
      <c r="AS9" s="44"/>
      <c r="AT9" s="21"/>
    </row>
    <row r="10" spans="1:46" ht="21.75" customHeight="1">
      <c r="A10" s="45" t="s">
        <v>27</v>
      </c>
      <c r="B10" s="503" t="s">
        <v>28</v>
      </c>
      <c r="C10" s="68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89" t="s">
        <v>23</v>
      </c>
      <c r="AR10" s="503" t="s">
        <v>28</v>
      </c>
      <c r="AS10" s="44" t="s">
        <v>27</v>
      </c>
      <c r="AT10" s="21"/>
    </row>
    <row r="11" spans="1:46" ht="21.75" customHeight="1">
      <c r="A11" s="49"/>
      <c r="B11" s="504"/>
      <c r="C11" s="69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6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50" t="s">
        <v>24</v>
      </c>
      <c r="AR11" s="504"/>
      <c r="AS11" s="51"/>
      <c r="AT11" s="21"/>
    </row>
    <row r="12" spans="1:46" ht="21.75" customHeight="1">
      <c r="A12" s="45"/>
      <c r="B12" s="503" t="s">
        <v>29</v>
      </c>
      <c r="C12" s="68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5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90" t="s">
        <v>23</v>
      </c>
      <c r="AR12" s="503" t="s">
        <v>29</v>
      </c>
      <c r="AS12" s="44"/>
      <c r="AT12" s="21"/>
    </row>
    <row r="13" spans="1:46" ht="21.75" customHeight="1">
      <c r="A13" s="45" t="s">
        <v>30</v>
      </c>
      <c r="B13" s="504"/>
      <c r="C13" s="69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6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47" t="s">
        <v>24</v>
      </c>
      <c r="AR13" s="504"/>
      <c r="AS13" s="44" t="s">
        <v>30</v>
      </c>
      <c r="AT13" s="21"/>
    </row>
    <row r="14" spans="1:46" ht="21.75" customHeight="1">
      <c r="A14" s="45"/>
      <c r="B14" s="503" t="s">
        <v>31</v>
      </c>
      <c r="C14" s="68" t="s">
        <v>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5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89" t="s">
        <v>23</v>
      </c>
      <c r="AR14" s="503" t="s">
        <v>31</v>
      </c>
      <c r="AS14" s="44"/>
      <c r="AT14" s="21"/>
    </row>
    <row r="15" spans="1:46" ht="21.75" customHeight="1">
      <c r="A15" s="45" t="s">
        <v>25</v>
      </c>
      <c r="B15" s="504"/>
      <c r="C15" s="69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6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47" t="s">
        <v>24</v>
      </c>
      <c r="AR15" s="504"/>
      <c r="AS15" s="44" t="s">
        <v>25</v>
      </c>
      <c r="AT15" s="21"/>
    </row>
    <row r="16" spans="1:46" ht="21.75" customHeight="1">
      <c r="A16" s="45"/>
      <c r="B16" s="503" t="s">
        <v>32</v>
      </c>
      <c r="C16" s="68" t="s">
        <v>23</v>
      </c>
      <c r="D16" s="1">
        <f>SUM('㈱塩釜:機船'!D16)</f>
        <v>9</v>
      </c>
      <c r="E16" s="1">
        <f>SUM('㈱塩釜:機船'!E16)</f>
        <v>4.0747</v>
      </c>
      <c r="F16" s="1">
        <f>SUM('㈱塩釜:機船'!F16)</f>
        <v>2263.5086085933835</v>
      </c>
      <c r="G16" s="1">
        <f>SUM('㈱塩釜:機船'!G16)</f>
        <v>9</v>
      </c>
      <c r="H16" s="1">
        <f>SUM('㈱塩釜:機船'!H16)</f>
        <v>4.5327</v>
      </c>
      <c r="I16" s="1">
        <f>SUM('㈱塩釜:機船'!I16)</f>
        <v>2522.550441082176</v>
      </c>
      <c r="J16" s="1">
        <f>SUM('㈱塩釜:機船'!J16)</f>
        <v>17</v>
      </c>
      <c r="K16" s="1">
        <f>SUM('㈱塩釜:機船'!K16)</f>
        <v>5.5476</v>
      </c>
      <c r="L16" s="1">
        <f>SUM('㈱塩釜:機船'!L16)</f>
        <v>3416.678828255248</v>
      </c>
      <c r="M16" s="1">
        <f>SUM('㈱塩釜:機船'!M16)</f>
        <v>10</v>
      </c>
      <c r="N16" s="1">
        <f>SUM('㈱塩釜:機船'!N16)</f>
        <v>4.9557</v>
      </c>
      <c r="O16" s="1">
        <f>SUM('㈱塩釜:機船'!O16)</f>
        <v>2296.9122082824274</v>
      </c>
      <c r="P16" s="1">
        <f>SUM('㈱塩釜:機船'!P16)</f>
        <v>23</v>
      </c>
      <c r="Q16" s="1">
        <f>SUM('㈱塩釜:機船'!Q16)</f>
        <v>13.6408</v>
      </c>
      <c r="R16" s="1">
        <f>SUM('㈱塩釜:機船'!R16)</f>
        <v>4467.202491084303</v>
      </c>
      <c r="S16" s="1">
        <f>SUM('㈱塩釜:機船'!S16)</f>
        <v>21</v>
      </c>
      <c r="T16" s="1">
        <f>SUM('㈱塩釜:機船'!T16)</f>
        <v>16.662300000000002</v>
      </c>
      <c r="U16" s="1">
        <f>SUM('㈱塩釜:機船'!U16)</f>
        <v>4523.73937608116</v>
      </c>
      <c r="V16" s="1">
        <f>SUM('㈱塩釜:機船'!V16)</f>
        <v>1</v>
      </c>
      <c r="W16" s="1">
        <f>SUM('㈱塩釜:機船'!W16)</f>
        <v>0.5582</v>
      </c>
      <c r="X16" s="5">
        <f>SUM('㈱塩釜:機船'!X16)</f>
        <v>191.011</v>
      </c>
      <c r="Y16" s="1"/>
      <c r="Z16" s="1"/>
      <c r="AA16" s="1"/>
      <c r="AB16" s="1">
        <f>SUM('㈱塩釜:機船'!AB16)</f>
        <v>24</v>
      </c>
      <c r="AC16" s="1">
        <f>SUM('㈱塩釜:機船'!AC16)</f>
        <v>11.796199999999999</v>
      </c>
      <c r="AD16" s="1">
        <f>SUM('㈱塩釜:機船'!AD16)</f>
        <v>4596.680441312978</v>
      </c>
      <c r="AE16" s="1">
        <f>SUM('㈱塩釜:機船'!AE16)</f>
        <v>24</v>
      </c>
      <c r="AF16" s="1">
        <f>SUM('㈱塩釜:機船'!AF16)</f>
        <v>11.5928</v>
      </c>
      <c r="AG16" s="1">
        <f>SUM('㈱塩釜:機船'!AG16)</f>
        <v>7258.367619212941</v>
      </c>
      <c r="AH16" s="1">
        <f>SUM('㈱塩釜:機船'!AH16)</f>
        <v>25</v>
      </c>
      <c r="AI16" s="1">
        <f>SUM('㈱塩釜:機船'!AI16)</f>
        <v>17.4803</v>
      </c>
      <c r="AJ16" s="1">
        <f>SUM('㈱塩釜:機船'!AJ16)</f>
        <v>10836.978585672743</v>
      </c>
      <c r="AK16" s="1">
        <f>SUM('㈱塩釜:機船'!AK16)</f>
        <v>22</v>
      </c>
      <c r="AL16" s="1">
        <f>SUM('㈱塩釜:機船'!AL16)</f>
        <v>14.6472</v>
      </c>
      <c r="AM16" s="1">
        <f>SUM('㈱塩釜:機船'!AM16)</f>
        <v>8902.727077697487</v>
      </c>
      <c r="AN16" s="1">
        <f>SUM('㈱塩釜:機船'!AN16)</f>
        <v>185</v>
      </c>
      <c r="AO16" s="1">
        <f>SUM('㈱塩釜:機船'!AO16)</f>
        <v>105.48849999999999</v>
      </c>
      <c r="AP16" s="1">
        <f>SUM('㈱塩釜:機船'!AP16)</f>
        <v>51276.356677274845</v>
      </c>
      <c r="AQ16" s="43" t="s">
        <v>23</v>
      </c>
      <c r="AR16" s="503" t="s">
        <v>32</v>
      </c>
      <c r="AS16" s="44"/>
      <c r="AT16" s="21"/>
    </row>
    <row r="17" spans="1:46" ht="21.75" customHeight="1">
      <c r="A17" s="45" t="s">
        <v>27</v>
      </c>
      <c r="B17" s="504"/>
      <c r="C17" s="69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6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7" t="s">
        <v>24</v>
      </c>
      <c r="AR17" s="504"/>
      <c r="AS17" s="44" t="s">
        <v>27</v>
      </c>
      <c r="AT17" s="21"/>
    </row>
    <row r="18" spans="1:46" ht="21.75" customHeight="1">
      <c r="A18" s="45"/>
      <c r="B18" s="503" t="s">
        <v>33</v>
      </c>
      <c r="C18" s="68" t="s">
        <v>23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>
        <f>SUM('㈱塩釜:機船'!V18)</f>
        <v>1</v>
      </c>
      <c r="W18" s="1">
        <f>SUM('㈱塩釜:機船'!W18)</f>
        <v>0.0836</v>
      </c>
      <c r="X18" s="5">
        <f>SUM('㈱塩釜:機船'!X18)</f>
        <v>44.17199979502808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>
        <f>SUM('㈱塩釜:機船'!AN18)</f>
        <v>1</v>
      </c>
      <c r="AO18" s="1">
        <f>SUM('㈱塩釜:機船'!AO18)</f>
        <v>0.0836</v>
      </c>
      <c r="AP18" s="1">
        <f>SUM('㈱塩釜:機船'!AP18)</f>
        <v>44.17199979502808</v>
      </c>
      <c r="AQ18" s="43" t="s">
        <v>23</v>
      </c>
      <c r="AR18" s="503" t="s">
        <v>33</v>
      </c>
      <c r="AS18" s="44"/>
      <c r="AT18" s="21"/>
    </row>
    <row r="19" spans="1:46" ht="21.75" customHeight="1">
      <c r="A19" s="49"/>
      <c r="B19" s="504"/>
      <c r="C19" s="69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6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8" t="s">
        <v>24</v>
      </c>
      <c r="AR19" s="504"/>
      <c r="AS19" s="51"/>
      <c r="AT19" s="21"/>
    </row>
    <row r="20" spans="1:46" ht="21.75" customHeight="1">
      <c r="A20" s="45" t="s">
        <v>34</v>
      </c>
      <c r="B20" s="503" t="s">
        <v>35</v>
      </c>
      <c r="C20" s="68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5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43" t="s">
        <v>23</v>
      </c>
      <c r="AR20" s="503" t="s">
        <v>35</v>
      </c>
      <c r="AS20" s="44" t="s">
        <v>34</v>
      </c>
      <c r="AT20" s="21"/>
    </row>
    <row r="21" spans="1:46" ht="21.75" customHeight="1">
      <c r="A21" s="45" t="s">
        <v>25</v>
      </c>
      <c r="B21" s="504"/>
      <c r="C21" s="69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6"/>
      <c r="Y21" s="2"/>
      <c r="Z21" s="2"/>
      <c r="AA21" s="2"/>
      <c r="AB21" s="2">
        <f>SUM('㈱塩釜:機船'!AB21)</f>
        <v>1</v>
      </c>
      <c r="AC21" s="2">
        <f>SUM('㈱塩釜:機船'!AC21)</f>
        <v>4.235</v>
      </c>
      <c r="AD21" s="2">
        <f>SUM('㈱塩釜:機船'!AD21)</f>
        <v>470.8799923546762</v>
      </c>
      <c r="AE21" s="2"/>
      <c r="AF21" s="2"/>
      <c r="AG21" s="2"/>
      <c r="AH21" s="2"/>
      <c r="AI21" s="2"/>
      <c r="AJ21" s="2"/>
      <c r="AK21" s="2"/>
      <c r="AL21" s="2"/>
      <c r="AM21" s="2"/>
      <c r="AN21" s="2">
        <f>SUM('㈱塩釜:機船'!AN21)</f>
        <v>1</v>
      </c>
      <c r="AO21" s="2">
        <f>SUM('㈱塩釜:機船'!AO21)</f>
        <v>4.235</v>
      </c>
      <c r="AP21" s="2">
        <f>SUM('㈱塩釜:機船'!AP21)</f>
        <v>470.8799923546762</v>
      </c>
      <c r="AQ21" s="187" t="s">
        <v>24</v>
      </c>
      <c r="AR21" s="504"/>
      <c r="AS21" s="44" t="s">
        <v>25</v>
      </c>
      <c r="AT21" s="21"/>
    </row>
    <row r="22" spans="1:46" ht="21.75" customHeight="1">
      <c r="A22" s="45" t="s">
        <v>27</v>
      </c>
      <c r="B22" s="503" t="s">
        <v>36</v>
      </c>
      <c r="C22" s="68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5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43" t="s">
        <v>23</v>
      </c>
      <c r="AR22" s="503" t="s">
        <v>36</v>
      </c>
      <c r="AS22" s="44" t="s">
        <v>27</v>
      </c>
      <c r="AT22" s="21"/>
    </row>
    <row r="23" spans="1:46" ht="21.75" customHeight="1">
      <c r="A23" s="49"/>
      <c r="B23" s="504"/>
      <c r="C23" s="69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6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8" t="s">
        <v>24</v>
      </c>
      <c r="AR23" s="504"/>
      <c r="AS23" s="51"/>
      <c r="AT23" s="21"/>
    </row>
    <row r="24" spans="1:46" ht="21.75" customHeight="1">
      <c r="A24" s="45"/>
      <c r="B24" s="503" t="s">
        <v>37</v>
      </c>
      <c r="C24" s="68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5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90" t="s">
        <v>23</v>
      </c>
      <c r="AR24" s="503" t="s">
        <v>37</v>
      </c>
      <c r="AS24" s="44"/>
      <c r="AT24" s="21"/>
    </row>
    <row r="25" spans="1:46" ht="21.75" customHeight="1">
      <c r="A25" s="45" t="s">
        <v>38</v>
      </c>
      <c r="B25" s="504"/>
      <c r="C25" s="69" t="s">
        <v>24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6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47" t="s">
        <v>24</v>
      </c>
      <c r="AR25" s="504"/>
      <c r="AS25" s="44" t="s">
        <v>38</v>
      </c>
      <c r="AT25" s="21"/>
    </row>
    <row r="26" spans="1:46" ht="21.75" customHeight="1">
      <c r="A26" s="45"/>
      <c r="B26" s="503" t="s">
        <v>39</v>
      </c>
      <c r="C26" s="68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5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89" t="s">
        <v>23</v>
      </c>
      <c r="AR26" s="503" t="s">
        <v>39</v>
      </c>
      <c r="AS26" s="44"/>
      <c r="AT26" s="21"/>
    </row>
    <row r="27" spans="1:46" ht="21.75" customHeight="1">
      <c r="A27" s="45" t="s">
        <v>25</v>
      </c>
      <c r="B27" s="504"/>
      <c r="C27" s="69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6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47" t="s">
        <v>24</v>
      </c>
      <c r="AR27" s="504"/>
      <c r="AS27" s="44" t="s">
        <v>25</v>
      </c>
      <c r="AT27" s="21"/>
    </row>
    <row r="28" spans="1:46" ht="21.75" customHeight="1">
      <c r="A28" s="45"/>
      <c r="B28" s="503" t="s">
        <v>40</v>
      </c>
      <c r="C28" s="68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89" t="s">
        <v>23</v>
      </c>
      <c r="AR28" s="503" t="s">
        <v>40</v>
      </c>
      <c r="AS28" s="44"/>
      <c r="AT28" s="21"/>
    </row>
    <row r="29" spans="1:46" ht="21.75" customHeight="1">
      <c r="A29" s="45" t="s">
        <v>27</v>
      </c>
      <c r="B29" s="504"/>
      <c r="C29" s="69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6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47" t="s">
        <v>24</v>
      </c>
      <c r="AR29" s="504"/>
      <c r="AS29" s="44" t="s">
        <v>27</v>
      </c>
      <c r="AT29" s="21"/>
    </row>
    <row r="30" spans="1:46" ht="21.75" customHeight="1">
      <c r="A30" s="45"/>
      <c r="B30" s="503" t="s">
        <v>41</v>
      </c>
      <c r="C30" s="68" t="s">
        <v>23</v>
      </c>
      <c r="D30" s="1">
        <f>SUM('㈱塩釜:機船'!D30)</f>
        <v>58</v>
      </c>
      <c r="E30" s="1">
        <f>SUM('㈱塩釜:機船'!E30)</f>
        <v>29.2843</v>
      </c>
      <c r="F30" s="1">
        <f>SUM('㈱塩釜:機船'!F30)</f>
        <v>6959.726285489596</v>
      </c>
      <c r="G30" s="1">
        <f>SUM('㈱塩釜:機船'!G30)</f>
        <v>23</v>
      </c>
      <c r="H30" s="1">
        <f>SUM('㈱塩釜:機船'!H30)</f>
        <v>9.789200000000001</v>
      </c>
      <c r="I30" s="1">
        <f>SUM('㈱塩釜:機船'!I30)</f>
        <v>2577.4460052692375</v>
      </c>
      <c r="J30" s="1">
        <f>SUM('㈱塩釜:機船'!J30)</f>
        <v>24</v>
      </c>
      <c r="K30" s="1">
        <f>SUM('㈱塩釜:機船'!K30)</f>
        <v>5.7768</v>
      </c>
      <c r="L30" s="1">
        <f>SUM('㈱塩釜:機船'!L30)</f>
        <v>2352.223043106693</v>
      </c>
      <c r="M30" s="1">
        <f>SUM('㈱塩釜:機船'!M30)</f>
        <v>60</v>
      </c>
      <c r="N30" s="1">
        <f>SUM('㈱塩釜:機船'!N30)</f>
        <v>14.4307</v>
      </c>
      <c r="O30" s="1">
        <f>SUM('㈱塩釜:機船'!O30)</f>
        <v>8817.281753575178</v>
      </c>
      <c r="P30" s="1">
        <f>SUM('㈱塩釜:機船'!P30)</f>
        <v>102</v>
      </c>
      <c r="Q30" s="1">
        <f>SUM('㈱塩釜:機船'!Q30)</f>
        <v>37.261799999999994</v>
      </c>
      <c r="R30" s="1">
        <f>SUM('㈱塩釜:機船'!R30)</f>
        <v>18600.921014373587</v>
      </c>
      <c r="S30" s="1">
        <f>SUM('㈱塩釜:機船'!S30)</f>
        <v>131</v>
      </c>
      <c r="T30" s="1">
        <f>SUM('㈱塩釜:機船'!T30)</f>
        <v>77.0627</v>
      </c>
      <c r="U30" s="1">
        <f>SUM('㈱塩釜:機船'!U30)</f>
        <v>33160.182021092536</v>
      </c>
      <c r="V30" s="1">
        <f>SUM('㈱塩釜:機船'!V30)</f>
        <v>114</v>
      </c>
      <c r="W30" s="1">
        <f>SUM('㈱塩釜:機船'!W30)</f>
        <v>59.3172</v>
      </c>
      <c r="X30" s="5">
        <f>SUM('㈱塩釜:機船'!X30)</f>
        <v>38961.13676430683</v>
      </c>
      <c r="Y30" s="1">
        <f>SUM('㈱塩釜:機船'!Y30)</f>
        <v>106</v>
      </c>
      <c r="Z30" s="1">
        <f>SUM('㈱塩釜:機船'!Z30)</f>
        <v>28.936</v>
      </c>
      <c r="AA30" s="1">
        <f>SUM('㈱塩釜:機船'!AA30)</f>
        <v>33567.223723237475</v>
      </c>
      <c r="AB30" s="1">
        <f>SUM('㈱塩釜:機船'!AB30)</f>
        <v>72</v>
      </c>
      <c r="AC30" s="1">
        <f>SUM('㈱塩釜:機船'!AC30)</f>
        <v>14.676400000000001</v>
      </c>
      <c r="AD30" s="1">
        <f>SUM('㈱塩釜:機船'!AD30)</f>
        <v>20803.373056070377</v>
      </c>
      <c r="AE30" s="1">
        <f>SUM('㈱塩釜:機船'!AE30)</f>
        <v>53</v>
      </c>
      <c r="AF30" s="1">
        <f>SUM('㈱塩釜:機船'!AF30)</f>
        <v>8.264</v>
      </c>
      <c r="AG30" s="1">
        <f>SUM('㈱塩釜:機船'!AG30)</f>
        <v>16312.45723193555</v>
      </c>
      <c r="AH30" s="1">
        <f>SUM('㈱塩釜:機船'!AH30)</f>
        <v>23</v>
      </c>
      <c r="AI30" s="1">
        <f>SUM('㈱塩釜:機船'!AI30)</f>
        <v>2.7443</v>
      </c>
      <c r="AJ30" s="1">
        <f>SUM('㈱塩釜:機船'!AJ30)</f>
        <v>3010.973614373266</v>
      </c>
      <c r="AK30" s="1">
        <f>SUM('㈱塩釜:機船'!AK30)</f>
        <v>49</v>
      </c>
      <c r="AL30" s="1">
        <f>SUM('㈱塩釜:機船'!AL30)</f>
        <v>15.8705</v>
      </c>
      <c r="AM30" s="1">
        <f>SUM('㈱塩釜:機船'!AM30)</f>
        <v>9629.439958362518</v>
      </c>
      <c r="AN30" s="1">
        <f>SUM('㈱塩釜:機船'!AN30)</f>
        <v>815</v>
      </c>
      <c r="AO30" s="1">
        <f>SUM('㈱塩釜:機船'!AO30)</f>
        <v>303.41389999999996</v>
      </c>
      <c r="AP30" s="1">
        <f>SUM('㈱塩釜:機船'!AP30)</f>
        <v>194752.38447119284</v>
      </c>
      <c r="AQ30" s="189" t="s">
        <v>23</v>
      </c>
      <c r="AR30" s="503" t="s">
        <v>41</v>
      </c>
      <c r="AS30" s="52"/>
      <c r="AT30" s="21"/>
    </row>
    <row r="31" spans="1:46" ht="21.75" customHeight="1">
      <c r="A31" s="49"/>
      <c r="B31" s="504"/>
      <c r="C31" s="69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6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14" t="s">
        <v>24</v>
      </c>
      <c r="AR31" s="504"/>
      <c r="AS31" s="51"/>
      <c r="AT31" s="21"/>
    </row>
    <row r="32" spans="1:46" ht="21.75" customHeight="1">
      <c r="A32" s="45" t="s">
        <v>42</v>
      </c>
      <c r="B32" s="503" t="s">
        <v>43</v>
      </c>
      <c r="C32" s="68" t="s">
        <v>23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f>SUM('㈱塩釜:機船'!P32)</f>
        <v>2</v>
      </c>
      <c r="Q32" s="1">
        <f>SUM('㈱塩釜:機船'!Q32)</f>
        <v>6.1096</v>
      </c>
      <c r="R32" s="1">
        <f>SUM('㈱塩釜:機船'!R32)</f>
        <v>16762.896</v>
      </c>
      <c r="S32" s="1">
        <f>SUM('㈱塩釜:機船'!S32)</f>
        <v>1</v>
      </c>
      <c r="T32" s="1">
        <f>SUM('㈱塩釜:機船'!T32)</f>
        <v>0.9646</v>
      </c>
      <c r="U32" s="1">
        <f>SUM('㈱塩釜:機船'!U32)</f>
        <v>1605.474</v>
      </c>
      <c r="V32" s="1"/>
      <c r="W32" s="1"/>
      <c r="X32" s="5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>
        <f>SUM('㈱塩釜:機船'!AN32)</f>
        <v>3</v>
      </c>
      <c r="AO32" s="1">
        <f>SUM('㈱塩釜:機船'!AO32)</f>
        <v>7.0742</v>
      </c>
      <c r="AP32" s="1">
        <f>SUM('㈱塩釜:機船'!AP32)</f>
        <v>18368.37</v>
      </c>
      <c r="AQ32" s="199" t="s">
        <v>23</v>
      </c>
      <c r="AR32" s="503" t="s">
        <v>43</v>
      </c>
      <c r="AS32" s="44" t="s">
        <v>42</v>
      </c>
      <c r="AT32" s="21"/>
    </row>
    <row r="33" spans="1:46" ht="21.75" customHeight="1">
      <c r="A33" s="45" t="s">
        <v>44</v>
      </c>
      <c r="B33" s="504"/>
      <c r="C33" s="69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6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47" t="s">
        <v>24</v>
      </c>
      <c r="AR33" s="504"/>
      <c r="AS33" s="44" t="s">
        <v>44</v>
      </c>
      <c r="AT33" s="21"/>
    </row>
    <row r="34" spans="1:46" ht="21.75" customHeight="1">
      <c r="A34" s="45" t="s">
        <v>25</v>
      </c>
      <c r="B34" s="503" t="s">
        <v>45</v>
      </c>
      <c r="C34" s="68" t="s">
        <v>23</v>
      </c>
      <c r="D34" s="1">
        <f>SUM('㈱塩釜:機船'!D34)</f>
        <v>3</v>
      </c>
      <c r="E34" s="1">
        <f>SUM('㈱塩釜:機船'!E34)</f>
        <v>0.1416</v>
      </c>
      <c r="F34" s="1">
        <f>SUM('㈱塩釜:機船'!F34)</f>
        <v>95.193</v>
      </c>
      <c r="G34" s="1"/>
      <c r="H34" s="1"/>
      <c r="I34" s="1"/>
      <c r="J34" s="1">
        <f>SUM('㈱塩釜:機船'!J34)</f>
        <v>8</v>
      </c>
      <c r="K34" s="1">
        <f>SUM('㈱塩釜:機船'!K34)</f>
        <v>0.5962</v>
      </c>
      <c r="L34" s="1">
        <f>SUM('㈱塩釜:機船'!L34)</f>
        <v>448.787</v>
      </c>
      <c r="M34" s="1">
        <f>SUM('㈱塩釜:機船'!M34)</f>
        <v>16</v>
      </c>
      <c r="N34" s="1">
        <f>SUM('㈱塩釜:機船'!N34)</f>
        <v>3.9282</v>
      </c>
      <c r="O34" s="1">
        <f>SUM('㈱塩釜:機船'!O34)</f>
        <v>1135.963</v>
      </c>
      <c r="P34" s="1">
        <f>SUM('㈱塩釜:機船'!P34)</f>
        <v>11</v>
      </c>
      <c r="Q34" s="1">
        <f>SUM('㈱塩釜:機船'!Q34)</f>
        <v>0.752</v>
      </c>
      <c r="R34" s="1">
        <f>SUM('㈱塩釜:機船'!R34)</f>
        <v>622.731</v>
      </c>
      <c r="S34" s="1">
        <f>SUM('㈱塩釜:機船'!S34)</f>
        <v>5</v>
      </c>
      <c r="T34" s="1">
        <f>SUM('㈱塩釜:機船'!T34)</f>
        <v>0.1586</v>
      </c>
      <c r="U34" s="1">
        <f>SUM('㈱塩釜:機船'!U34)</f>
        <v>234.63</v>
      </c>
      <c r="V34" s="1">
        <f>SUM('㈱塩釜:機船'!V34)</f>
        <v>6</v>
      </c>
      <c r="W34" s="1">
        <f>SUM('㈱塩釜:機船'!W34)</f>
        <v>0.2502</v>
      </c>
      <c r="X34" s="5">
        <f>SUM('㈱塩釜:機船'!X34)</f>
        <v>329.081</v>
      </c>
      <c r="Y34" s="1">
        <f>SUM('㈱塩釜:機船'!Y34)</f>
        <v>5</v>
      </c>
      <c r="Z34" s="1">
        <f>SUM('㈱塩釜:機船'!Z34)</f>
        <v>0.185</v>
      </c>
      <c r="AA34" s="1">
        <f>SUM('㈱塩釜:機船'!AA34)</f>
        <v>227.717</v>
      </c>
      <c r="AB34" s="1">
        <f>SUM('㈱塩釜:機船'!AB34)</f>
        <v>6</v>
      </c>
      <c r="AC34" s="1">
        <f>SUM('㈱塩釜:機船'!AC34)</f>
        <v>0.2337</v>
      </c>
      <c r="AD34" s="1">
        <f>SUM('㈱塩釜:機船'!AD34)</f>
        <v>150.995</v>
      </c>
      <c r="AE34" s="1">
        <f>SUM('㈱塩釜:機船'!AE34)</f>
        <v>11</v>
      </c>
      <c r="AF34" s="1">
        <f>SUM('㈱塩釜:機船'!AF34)</f>
        <v>1.1598</v>
      </c>
      <c r="AG34" s="1">
        <f>SUM('㈱塩釜:機船'!AG34)</f>
        <v>488.256</v>
      </c>
      <c r="AH34" s="1">
        <f>SUM('㈱塩釜:機船'!AH34)</f>
        <v>7</v>
      </c>
      <c r="AI34" s="1">
        <f>SUM('㈱塩釜:機船'!AI34)</f>
        <v>0.492</v>
      </c>
      <c r="AJ34" s="1">
        <f>SUM('㈱塩釜:機船'!AJ34)</f>
        <v>308.581</v>
      </c>
      <c r="AK34" s="1">
        <f>SUM('㈱塩釜:機船'!AK34)</f>
        <v>4</v>
      </c>
      <c r="AL34" s="1">
        <f>SUM('㈱塩釜:機船'!AL34)</f>
        <v>0.3101</v>
      </c>
      <c r="AM34" s="1">
        <f>SUM('㈱塩釜:機船'!AM34)</f>
        <v>309.761</v>
      </c>
      <c r="AN34" s="1">
        <f>SUM('㈱塩釜:機船'!AN34)</f>
        <v>82</v>
      </c>
      <c r="AO34" s="1">
        <f>SUM('㈱塩釜:機船'!AO34)</f>
        <v>8.2074</v>
      </c>
      <c r="AP34" s="1">
        <f>SUM('㈱塩釜:機船'!AP34)</f>
        <v>4351.695000000001</v>
      </c>
      <c r="AQ34" s="189" t="s">
        <v>23</v>
      </c>
      <c r="AR34" s="503" t="s">
        <v>45</v>
      </c>
      <c r="AS34" s="44" t="s">
        <v>25</v>
      </c>
      <c r="AT34" s="21"/>
    </row>
    <row r="35" spans="1:46" ht="21.75" customHeight="1">
      <c r="A35" s="49" t="s">
        <v>27</v>
      </c>
      <c r="B35" s="504"/>
      <c r="C35" s="69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6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50" t="s">
        <v>24</v>
      </c>
      <c r="AR35" s="504"/>
      <c r="AS35" s="51" t="s">
        <v>27</v>
      </c>
      <c r="AT35" s="21"/>
    </row>
    <row r="36" spans="1:46" ht="21.75" customHeight="1">
      <c r="A36" s="45" t="s">
        <v>46</v>
      </c>
      <c r="B36" s="503" t="s">
        <v>47</v>
      </c>
      <c r="C36" s="68" t="s">
        <v>23</v>
      </c>
      <c r="D36" s="1"/>
      <c r="E36" s="1"/>
      <c r="F36" s="1"/>
      <c r="G36" s="1"/>
      <c r="H36" s="1"/>
      <c r="I36" s="1"/>
      <c r="J36" s="1"/>
      <c r="K36" s="1"/>
      <c r="L36" s="74"/>
      <c r="M36" s="73"/>
      <c r="N36" s="1"/>
      <c r="O36" s="1"/>
      <c r="P36" s="1"/>
      <c r="Q36" s="1"/>
      <c r="R36" s="1"/>
      <c r="S36" s="1"/>
      <c r="T36" s="1"/>
      <c r="U36" s="1"/>
      <c r="V36" s="1"/>
      <c r="W36" s="1"/>
      <c r="X36" s="5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90" t="s">
        <v>23</v>
      </c>
      <c r="AR36" s="503" t="s">
        <v>47</v>
      </c>
      <c r="AS36" s="44" t="s">
        <v>46</v>
      </c>
      <c r="AT36" s="21"/>
    </row>
    <row r="37" spans="1:46" ht="21.75" customHeight="1">
      <c r="A37" s="45" t="s">
        <v>25</v>
      </c>
      <c r="B37" s="504"/>
      <c r="C37" s="69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6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47" t="s">
        <v>24</v>
      </c>
      <c r="AR37" s="504"/>
      <c r="AS37" s="44" t="s">
        <v>25</v>
      </c>
      <c r="AT37" s="21"/>
    </row>
    <row r="38" spans="1:46" ht="21.75" customHeight="1">
      <c r="A38" s="45" t="s">
        <v>27</v>
      </c>
      <c r="B38" s="503" t="s">
        <v>48</v>
      </c>
      <c r="C38" s="68" t="s">
        <v>23</v>
      </c>
      <c r="D38" s="1">
        <f>SUM('㈱塩釜:機船'!D38)</f>
        <v>27</v>
      </c>
      <c r="E38" s="1">
        <f>SUM('㈱塩釜:機船'!E38)</f>
        <v>4.2779</v>
      </c>
      <c r="F38" s="1">
        <f>SUM('㈱塩釜:機船'!F38)</f>
        <v>2438.532097919847</v>
      </c>
      <c r="G38" s="1">
        <f>SUM('㈱塩釜:機船'!G38)</f>
        <v>24</v>
      </c>
      <c r="H38" s="1">
        <f>SUM('㈱塩釜:機船'!H38)</f>
        <v>2.5517</v>
      </c>
      <c r="I38" s="1">
        <f>SUM('㈱塩釜:機船'!I38)</f>
        <v>1566.8263966451602</v>
      </c>
      <c r="J38" s="1">
        <f>SUM('㈱塩釜:機船'!J38)</f>
        <v>24</v>
      </c>
      <c r="K38" s="1">
        <f>SUM('㈱塩釜:機船'!K38)</f>
        <v>1.984</v>
      </c>
      <c r="L38" s="1">
        <f>SUM('㈱塩釜:機船'!L38)</f>
        <v>1221.7182481738291</v>
      </c>
      <c r="M38" s="1">
        <f>SUM('㈱塩釜:機船'!M38)</f>
        <v>29</v>
      </c>
      <c r="N38" s="1">
        <f>SUM('㈱塩釜:機船'!N38)</f>
        <v>2.7338</v>
      </c>
      <c r="O38" s="1">
        <f>SUM('㈱塩釜:機船'!O38)</f>
        <v>2115.6929645025634</v>
      </c>
      <c r="P38" s="1">
        <f>SUM('㈱塩釜:機船'!P38)</f>
        <v>36</v>
      </c>
      <c r="Q38" s="1">
        <f>SUM('㈱塩釜:機船'!Q38)</f>
        <v>3.4661</v>
      </c>
      <c r="R38" s="1">
        <f>SUM('㈱塩釜:機船'!R38)</f>
        <v>2594.721628911177</v>
      </c>
      <c r="S38" s="1">
        <f>SUM('㈱塩釜:機船'!S38)</f>
        <v>38</v>
      </c>
      <c r="T38" s="1">
        <f>SUM('㈱塩釜:機船'!T38)</f>
        <v>4.4181</v>
      </c>
      <c r="U38" s="1">
        <f>SUM('㈱塩釜:機船'!U38)</f>
        <v>2925.1152608676166</v>
      </c>
      <c r="V38" s="1">
        <f>SUM('㈱塩釜:機船'!V38)</f>
        <v>34</v>
      </c>
      <c r="W38" s="1">
        <f>SUM('㈱塩釜:機船'!W38)</f>
        <v>2.9562</v>
      </c>
      <c r="X38" s="5">
        <f>SUM('㈱塩釜:機船'!X38)</f>
        <v>2061.4985904340006</v>
      </c>
      <c r="Y38" s="1">
        <f>SUM('㈱塩釜:機船'!Y38)</f>
        <v>27</v>
      </c>
      <c r="Z38" s="1">
        <f>SUM('㈱塩釜:機船'!Z38)</f>
        <v>1.6815</v>
      </c>
      <c r="AA38" s="1">
        <f>SUM('㈱塩釜:機船'!AA38)</f>
        <v>1315.5749763857395</v>
      </c>
      <c r="AB38" s="1">
        <f>SUM('㈱塩釜:機船'!AB38)</f>
        <v>19</v>
      </c>
      <c r="AC38" s="1">
        <f>SUM('㈱塩釜:機船'!AC38)</f>
        <v>1.2364</v>
      </c>
      <c r="AD38" s="1">
        <f>SUM('㈱塩釜:機船'!AD38)</f>
        <v>1132.028981620098</v>
      </c>
      <c r="AE38" s="1">
        <f>SUM('㈱塩釜:機船'!AE38)</f>
        <v>14</v>
      </c>
      <c r="AF38" s="1">
        <f>SUM('㈱塩釜:機船'!AF38)</f>
        <v>0.7998</v>
      </c>
      <c r="AG38" s="1">
        <f>SUM('㈱塩釜:機船'!AG38)</f>
        <v>777.73607563823</v>
      </c>
      <c r="AH38" s="1">
        <f>SUM('㈱塩釜:機船'!AH38)</f>
        <v>7</v>
      </c>
      <c r="AI38" s="1">
        <f>SUM('㈱塩釜:機船'!AI38)</f>
        <v>0.6652</v>
      </c>
      <c r="AJ38" s="1">
        <f>SUM('㈱塩釜:機船'!AJ38)</f>
        <v>554.2290060430788</v>
      </c>
      <c r="AK38" s="1">
        <f>SUM('㈱塩釜:機船'!AK38)</f>
        <v>10</v>
      </c>
      <c r="AL38" s="1">
        <f>SUM('㈱塩釜:機船'!AL38)</f>
        <v>1.6172</v>
      </c>
      <c r="AM38" s="1">
        <f>SUM('㈱塩釜:機船'!AM38)</f>
        <v>1566.1889854678047</v>
      </c>
      <c r="AN38" s="1">
        <f>SUM('㈱塩釜:機船'!AN38)</f>
        <v>289</v>
      </c>
      <c r="AO38" s="1">
        <f>SUM('㈱塩釜:機船'!AO38)</f>
        <v>28.3879</v>
      </c>
      <c r="AP38" s="1">
        <f>SUM('㈱塩釜:機船'!AP38)</f>
        <v>20269.863212609143</v>
      </c>
      <c r="AQ38" s="189" t="s">
        <v>23</v>
      </c>
      <c r="AR38" s="503" t="s">
        <v>48</v>
      </c>
      <c r="AS38" s="44" t="s">
        <v>27</v>
      </c>
      <c r="AT38" s="21"/>
    </row>
    <row r="39" spans="1:46" ht="21.75" customHeight="1">
      <c r="A39" s="49" t="s">
        <v>49</v>
      </c>
      <c r="B39" s="504"/>
      <c r="C39" s="69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6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50" t="s">
        <v>24</v>
      </c>
      <c r="AR39" s="504"/>
      <c r="AS39" s="51" t="s">
        <v>49</v>
      </c>
      <c r="AT39" s="21"/>
    </row>
    <row r="40" spans="1:46" ht="21.75" customHeight="1">
      <c r="A40" s="45"/>
      <c r="B40" s="503" t="s">
        <v>50</v>
      </c>
      <c r="C40" s="68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90" t="s">
        <v>23</v>
      </c>
      <c r="AR40" s="503" t="s">
        <v>50</v>
      </c>
      <c r="AS40" s="44"/>
      <c r="AT40" s="21"/>
    </row>
    <row r="41" spans="1:46" ht="21.75" customHeight="1">
      <c r="A41" s="45" t="s">
        <v>51</v>
      </c>
      <c r="B41" s="504"/>
      <c r="C41" s="69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6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47" t="s">
        <v>24</v>
      </c>
      <c r="AR41" s="504"/>
      <c r="AS41" s="44" t="s">
        <v>51</v>
      </c>
      <c r="AT41" s="21"/>
    </row>
    <row r="42" spans="1:46" ht="21.75" customHeight="1">
      <c r="A42" s="45"/>
      <c r="B42" s="503" t="s">
        <v>52</v>
      </c>
      <c r="C42" s="68" t="s">
        <v>23</v>
      </c>
      <c r="D42" s="1">
        <f>SUM('㈱塩釜:機船'!D42)</f>
        <v>1</v>
      </c>
      <c r="E42" s="1">
        <f>SUM('㈱塩釜:機船'!E42)</f>
        <v>24.2028</v>
      </c>
      <c r="F42" s="1">
        <f>SUM('㈱塩釜:機船'!F42)</f>
        <v>9818.204</v>
      </c>
      <c r="G42" s="1">
        <f>SUM('㈱塩釜:機船'!G42)</f>
        <v>1</v>
      </c>
      <c r="H42" s="1">
        <f>SUM('㈱塩釜:機船'!H42)</f>
        <v>17.2518</v>
      </c>
      <c r="I42" s="1">
        <f>SUM('㈱塩釜:機船'!I42)</f>
        <v>9600.82</v>
      </c>
      <c r="J42" s="1">
        <f>SUM('㈱塩釜:機船'!J42)</f>
        <v>1</v>
      </c>
      <c r="K42" s="1">
        <f>SUM('㈱塩釜:機船'!K42)</f>
        <v>4.59</v>
      </c>
      <c r="L42" s="1">
        <f>SUM('㈱塩釜:機船'!L42)</f>
        <v>2551.756</v>
      </c>
      <c r="M42" s="1">
        <f>SUM('㈱塩釜:機船'!M42)</f>
        <v>2</v>
      </c>
      <c r="N42" s="1">
        <f>SUM('㈱塩釜:機船'!N42)</f>
        <v>9.7564</v>
      </c>
      <c r="O42" s="1">
        <f>SUM('㈱塩釜:機船'!O42)</f>
        <v>6750.648</v>
      </c>
      <c r="P42" s="1">
        <f>SUM('㈱塩釜:機船'!P42)</f>
        <v>1</v>
      </c>
      <c r="Q42" s="1">
        <f>SUM('㈱塩釜:機船'!Q42)</f>
        <v>21.1444</v>
      </c>
      <c r="R42" s="1">
        <f>SUM('㈱塩釜:機船'!R42)</f>
        <v>5999.999</v>
      </c>
      <c r="S42" s="1">
        <f>SUM('㈱塩釜:機船'!S42)</f>
        <v>1</v>
      </c>
      <c r="T42" s="1">
        <f>SUM('㈱塩釜:機船'!T42)</f>
        <v>23.7144</v>
      </c>
      <c r="U42" s="1">
        <f>SUM('㈱塩釜:機船'!U42)</f>
        <v>6431.179</v>
      </c>
      <c r="V42" s="1">
        <f>SUM('㈱塩釜:機船'!V42)</f>
        <v>1</v>
      </c>
      <c r="W42" s="1">
        <f>SUM('㈱塩釜:機船'!W42)</f>
        <v>12.838</v>
      </c>
      <c r="X42" s="5">
        <f>SUM('㈱塩釜:機船'!X42)</f>
        <v>4793.787</v>
      </c>
      <c r="Y42" s="1"/>
      <c r="Z42" s="1"/>
      <c r="AA42" s="1"/>
      <c r="AB42" s="1"/>
      <c r="AC42" s="1"/>
      <c r="AD42" s="1"/>
      <c r="AE42" s="1">
        <f>SUM('㈱塩釜:機船'!AE42)</f>
        <v>3</v>
      </c>
      <c r="AF42" s="1">
        <f>SUM('㈱塩釜:機船'!AF42)</f>
        <v>23.858400000000003</v>
      </c>
      <c r="AG42" s="1">
        <f>SUM('㈱塩釜:機船'!AG42)</f>
        <v>23540.96497635456</v>
      </c>
      <c r="AH42" s="1">
        <f>SUM('㈱塩釜:機船'!AH42)</f>
        <v>2</v>
      </c>
      <c r="AI42" s="1">
        <f>SUM('㈱塩釜:機船'!AI42)</f>
        <v>33.463</v>
      </c>
      <c r="AJ42" s="1">
        <f>SUM('㈱塩釜:機船'!AJ42)</f>
        <v>16197.943</v>
      </c>
      <c r="AK42" s="1">
        <f>SUM('㈱塩釜:機船'!AK42)</f>
        <v>3</v>
      </c>
      <c r="AL42" s="1">
        <f>SUM('㈱塩釜:機船'!AL42)</f>
        <v>36.0644</v>
      </c>
      <c r="AM42" s="1">
        <f>SUM('㈱塩釜:機船'!AM42)</f>
        <v>16995.643041449977</v>
      </c>
      <c r="AN42" s="1">
        <f>SUM('㈱塩釜:機船'!AN42)</f>
        <v>16</v>
      </c>
      <c r="AO42" s="1">
        <f>SUM('㈱塩釜:機船'!AO42)</f>
        <v>206.8836</v>
      </c>
      <c r="AP42" s="1">
        <f>SUM('㈱塩釜:機船'!AP42)</f>
        <v>102680.94401780453</v>
      </c>
      <c r="AQ42" s="189" t="s">
        <v>23</v>
      </c>
      <c r="AR42" s="503" t="s">
        <v>52</v>
      </c>
      <c r="AS42" s="44"/>
      <c r="AT42" s="21"/>
    </row>
    <row r="43" spans="1:46" ht="21.75" customHeight="1">
      <c r="A43" s="45" t="s">
        <v>53</v>
      </c>
      <c r="B43" s="504"/>
      <c r="C43" s="69" t="s">
        <v>24</v>
      </c>
      <c r="D43" s="2">
        <f>SUM('㈱塩釜:機船'!D43)</f>
        <v>19</v>
      </c>
      <c r="E43" s="2">
        <f>SUM('㈱塩釜:機船'!E43)</f>
        <v>346.5731</v>
      </c>
      <c r="F43" s="2">
        <f>SUM('㈱塩釜:機船'!F43)</f>
        <v>195276.24303728878</v>
      </c>
      <c r="G43" s="2">
        <f>SUM('㈱塩釜:機船'!G43)</f>
        <v>11</v>
      </c>
      <c r="H43" s="2">
        <f>SUM('㈱塩釜:機船'!H43)</f>
        <v>254.4488</v>
      </c>
      <c r="I43" s="2">
        <f>SUM('㈱塩釜:機船'!I43)</f>
        <v>160439.68166961416</v>
      </c>
      <c r="J43" s="2">
        <f>SUM('㈱塩釜:機船'!J43)</f>
        <v>13</v>
      </c>
      <c r="K43" s="2">
        <f>SUM('㈱塩釜:機船'!K43)</f>
        <v>166.18040000000002</v>
      </c>
      <c r="L43" s="2">
        <f>SUM('㈱塩釜:機船'!L43)</f>
        <v>113281.70066439078</v>
      </c>
      <c r="M43" s="2">
        <f>SUM('㈱塩釜:機船'!M43)</f>
        <v>31</v>
      </c>
      <c r="N43" s="2">
        <f>SUM('㈱塩釜:機船'!N43)</f>
        <v>299.1952</v>
      </c>
      <c r="O43" s="2">
        <f>SUM('㈱塩釜:機船'!O43)</f>
        <v>190709.02421908348</v>
      </c>
      <c r="P43" s="2">
        <f>SUM('㈱塩釜:機船'!P43)</f>
        <v>23</v>
      </c>
      <c r="Q43" s="2">
        <f>SUM('㈱塩釜:機船'!Q43)</f>
        <v>421.36699999999996</v>
      </c>
      <c r="R43" s="2">
        <f>SUM('㈱塩釜:機船'!R43)</f>
        <v>152881.1299117421</v>
      </c>
      <c r="S43" s="2">
        <f>SUM('㈱塩釜:機船'!S43)</f>
        <v>7</v>
      </c>
      <c r="T43" s="2">
        <f>SUM('㈱塩釜:機船'!T43)</f>
        <v>155.8634</v>
      </c>
      <c r="U43" s="2">
        <f>SUM('㈱塩釜:機船'!U43)</f>
        <v>61839.89503932828</v>
      </c>
      <c r="V43" s="2">
        <f>SUM('㈱塩釜:機船'!V43)</f>
        <v>8</v>
      </c>
      <c r="W43" s="2">
        <f>SUM('㈱塩釜:機船'!W43)</f>
        <v>162.7488</v>
      </c>
      <c r="X43" s="6">
        <f>SUM('㈱塩釜:機船'!X43)</f>
        <v>64685.33078311626</v>
      </c>
      <c r="Y43" s="2">
        <f>SUM('㈱塩釜:機船'!Y43)</f>
        <v>12</v>
      </c>
      <c r="Z43" s="2">
        <f>SUM('㈱塩釜:機船'!Z43)</f>
        <v>174.24200000000002</v>
      </c>
      <c r="AA43" s="2">
        <f>SUM('㈱塩釜:機船'!AA43)</f>
        <v>110747.91248475175</v>
      </c>
      <c r="AB43" s="2">
        <f>SUM('㈱塩釜:機船'!AB43)</f>
        <v>18</v>
      </c>
      <c r="AC43" s="2">
        <f>SUM('㈱塩釜:機船'!AC43)</f>
        <v>146.4582</v>
      </c>
      <c r="AD43" s="2">
        <f>SUM('㈱塩釜:機船'!AD43)</f>
        <v>153641.456</v>
      </c>
      <c r="AE43" s="2">
        <f>SUM('㈱塩釜:機船'!AE43)</f>
        <v>82</v>
      </c>
      <c r="AF43" s="2">
        <f>SUM('㈱塩釜:機船'!AF43)</f>
        <v>851.6659999999999</v>
      </c>
      <c r="AG43" s="2">
        <f>SUM('㈱塩釜:機船'!AG43)</f>
        <v>909084.8956696242</v>
      </c>
      <c r="AH43" s="2">
        <f>SUM('㈱塩釜:機船'!AH43)</f>
        <v>68</v>
      </c>
      <c r="AI43" s="2">
        <f>SUM('㈱塩釜:機船'!AI43)</f>
        <v>801.5419999999999</v>
      </c>
      <c r="AJ43" s="2">
        <f>SUM('㈱塩釜:機船'!AJ43)</f>
        <v>604388.391705905</v>
      </c>
      <c r="AK43" s="2">
        <f>SUM('㈱塩釜:機船'!AK43)</f>
        <v>40</v>
      </c>
      <c r="AL43" s="2">
        <f>SUM('㈱塩釜:機船'!AL43)</f>
        <v>674.2656</v>
      </c>
      <c r="AM43" s="2">
        <f>SUM('㈱塩釜:機船'!AM43)</f>
        <v>437534.2908256453</v>
      </c>
      <c r="AN43" s="2">
        <f>SUM('㈱塩釜:機船'!AN43)</f>
        <v>332</v>
      </c>
      <c r="AO43" s="2">
        <f>SUM('㈱塩釜:機船'!AO43)</f>
        <v>4454.550499999999</v>
      </c>
      <c r="AP43" s="2">
        <f>SUM('㈱塩釜:機船'!AP43)</f>
        <v>3154509.95201049</v>
      </c>
      <c r="AQ43" s="43" t="s">
        <v>24</v>
      </c>
      <c r="AR43" s="504"/>
      <c r="AS43" s="44" t="s">
        <v>53</v>
      </c>
      <c r="AT43" s="21"/>
    </row>
    <row r="44" spans="1:46" ht="21.75" customHeight="1">
      <c r="A44" s="45"/>
      <c r="B44" s="503" t="s">
        <v>54</v>
      </c>
      <c r="C44" s="68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5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89" t="s">
        <v>23</v>
      </c>
      <c r="AR44" s="503" t="s">
        <v>54</v>
      </c>
      <c r="AS44" s="44"/>
      <c r="AT44" s="21"/>
    </row>
    <row r="45" spans="1:46" ht="21.75" customHeight="1">
      <c r="A45" s="45" t="s">
        <v>27</v>
      </c>
      <c r="B45" s="504"/>
      <c r="C45" s="69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6"/>
      <c r="Y45" s="2"/>
      <c r="Z45" s="2"/>
      <c r="AA45" s="2"/>
      <c r="AB45" s="2">
        <f>SUM('㈱塩釜:機船'!AB45)</f>
        <v>38</v>
      </c>
      <c r="AC45" s="2">
        <f>SUM('㈱塩釜:機船'!AC45)</f>
        <v>260.447</v>
      </c>
      <c r="AD45" s="2">
        <f>SUM('㈱塩釜:機船'!AD45)</f>
        <v>318206.30459352385</v>
      </c>
      <c r="AE45" s="2"/>
      <c r="AF45" s="2"/>
      <c r="AG45" s="2"/>
      <c r="AH45" s="2"/>
      <c r="AI45" s="2"/>
      <c r="AJ45" s="2"/>
      <c r="AK45" s="2"/>
      <c r="AL45" s="2"/>
      <c r="AM45" s="2"/>
      <c r="AN45" s="2">
        <f>SUM('㈱塩釜:機船'!AN45)</f>
        <v>38</v>
      </c>
      <c r="AO45" s="2">
        <f>SUM('㈱塩釜:機船'!AO45)</f>
        <v>260.447</v>
      </c>
      <c r="AP45" s="2">
        <f>SUM('㈱塩釜:機船'!AP45)</f>
        <v>318206.30459352385</v>
      </c>
      <c r="AQ45" s="47" t="s">
        <v>24</v>
      </c>
      <c r="AR45" s="504"/>
      <c r="AS45" s="54" t="s">
        <v>27</v>
      </c>
      <c r="AT45" s="21"/>
    </row>
    <row r="46" spans="1:46" ht="21.75" customHeight="1">
      <c r="A46" s="45"/>
      <c r="B46" s="503" t="s">
        <v>55</v>
      </c>
      <c r="C46" s="68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5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89" t="s">
        <v>23</v>
      </c>
      <c r="AR46" s="503" t="s">
        <v>55</v>
      </c>
      <c r="AS46" s="54"/>
      <c r="AT46" s="21"/>
    </row>
    <row r="47" spans="1:46" ht="21.75" customHeight="1">
      <c r="A47" s="49"/>
      <c r="B47" s="504"/>
      <c r="C47" s="69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50" t="s">
        <v>24</v>
      </c>
      <c r="AR47" s="504"/>
      <c r="AS47" s="55"/>
      <c r="AT47" s="21"/>
    </row>
    <row r="48" spans="1:46" ht="21.75" customHeight="1">
      <c r="A48" s="45"/>
      <c r="B48" s="503" t="s">
        <v>56</v>
      </c>
      <c r="C48" s="68" t="s">
        <v>23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5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90" t="s">
        <v>23</v>
      </c>
      <c r="AR48" s="503" t="s">
        <v>56</v>
      </c>
      <c r="AS48" s="54"/>
      <c r="AT48" s="21"/>
    </row>
    <row r="49" spans="1:46" ht="21.75" customHeight="1">
      <c r="A49" s="45" t="s">
        <v>57</v>
      </c>
      <c r="B49" s="504"/>
      <c r="C49" s="69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47" t="s">
        <v>24</v>
      </c>
      <c r="AR49" s="504"/>
      <c r="AS49" s="54" t="s">
        <v>57</v>
      </c>
      <c r="AT49" s="21"/>
    </row>
    <row r="50" spans="1:46" ht="21.75" customHeight="1">
      <c r="A50" s="45"/>
      <c r="B50" s="503" t="s">
        <v>58</v>
      </c>
      <c r="C50" s="68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>
        <f>SUM('㈱塩釜:機船'!V50)</f>
        <v>1</v>
      </c>
      <c r="W50" s="1">
        <f>SUM('㈱塩釜:機船'!W50)</f>
        <v>265.472</v>
      </c>
      <c r="X50" s="5">
        <f>SUM('㈱塩釜:機船'!X50)</f>
        <v>87474.58447409052</v>
      </c>
      <c r="Y50" s="1"/>
      <c r="Z50" s="1"/>
      <c r="AA50" s="1"/>
      <c r="AB50" s="1"/>
      <c r="AC50" s="1"/>
      <c r="AD50" s="1"/>
      <c r="AE50" s="1">
        <f>SUM('㈱塩釜:機船'!AE50)</f>
        <v>1</v>
      </c>
      <c r="AF50" s="1">
        <f>SUM('㈱塩釜:機船'!AF50)</f>
        <v>188.454</v>
      </c>
      <c r="AG50" s="1">
        <f>SUM('㈱塩釜:機船'!AG50)</f>
        <v>58564.923151550895</v>
      </c>
      <c r="AH50" s="1"/>
      <c r="AI50" s="1"/>
      <c r="AJ50" s="1"/>
      <c r="AK50" s="1"/>
      <c r="AL50" s="1"/>
      <c r="AM50" s="1"/>
      <c r="AN50" s="1">
        <f>SUM('㈱塩釜:機船'!AN50)</f>
        <v>2</v>
      </c>
      <c r="AO50" s="1">
        <f>SUM('㈱塩釜:機船'!AO50)</f>
        <v>453.926</v>
      </c>
      <c r="AP50" s="1">
        <f>SUM('㈱塩釜:機船'!AP50)</f>
        <v>146039.50762564142</v>
      </c>
      <c r="AQ50" s="189" t="s">
        <v>23</v>
      </c>
      <c r="AR50" s="503" t="s">
        <v>58</v>
      </c>
      <c r="AS50" s="52"/>
      <c r="AT50" s="21"/>
    </row>
    <row r="51" spans="1:46" ht="21.75" customHeight="1">
      <c r="A51" s="45"/>
      <c r="B51" s="504"/>
      <c r="C51" s="69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>
        <f>SUM('㈱塩釜:機船'!V51)</f>
        <v>1</v>
      </c>
      <c r="W51" s="2">
        <f>SUM('㈱塩釜:機船'!W51)</f>
        <v>316.278</v>
      </c>
      <c r="X51" s="6">
        <f>SUM('㈱塩釜:機船'!X51)</f>
        <v>95847.56415523725</v>
      </c>
      <c r="Y51" s="2">
        <f>SUM('㈱塩釜:機船'!Y51)</f>
        <v>1</v>
      </c>
      <c r="Z51" s="2">
        <f>SUM('㈱塩釜:機船'!Z51)</f>
        <v>229.072</v>
      </c>
      <c r="AA51" s="2">
        <f>SUM('㈱塩釜:機船'!AA51)</f>
        <v>69308.13799593528</v>
      </c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>
        <f>SUM('㈱塩釜:機船'!AN51)</f>
        <v>2</v>
      </c>
      <c r="AO51" s="2">
        <f>SUM('㈱塩釜:機船'!AO51)</f>
        <v>545.35</v>
      </c>
      <c r="AP51" s="2">
        <f>SUM('㈱塩釜:機船'!AP51)</f>
        <v>165155.70215117253</v>
      </c>
      <c r="AQ51" s="47" t="s">
        <v>24</v>
      </c>
      <c r="AR51" s="504"/>
      <c r="AS51" s="54"/>
      <c r="AT51" s="21"/>
    </row>
    <row r="52" spans="1:46" ht="21.75" customHeight="1">
      <c r="A52" s="45"/>
      <c r="B52" s="503" t="s">
        <v>59</v>
      </c>
      <c r="C52" s="68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5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89" t="s">
        <v>23</v>
      </c>
      <c r="AR52" s="503" t="s">
        <v>59</v>
      </c>
      <c r="AS52" s="54"/>
      <c r="AT52" s="21"/>
    </row>
    <row r="53" spans="1:46" ht="21.75" customHeight="1">
      <c r="A53" s="45" t="s">
        <v>27</v>
      </c>
      <c r="B53" s="504"/>
      <c r="C53" s="69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>
        <f>SUM('㈱塩釜:機船'!V53)</f>
        <v>1</v>
      </c>
      <c r="W53" s="2">
        <f>SUM('㈱塩釜:機船'!W53)</f>
        <v>40.0214</v>
      </c>
      <c r="X53" s="6">
        <f>SUM('㈱塩釜:機船'!X53)</f>
        <v>10893.253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>
        <f>SUM('㈱塩釜:機船'!AN53)</f>
        <v>1</v>
      </c>
      <c r="AO53" s="2">
        <f>SUM('㈱塩釜:機船'!AO53)</f>
        <v>40.0214</v>
      </c>
      <c r="AP53" s="2">
        <f>SUM('㈱塩釜:機船'!AP53)</f>
        <v>10893.253</v>
      </c>
      <c r="AQ53" s="47" t="s">
        <v>24</v>
      </c>
      <c r="AR53" s="504"/>
      <c r="AS53" s="54" t="s">
        <v>27</v>
      </c>
      <c r="AT53" s="21"/>
    </row>
    <row r="54" spans="1:46" ht="21.75" customHeight="1">
      <c r="A54" s="45"/>
      <c r="B54" s="503" t="s">
        <v>60</v>
      </c>
      <c r="C54" s="68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5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89" t="s">
        <v>23</v>
      </c>
      <c r="AR54" s="503" t="s">
        <v>60</v>
      </c>
      <c r="AS54" s="44"/>
      <c r="AT54" s="21"/>
    </row>
    <row r="55" spans="1:46" ht="21.75" customHeight="1">
      <c r="A55" s="49"/>
      <c r="B55" s="504"/>
      <c r="C55" s="69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6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50" t="s">
        <v>24</v>
      </c>
      <c r="AR55" s="504"/>
      <c r="AS55" s="51"/>
      <c r="AT55" s="21"/>
    </row>
    <row r="56" spans="1:46" ht="21.75" customHeight="1">
      <c r="A56" s="517" t="s">
        <v>102</v>
      </c>
      <c r="B56" s="518"/>
      <c r="C56" s="68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5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77" t="s">
        <v>23</v>
      </c>
      <c r="AR56" s="507" t="s">
        <v>105</v>
      </c>
      <c r="AS56" s="508"/>
      <c r="AT56" s="21"/>
    </row>
    <row r="57" spans="1:46" ht="21.75" customHeight="1">
      <c r="A57" s="519"/>
      <c r="B57" s="520"/>
      <c r="C57" s="69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6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57" t="s">
        <v>24</v>
      </c>
      <c r="AR57" s="509"/>
      <c r="AS57" s="510"/>
      <c r="AT57" s="21"/>
    </row>
    <row r="58" spans="1:46" ht="21.75" customHeight="1">
      <c r="A58" s="22" t="s">
        <v>0</v>
      </c>
      <c r="C58" s="202" t="s">
        <v>23</v>
      </c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0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77" t="s">
        <v>23</v>
      </c>
      <c r="AR58" s="59"/>
      <c r="AS58" s="44" t="s">
        <v>0</v>
      </c>
      <c r="AT58" s="21"/>
    </row>
    <row r="59" spans="1:46" ht="21.75" customHeight="1">
      <c r="A59" s="521" t="s">
        <v>62</v>
      </c>
      <c r="B59" s="522"/>
      <c r="C59" s="68" t="s">
        <v>63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5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91" t="s">
        <v>63</v>
      </c>
      <c r="AR59" s="513" t="s">
        <v>62</v>
      </c>
      <c r="AS59" s="514"/>
      <c r="AT59" s="21"/>
    </row>
    <row r="60" spans="1:46" ht="21.75" customHeight="1">
      <c r="A60" s="36"/>
      <c r="B60" s="37"/>
      <c r="C60" s="69" t="s">
        <v>24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6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57" t="s">
        <v>24</v>
      </c>
      <c r="AR60" s="37"/>
      <c r="AS60" s="51"/>
      <c r="AT60" s="21"/>
    </row>
    <row r="61" spans="1:46" ht="21.75" customHeight="1">
      <c r="A61" s="22" t="s">
        <v>0</v>
      </c>
      <c r="C61" s="202" t="s">
        <v>23</v>
      </c>
      <c r="D61" s="181">
        <f>SUM('㈱塩釜:機船'!D61)</f>
        <v>98</v>
      </c>
      <c r="E61" s="181">
        <f>SUM('㈱塩釜:機船'!E61)</f>
        <v>61.981300000000005</v>
      </c>
      <c r="F61" s="181">
        <f>SUM('㈱塩釜:機船'!F61)</f>
        <v>21575.163992002825</v>
      </c>
      <c r="G61" s="181">
        <f>SUM('㈱塩釜:機船'!G61)</f>
        <v>57</v>
      </c>
      <c r="H61" s="181">
        <f>SUM('㈱塩釜:機船'!H61)</f>
        <v>34.1254</v>
      </c>
      <c r="I61" s="181">
        <f>SUM('㈱塩釜:機船'!I61)</f>
        <v>16267.642842996574</v>
      </c>
      <c r="J61" s="181">
        <f>SUM('㈱塩釜:機船'!J61)</f>
        <v>74</v>
      </c>
      <c r="K61" s="181">
        <f>SUM('㈱塩釜:機船'!K61)</f>
        <v>18.4946</v>
      </c>
      <c r="L61" s="181">
        <f>SUM('㈱塩釜:機船'!L61)</f>
        <v>9991.16311953577</v>
      </c>
      <c r="M61" s="181">
        <f>SUM('㈱塩釜:機船'!M61)</f>
        <v>117</v>
      </c>
      <c r="N61" s="181">
        <f>SUM('㈱塩釜:機船'!N61)</f>
        <v>35.8048</v>
      </c>
      <c r="O61" s="181">
        <f>SUM('㈱塩釜:機船'!O61)</f>
        <v>21116.49792636017</v>
      </c>
      <c r="P61" s="181">
        <f>SUM('㈱塩釜:機船'!P61)</f>
        <v>175</v>
      </c>
      <c r="Q61" s="181">
        <f>SUM('㈱塩釜:機船'!Q61)</f>
        <v>82.37469999999999</v>
      </c>
      <c r="R61" s="181">
        <f>SUM('㈱塩釜:機船'!R61)</f>
        <v>49048.47113436907</v>
      </c>
      <c r="S61" s="181">
        <f>SUM('㈱塩釜:機船'!S61)</f>
        <v>197</v>
      </c>
      <c r="T61" s="181">
        <f>SUM('㈱塩釜:機船'!T61)</f>
        <v>122.9807</v>
      </c>
      <c r="U61" s="181">
        <f>SUM('㈱塩釜:機船'!U61)</f>
        <v>48880.319658041306</v>
      </c>
      <c r="V61" s="181">
        <f>SUM('㈱塩釜:機船'!V61)</f>
        <v>158</v>
      </c>
      <c r="W61" s="181">
        <f>SUM('㈱塩釜:機船'!W61)</f>
        <v>341.4754</v>
      </c>
      <c r="X61" s="180">
        <f>SUM('㈱塩釜:機船'!X61)</f>
        <v>133855.27082862638</v>
      </c>
      <c r="Y61" s="181">
        <f>SUM('㈱塩釜:機船'!Y61)</f>
        <v>138</v>
      </c>
      <c r="Z61" s="181">
        <f>SUM('㈱塩釜:機船'!Z61)</f>
        <v>30.802500000000002</v>
      </c>
      <c r="AA61" s="181">
        <f>SUM('㈱塩釜:機船'!AA61)</f>
        <v>35110.51569962321</v>
      </c>
      <c r="AB61" s="181">
        <f>SUM('㈱塩釜:機船'!AB61)</f>
        <v>121</v>
      </c>
      <c r="AC61" s="181">
        <f>SUM('㈱塩釜:機船'!AC61)</f>
        <v>27.942700000000002</v>
      </c>
      <c r="AD61" s="181">
        <f>SUM('㈱塩釜:機船'!AD61)</f>
        <v>26683.077479003456</v>
      </c>
      <c r="AE61" s="181">
        <f>SUM('㈱塩釜:機船'!AE61)</f>
        <v>106</v>
      </c>
      <c r="AF61" s="181">
        <f>SUM('㈱塩釜:機船'!AF61)</f>
        <v>234.1288</v>
      </c>
      <c r="AG61" s="181">
        <f>SUM('㈱塩釜:機船'!AG61)</f>
        <v>106942.70505469218</v>
      </c>
      <c r="AH61" s="181">
        <f>SUM('㈱塩釜:機船'!AH61)</f>
        <v>64</v>
      </c>
      <c r="AI61" s="181">
        <f>SUM('㈱塩釜:機船'!AI61)</f>
        <v>54.844800000000006</v>
      </c>
      <c r="AJ61" s="181">
        <f>SUM('㈱塩釜:機船'!AJ61)</f>
        <v>30908.70520608909</v>
      </c>
      <c r="AK61" s="181">
        <f>SUM('㈱塩釜:機船'!AK61)</f>
        <v>88</v>
      </c>
      <c r="AL61" s="181">
        <f>SUM('㈱塩釜:機船'!AL61)</f>
        <v>68.5094</v>
      </c>
      <c r="AM61" s="181">
        <f>SUM('㈱塩釜:機船'!AM61)</f>
        <v>37403.76006297779</v>
      </c>
      <c r="AN61" s="181">
        <f>SUM('㈱塩釜:機船'!AN61)</f>
        <v>1393</v>
      </c>
      <c r="AO61" s="181">
        <f>SUM('㈱塩釜:機船'!AO61)</f>
        <v>1113.4651000000001</v>
      </c>
      <c r="AP61" s="181">
        <f>SUM('㈱塩釜:機船'!AP61)</f>
        <v>537783.2930043179</v>
      </c>
      <c r="AQ61" s="177" t="s">
        <v>23</v>
      </c>
      <c r="AR61" s="60"/>
      <c r="AS61" s="44" t="s">
        <v>0</v>
      </c>
      <c r="AT61" s="21"/>
    </row>
    <row r="62" spans="1:46" ht="21.75" customHeight="1">
      <c r="A62" s="515" t="s">
        <v>92</v>
      </c>
      <c r="B62" s="516"/>
      <c r="C62" s="68" t="s">
        <v>63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5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91" t="s">
        <v>79</v>
      </c>
      <c r="AR62" s="511" t="s">
        <v>103</v>
      </c>
      <c r="AS62" s="512"/>
      <c r="AT62" s="21"/>
    </row>
    <row r="63" spans="1:46" ht="21.75" customHeight="1">
      <c r="A63" s="36"/>
      <c r="B63" s="37"/>
      <c r="C63" s="69" t="s">
        <v>24</v>
      </c>
      <c r="D63" s="2">
        <f>SUM('㈱塩釜:機船'!D63)</f>
        <v>19</v>
      </c>
      <c r="E63" s="2">
        <f>SUM('㈱塩釜:機船'!E63)</f>
        <v>346.5731</v>
      </c>
      <c r="F63" s="2">
        <f>SUM('㈱塩釜:機船'!F63)</f>
        <v>195276.24303728878</v>
      </c>
      <c r="G63" s="2">
        <f>SUM('㈱塩釜:機船'!G63)</f>
        <v>11</v>
      </c>
      <c r="H63" s="2">
        <f>SUM('㈱塩釜:機船'!H63)</f>
        <v>254.4488</v>
      </c>
      <c r="I63" s="2">
        <f>SUM('㈱塩釜:機船'!I63)</f>
        <v>160439.68166961416</v>
      </c>
      <c r="J63" s="2">
        <f>SUM('㈱塩釜:機船'!J63)</f>
        <v>13</v>
      </c>
      <c r="K63" s="2">
        <f>SUM('㈱塩釜:機船'!K63)</f>
        <v>166.18040000000002</v>
      </c>
      <c r="L63" s="2">
        <f>SUM('㈱塩釜:機船'!L63)</f>
        <v>113281.70066439078</v>
      </c>
      <c r="M63" s="2">
        <f>SUM('㈱塩釜:機船'!M63)</f>
        <v>31</v>
      </c>
      <c r="N63" s="2">
        <f>SUM('㈱塩釜:機船'!N63)</f>
        <v>299.1952</v>
      </c>
      <c r="O63" s="2">
        <f>SUM('㈱塩釜:機船'!O63)</f>
        <v>190709.02421908348</v>
      </c>
      <c r="P63" s="2">
        <f>SUM('㈱塩釜:機船'!P63)</f>
        <v>23</v>
      </c>
      <c r="Q63" s="2">
        <f>SUM('㈱塩釜:機船'!Q63)</f>
        <v>421.36699999999996</v>
      </c>
      <c r="R63" s="2">
        <f>SUM('㈱塩釜:機船'!R63)</f>
        <v>152881.1299117421</v>
      </c>
      <c r="S63" s="2">
        <f>SUM('㈱塩釜:機船'!S63)</f>
        <v>10</v>
      </c>
      <c r="T63" s="2">
        <f>SUM('㈱塩釜:機船'!T63)</f>
        <v>423.0824</v>
      </c>
      <c r="U63" s="2">
        <f>SUM('㈱塩釜:機船'!U63)</f>
        <v>193933.07276879362</v>
      </c>
      <c r="V63" s="2">
        <f>SUM('㈱塩釜:機船'!V63)</f>
        <v>14</v>
      </c>
      <c r="W63" s="2">
        <f>SUM('㈱塩釜:機船'!W63)</f>
        <v>575.3922</v>
      </c>
      <c r="X63" s="6">
        <f>SUM('㈱塩釜:機船'!X63)</f>
        <v>197920.9832154092</v>
      </c>
      <c r="Y63" s="2">
        <f>SUM('㈱塩釜:機船'!Y63)</f>
        <v>15</v>
      </c>
      <c r="Z63" s="2">
        <f>SUM('㈱塩釜:機船'!Z63)</f>
        <v>460.035</v>
      </c>
      <c r="AA63" s="2">
        <f>SUM('㈱塩釜:機船'!AA63)</f>
        <v>256418.34551000188</v>
      </c>
      <c r="AB63" s="2">
        <f>SUM('㈱塩釜:機船'!AB63)</f>
        <v>63</v>
      </c>
      <c r="AC63" s="2">
        <f>SUM('㈱塩釜:機船'!AC63)</f>
        <v>599.3862</v>
      </c>
      <c r="AD63" s="2">
        <f>SUM('㈱塩釜:機船'!AD63)</f>
        <v>653633.6600420031</v>
      </c>
      <c r="AE63" s="2">
        <f>SUM('㈱塩釜:機船'!AE63)</f>
        <v>85</v>
      </c>
      <c r="AF63" s="2">
        <f>SUM('㈱塩釜:機船'!AF63)</f>
        <v>995.662</v>
      </c>
      <c r="AG63" s="2">
        <f>SUM('㈱塩釜:機船'!AG63)</f>
        <v>920742.7180042439</v>
      </c>
      <c r="AH63" s="2">
        <f>SUM('㈱塩釜:機船'!AH63)</f>
        <v>72</v>
      </c>
      <c r="AI63" s="2">
        <f>SUM('㈱塩釜:機船'!AI63)</f>
        <v>991.855</v>
      </c>
      <c r="AJ63" s="2">
        <f>SUM('㈱塩釜:機船'!AJ63)</f>
        <v>616556.5347585813</v>
      </c>
      <c r="AK63" s="2">
        <f>SUM('㈱塩釜:機船'!AK63)</f>
        <v>41</v>
      </c>
      <c r="AL63" s="2">
        <f>SUM('㈱塩釜:機船'!AL63)</f>
        <v>762.3586</v>
      </c>
      <c r="AM63" s="2">
        <f>SUM('㈱塩釜:機船'!AM63)</f>
        <v>445145.525955023</v>
      </c>
      <c r="AN63" s="7">
        <f>SUM('㈱塩釜:機船'!AN63)</f>
        <v>397</v>
      </c>
      <c r="AO63" s="2">
        <f>SUM('㈱塩釜:機船'!AO63)</f>
        <v>6295.5359</v>
      </c>
      <c r="AP63" s="2">
        <f>SUM('㈱塩釜:機船'!AP63)</f>
        <v>4096938.619756175</v>
      </c>
      <c r="AQ63" s="57" t="s">
        <v>24</v>
      </c>
      <c r="AR63" s="41"/>
      <c r="AS63" s="51"/>
      <c r="AT63" s="21"/>
    </row>
    <row r="64" spans="1:46" ht="21.75" customHeight="1">
      <c r="A64" s="45" t="s">
        <v>65</v>
      </c>
      <c r="B64" s="503" t="s">
        <v>80</v>
      </c>
      <c r="C64" s="68" t="s">
        <v>23</v>
      </c>
      <c r="D64" s="1">
        <f>SUM('㈱塩釜:機船'!D64)</f>
        <v>209</v>
      </c>
      <c r="E64" s="1">
        <f>SUM('㈱塩釜:機船'!E64)</f>
        <v>49.34156</v>
      </c>
      <c r="F64" s="1">
        <f>SUM('㈱塩釜:機船'!F64)</f>
        <v>38203.802</v>
      </c>
      <c r="G64" s="1">
        <f>SUM('㈱塩釜:機船'!G64)</f>
        <v>153</v>
      </c>
      <c r="H64" s="1">
        <f>SUM('㈱塩釜:機船'!H64)</f>
        <v>27.533</v>
      </c>
      <c r="I64" s="1">
        <f>SUM('㈱塩釜:機船'!I64)</f>
        <v>28064.994</v>
      </c>
      <c r="J64" s="1">
        <f>SUM('㈱塩釜:機船'!J64)</f>
        <v>193</v>
      </c>
      <c r="K64" s="1">
        <f>SUM('㈱塩釜:機船'!K64)</f>
        <v>342.4553</v>
      </c>
      <c r="L64" s="1">
        <f>SUM('㈱塩釜:機船'!L64)</f>
        <v>124465.863</v>
      </c>
      <c r="M64" s="1">
        <f>SUM('㈱塩釜:機船'!M64)</f>
        <v>189</v>
      </c>
      <c r="N64" s="1">
        <f>SUM('㈱塩釜:機船'!N64)</f>
        <v>27.6167</v>
      </c>
      <c r="O64" s="1">
        <f>SUM('㈱塩釜:機船'!O64)</f>
        <v>22869.089</v>
      </c>
      <c r="P64" s="1">
        <f>SUM('㈱塩釜:機船'!P64)</f>
        <v>226</v>
      </c>
      <c r="Q64" s="1">
        <f>SUM('㈱塩釜:機船'!Q64)</f>
        <v>86.6548</v>
      </c>
      <c r="R64" s="1">
        <f>SUM('㈱塩釜:機船'!R64)</f>
        <v>61263.759</v>
      </c>
      <c r="S64" s="1">
        <f>SUM('㈱塩釜:機船'!S64)</f>
        <v>254</v>
      </c>
      <c r="T64" s="1">
        <f>SUM('㈱塩釜:機船'!T64)</f>
        <v>408.7315</v>
      </c>
      <c r="U64" s="1">
        <f>SUM('㈱塩釜:機船'!U64)</f>
        <v>170228.432</v>
      </c>
      <c r="V64" s="1">
        <f>SUM('㈱塩釜:機船'!V64)</f>
        <v>239</v>
      </c>
      <c r="W64" s="1">
        <f>SUM('㈱塩釜:機船'!W64)</f>
        <v>23.6034</v>
      </c>
      <c r="X64" s="5">
        <f>SUM('㈱塩釜:機船'!X64)</f>
        <v>33398.654</v>
      </c>
      <c r="Y64" s="1">
        <f>SUM('㈱塩釜:機船'!Y64)</f>
        <v>236</v>
      </c>
      <c r="Z64" s="1">
        <f>SUM('㈱塩釜:機船'!Z64)</f>
        <v>696.8632</v>
      </c>
      <c r="AA64" s="1">
        <f>SUM('㈱塩釜:機船'!AA64)</f>
        <v>151719.598</v>
      </c>
      <c r="AB64" s="1">
        <f>SUM('㈱塩釜:機船'!AB64)</f>
        <v>260</v>
      </c>
      <c r="AC64" s="1">
        <f>SUM('㈱塩釜:機船'!AC64)</f>
        <v>628.807</v>
      </c>
      <c r="AD64" s="1">
        <f>SUM('㈱塩釜:機船'!AD64)</f>
        <v>126253.105</v>
      </c>
      <c r="AE64" s="1">
        <f>SUM('㈱塩釜:機船'!AE64)</f>
        <v>260</v>
      </c>
      <c r="AF64" s="1">
        <f>SUM('㈱塩釜:機船'!AF64)</f>
        <v>584.9584</v>
      </c>
      <c r="AG64" s="1">
        <f>SUM('㈱塩釜:機船'!AG64)</f>
        <v>112093.741</v>
      </c>
      <c r="AH64" s="1">
        <f>SUM('㈱塩釜:機船'!AH64)</f>
        <v>282</v>
      </c>
      <c r="AI64" s="1">
        <f>SUM('㈱塩釜:機船'!AI64)</f>
        <v>1042.757</v>
      </c>
      <c r="AJ64" s="1">
        <f>SUM('㈱塩釜:機船'!AJ64)</f>
        <v>220533.438</v>
      </c>
      <c r="AK64" s="1">
        <f>SUM('㈱塩釜:機船'!AK64)</f>
        <v>238</v>
      </c>
      <c r="AL64" s="1">
        <f>SUM('㈱塩釜:機船'!AL64)</f>
        <v>289.73478</v>
      </c>
      <c r="AM64" s="1">
        <f>SUM('㈱塩釜:機船'!AM64)</f>
        <v>100568.638</v>
      </c>
      <c r="AN64" s="8">
        <f>SUM('㈱塩釜:機船'!AN64)</f>
        <v>2739</v>
      </c>
      <c r="AO64" s="8">
        <f>SUM('㈱塩釜:機船'!AO64)</f>
        <v>4209.05664</v>
      </c>
      <c r="AP64" s="1">
        <f>SUM('㈱塩釜:機船'!AP64)</f>
        <v>1189663.1130000001</v>
      </c>
      <c r="AQ64" s="190" t="s">
        <v>23</v>
      </c>
      <c r="AR64" s="503" t="s">
        <v>80</v>
      </c>
      <c r="AS64" s="61" t="s">
        <v>65</v>
      </c>
      <c r="AT64" s="21"/>
    </row>
    <row r="65" spans="1:46" ht="21.75" customHeight="1">
      <c r="A65" s="45"/>
      <c r="B65" s="504"/>
      <c r="C65" s="69" t="s">
        <v>24</v>
      </c>
      <c r="D65" s="2">
        <f>SUM('㈱塩釜:機船'!D65)</f>
        <v>417</v>
      </c>
      <c r="E65" s="2">
        <f>SUM('㈱塩釜:機船'!E65)</f>
        <v>955.45675</v>
      </c>
      <c r="F65" s="2">
        <f>SUM('㈱塩釜:機船'!F65)</f>
        <v>410436.89497070835</v>
      </c>
      <c r="G65" s="2">
        <f>SUM('㈱塩釜:機船'!G65)</f>
        <v>367</v>
      </c>
      <c r="H65" s="2">
        <f>SUM('㈱塩釜:機船'!H65)</f>
        <v>33.8173</v>
      </c>
      <c r="I65" s="2">
        <f>SUM('㈱塩釜:機船'!I65)</f>
        <v>50496.821487389265</v>
      </c>
      <c r="J65" s="2">
        <f>SUM('㈱塩釜:機船'!J65)</f>
        <v>475</v>
      </c>
      <c r="K65" s="2">
        <f>SUM('㈱塩釜:機船'!K65)</f>
        <v>51.794000000000004</v>
      </c>
      <c r="L65" s="2">
        <f>SUM('㈱塩釜:機船'!L65)</f>
        <v>75785.49621607344</v>
      </c>
      <c r="M65" s="2">
        <f>SUM('㈱塩釜:機船'!M65)</f>
        <v>432</v>
      </c>
      <c r="N65" s="2">
        <f>SUM('㈱塩釜:機船'!N65)</f>
        <v>501.8519</v>
      </c>
      <c r="O65" s="2">
        <f>SUM('㈱塩釜:機船'!O65)</f>
        <v>211691.45185455633</v>
      </c>
      <c r="P65" s="2">
        <f>SUM('㈱塩釜:機船'!P65)</f>
        <v>440</v>
      </c>
      <c r="Q65" s="2">
        <f>SUM('㈱塩釜:機船'!Q65)</f>
        <v>480.28445</v>
      </c>
      <c r="R65" s="2">
        <f>SUM('㈱塩釜:機船'!R65)</f>
        <v>219594.81595388884</v>
      </c>
      <c r="S65" s="2">
        <f>SUM('㈱塩釜:機船'!S65)</f>
        <v>475</v>
      </c>
      <c r="T65" s="2">
        <f>SUM('㈱塩釜:機船'!T65)</f>
        <v>1043.6284</v>
      </c>
      <c r="U65" s="2">
        <f>SUM('㈱塩釜:機船'!U65)</f>
        <v>503540.3305731651</v>
      </c>
      <c r="V65" s="2">
        <f>SUM('㈱塩釜:機船'!V65)</f>
        <v>441</v>
      </c>
      <c r="W65" s="2">
        <f>SUM('㈱塩釜:機船'!W65)</f>
        <v>583.9981</v>
      </c>
      <c r="X65" s="6">
        <f>SUM('㈱塩釜:機船'!X65)</f>
        <v>247854.81195596443</v>
      </c>
      <c r="Y65" s="2">
        <f>SUM('㈱塩釜:機船'!Y65)</f>
        <v>433</v>
      </c>
      <c r="Z65" s="2">
        <f>SUM('㈱塩釜:機船'!Z65)</f>
        <v>558.6643</v>
      </c>
      <c r="AA65" s="2">
        <f>SUM('㈱塩釜:機船'!AA65)</f>
        <v>170880.10379037494</v>
      </c>
      <c r="AB65" s="2">
        <f>SUM('㈱塩釜:機船'!AB65)</f>
        <v>403</v>
      </c>
      <c r="AC65" s="2">
        <f>SUM('㈱塩釜:機船'!AC65)</f>
        <v>679.7572</v>
      </c>
      <c r="AD65" s="2">
        <f>SUM('㈱塩釜:機船'!AD65)</f>
        <v>220638.95647899347</v>
      </c>
      <c r="AE65" s="2">
        <f>SUM('㈱塩釜:機船'!AE65)</f>
        <v>81</v>
      </c>
      <c r="AF65" s="2">
        <f>SUM('㈱塩釜:機船'!AF65)</f>
        <v>444.016</v>
      </c>
      <c r="AG65" s="2">
        <f>SUM('㈱塩釜:機船'!AG65)</f>
        <v>139324.407</v>
      </c>
      <c r="AH65" s="2">
        <f>SUM('㈱塩釜:機船'!AH65)</f>
        <v>402</v>
      </c>
      <c r="AI65" s="2">
        <f>SUM('㈱塩釜:機船'!AI65)</f>
        <v>887.6940000000001</v>
      </c>
      <c r="AJ65" s="2">
        <f>SUM('㈱塩釜:機船'!AJ65)</f>
        <v>250142.62603532957</v>
      </c>
      <c r="AK65" s="2">
        <f>SUM('㈱塩釜:機船'!AK65)</f>
        <v>510</v>
      </c>
      <c r="AL65" s="2">
        <f>SUM('㈱塩釜:機船'!AL65)</f>
        <v>104.61464000000001</v>
      </c>
      <c r="AM65" s="2">
        <f>SUM('㈱塩釜:機船'!AM65)</f>
        <v>92577.72998199923</v>
      </c>
      <c r="AN65" s="2">
        <f>SUM('㈱塩釜:機船'!AN65)</f>
        <v>4876</v>
      </c>
      <c r="AO65" s="2">
        <f>SUM('㈱塩釜:機船'!AO65)</f>
        <v>6325.57704</v>
      </c>
      <c r="AP65" s="2">
        <f>SUM('㈱塩釜:機船'!AP65)</f>
        <v>2592964.4462984432</v>
      </c>
      <c r="AQ65" s="47" t="s">
        <v>24</v>
      </c>
      <c r="AR65" s="504"/>
      <c r="AS65" s="44"/>
      <c r="AT65" s="21"/>
    </row>
    <row r="66" spans="1:46" ht="21.75" customHeight="1">
      <c r="A66" s="45" t="s">
        <v>67</v>
      </c>
      <c r="B66" s="503" t="s">
        <v>81</v>
      </c>
      <c r="C66" s="68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5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89" t="s">
        <v>23</v>
      </c>
      <c r="AR66" s="503" t="s">
        <v>81</v>
      </c>
      <c r="AS66" s="44" t="s">
        <v>67</v>
      </c>
      <c r="AT66" s="21"/>
    </row>
    <row r="67" spans="1:46" ht="21.75" customHeight="1">
      <c r="A67" s="49" t="s">
        <v>49</v>
      </c>
      <c r="B67" s="504"/>
      <c r="C67" s="69" t="s">
        <v>24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6"/>
      <c r="Y67" s="2"/>
      <c r="Z67" s="2"/>
      <c r="AA67" s="2"/>
      <c r="AB67" s="2"/>
      <c r="AC67" s="2"/>
      <c r="AD67" s="2"/>
      <c r="AE67" s="2">
        <f>SUM('㈱塩釜:機船'!AE67)</f>
        <v>276</v>
      </c>
      <c r="AF67" s="2">
        <f>SUM('㈱塩釜:機船'!AF67)</f>
        <v>22.4967</v>
      </c>
      <c r="AG67" s="2">
        <f>SUM('㈱塩釜:機船'!AG67)</f>
        <v>24773.337941063925</v>
      </c>
      <c r="AH67" s="2"/>
      <c r="AI67" s="2"/>
      <c r="AJ67" s="2"/>
      <c r="AK67" s="2"/>
      <c r="AL67" s="2"/>
      <c r="AM67" s="2"/>
      <c r="AN67" s="2">
        <f>SUM('㈱塩釜:機船'!AN67)</f>
        <v>276</v>
      </c>
      <c r="AO67" s="2">
        <f>SUM('㈱塩釜:機船'!AO67)</f>
        <v>22.4967</v>
      </c>
      <c r="AP67" s="2">
        <f>SUM('㈱塩釜:機船'!AP67)</f>
        <v>24773.337941063925</v>
      </c>
      <c r="AQ67" s="50" t="s">
        <v>24</v>
      </c>
      <c r="AR67" s="504"/>
      <c r="AS67" s="51" t="s">
        <v>49</v>
      </c>
      <c r="AT67" s="21"/>
    </row>
    <row r="68" spans="1:46" ht="21.75" customHeight="1">
      <c r="A68" s="545" t="s">
        <v>97</v>
      </c>
      <c r="B68" s="546"/>
      <c r="C68" s="68" t="s">
        <v>23</v>
      </c>
      <c r="D68" s="1">
        <f>SUM('㈱塩釜:機船'!D68)</f>
        <v>307</v>
      </c>
      <c r="E68" s="1">
        <f>SUM('㈱塩釜:機船'!E68)</f>
        <v>111.32286</v>
      </c>
      <c r="F68" s="1">
        <f>SUM('㈱塩釜:機船'!F68)</f>
        <v>59778.96599200283</v>
      </c>
      <c r="G68" s="1">
        <f>SUM('㈱塩釜:機船'!G68)</f>
        <v>210</v>
      </c>
      <c r="H68" s="1">
        <f>SUM('㈱塩釜:機船'!H68)</f>
        <v>61.6584</v>
      </c>
      <c r="I68" s="1">
        <f>SUM('㈱塩釜:機船'!I68)</f>
        <v>44332.636842996566</v>
      </c>
      <c r="J68" s="1">
        <f>SUM('㈱塩釜:機船'!J68)</f>
        <v>267</v>
      </c>
      <c r="K68" s="1">
        <f>SUM('㈱塩釜:機船'!K68)</f>
        <v>360.9499</v>
      </c>
      <c r="L68" s="1">
        <f>SUM('㈱塩釜:機船'!L68)</f>
        <v>134457.02611953576</v>
      </c>
      <c r="M68" s="1">
        <f>SUM('㈱塩釜:機船'!M68)</f>
        <v>306</v>
      </c>
      <c r="N68" s="1">
        <f>SUM('㈱塩釜:機船'!N68)</f>
        <v>63.4215</v>
      </c>
      <c r="O68" s="1">
        <f>SUM('㈱塩釜:機船'!O68)</f>
        <v>43985.58692636017</v>
      </c>
      <c r="P68" s="1">
        <f>SUM('㈱塩釜:機船'!P68)</f>
        <v>401</v>
      </c>
      <c r="Q68" s="1">
        <f>SUM('㈱塩釜:機船'!Q68)</f>
        <v>169.0295</v>
      </c>
      <c r="R68" s="1">
        <f>SUM('㈱塩釜:機船'!R68)</f>
        <v>110312.23013436908</v>
      </c>
      <c r="S68" s="1">
        <f>SUM('㈱塩釜:機船'!S68)</f>
        <v>451</v>
      </c>
      <c r="T68" s="1">
        <f>SUM('㈱塩釜:機船'!T68)</f>
        <v>531.7121999999999</v>
      </c>
      <c r="U68" s="1">
        <f>SUM('㈱塩釜:機船'!U68)</f>
        <v>219108.75165804132</v>
      </c>
      <c r="V68" s="1">
        <f>SUM('㈱塩釜:機船'!V68)</f>
        <v>397</v>
      </c>
      <c r="W68" s="1">
        <f>SUM('㈱塩釜:機船'!W68)</f>
        <v>365.0788</v>
      </c>
      <c r="X68" s="5">
        <f>SUM('㈱塩釜:機船'!X68)</f>
        <v>167253.9248286264</v>
      </c>
      <c r="Y68" s="1">
        <f>SUM('㈱塩釜:機船'!Y68)</f>
        <v>374</v>
      </c>
      <c r="Z68" s="1">
        <f>SUM('㈱塩釜:機船'!Z68)</f>
        <v>727.6657</v>
      </c>
      <c r="AA68" s="1">
        <f>SUM('㈱塩釜:機船'!AA68)</f>
        <v>186830.1136996232</v>
      </c>
      <c r="AB68" s="1">
        <f>SUM('㈱塩釜:機船'!AB68)</f>
        <v>381</v>
      </c>
      <c r="AC68" s="1">
        <f>SUM('㈱塩釜:機船'!AC68)</f>
        <v>656.7497</v>
      </c>
      <c r="AD68" s="1">
        <f>SUM('㈱塩釜:機船'!AD68)</f>
        <v>152936.18247900347</v>
      </c>
      <c r="AE68" s="1">
        <f>SUM('㈱塩釜:機船'!AE68)</f>
        <v>366</v>
      </c>
      <c r="AF68" s="1">
        <f>SUM('㈱塩釜:機船'!AF68)</f>
        <v>819.0871999999999</v>
      </c>
      <c r="AG68" s="1">
        <f>SUM('㈱塩釜:機船'!AG68)</f>
        <v>219036.44605469218</v>
      </c>
      <c r="AH68" s="1">
        <f>SUM('㈱塩釜:機船'!AH68)</f>
        <v>346</v>
      </c>
      <c r="AI68" s="1">
        <f>SUM('㈱塩釜:機船'!AI68)</f>
        <v>1097.6018000000001</v>
      </c>
      <c r="AJ68" s="1">
        <f>SUM('㈱塩釜:機船'!AJ68)</f>
        <v>251442.1432060891</v>
      </c>
      <c r="AK68" s="1">
        <f>SUM('㈱塩釜:機船'!AK68)</f>
        <v>326</v>
      </c>
      <c r="AL68" s="1">
        <f>SUM('㈱塩釜:機船'!AL68)</f>
        <v>358.24418000000003</v>
      </c>
      <c r="AM68" s="1">
        <f>SUM('㈱塩釜:機船'!AM68)</f>
        <v>137972.3980629778</v>
      </c>
      <c r="AN68" s="8">
        <f>SUM('㈱塩釜:機船'!AN68)</f>
        <v>4132</v>
      </c>
      <c r="AO68" s="1">
        <f>SUM('㈱塩釜:機船'!AO68)</f>
        <v>5322.521739999999</v>
      </c>
      <c r="AP68" s="1">
        <f>SUM('㈱塩釜:機船'!AP68)</f>
        <v>1727446.4060043178</v>
      </c>
      <c r="AQ68" s="177" t="s">
        <v>23</v>
      </c>
      <c r="AR68" s="556" t="s">
        <v>98</v>
      </c>
      <c r="AS68" s="557"/>
      <c r="AT68" s="21"/>
    </row>
    <row r="69" spans="1:46" ht="21.75" customHeight="1">
      <c r="A69" s="547"/>
      <c r="B69" s="548"/>
      <c r="C69" s="69" t="s">
        <v>24</v>
      </c>
      <c r="D69" s="2">
        <f>SUM('㈱塩釜:機船'!D69)</f>
        <v>436</v>
      </c>
      <c r="E69" s="2">
        <f>SUM('㈱塩釜:機船'!E69)</f>
        <v>1302.0298500000001</v>
      </c>
      <c r="F69" s="2">
        <f>SUM('㈱塩釜:機船'!F69)</f>
        <v>605713.1380079972</v>
      </c>
      <c r="G69" s="2">
        <f>SUM('㈱塩釜:機船'!G69)</f>
        <v>378</v>
      </c>
      <c r="H69" s="2">
        <f>SUM('㈱塩釜:機船'!H69)</f>
        <v>288.26610000000005</v>
      </c>
      <c r="I69" s="2">
        <f>SUM('㈱塩釜:機船'!I69)</f>
        <v>210936.50315700343</v>
      </c>
      <c r="J69" s="2">
        <f>SUM('㈱塩釜:機船'!J69)</f>
        <v>488</v>
      </c>
      <c r="K69" s="2">
        <f>SUM('㈱塩釜:機船'!K69)</f>
        <v>217.9744</v>
      </c>
      <c r="L69" s="2">
        <f>SUM('㈱塩釜:機船'!L69)</f>
        <v>189067.19688046424</v>
      </c>
      <c r="M69" s="2">
        <f>SUM('㈱塩釜:機船'!M69)</f>
        <v>463</v>
      </c>
      <c r="N69" s="2">
        <f>SUM('㈱塩釜:機船'!N69)</f>
        <v>801.0471</v>
      </c>
      <c r="O69" s="2">
        <f>SUM('㈱塩釜:機船'!O69)</f>
        <v>402400.4760736398</v>
      </c>
      <c r="P69" s="2">
        <f>SUM('㈱塩釜:機船'!P69)</f>
        <v>463</v>
      </c>
      <c r="Q69" s="2">
        <f>SUM('㈱塩釜:機船'!Q69)</f>
        <v>901.65145</v>
      </c>
      <c r="R69" s="2">
        <f>SUM('㈱塩釜:機船'!R69)</f>
        <v>372475.9458656309</v>
      </c>
      <c r="S69" s="2">
        <f>SUM('㈱塩釜:機船'!S69)</f>
        <v>485</v>
      </c>
      <c r="T69" s="2">
        <f>SUM('㈱塩釜:機船'!T69)</f>
        <v>1466.7107999999998</v>
      </c>
      <c r="U69" s="2">
        <f>SUM('㈱塩釜:機船'!U69)</f>
        <v>697473.4033419588</v>
      </c>
      <c r="V69" s="2">
        <f>SUM('㈱塩釜:機船'!V69)</f>
        <v>455</v>
      </c>
      <c r="W69" s="2">
        <f>SUM('㈱塩釜:機船'!W69)</f>
        <v>1159.3903</v>
      </c>
      <c r="X69" s="6">
        <f>SUM('㈱塩釜:機船'!X69)</f>
        <v>445775.79517137364</v>
      </c>
      <c r="Y69" s="2">
        <f>SUM('㈱塩釜:機船'!Y69)</f>
        <v>448</v>
      </c>
      <c r="Z69" s="2">
        <f>SUM('㈱塩釜:機船'!Z69)</f>
        <v>1018.6993</v>
      </c>
      <c r="AA69" s="2">
        <f>SUM('㈱塩釜:機船'!AA69)</f>
        <v>427298.4493003768</v>
      </c>
      <c r="AB69" s="2">
        <f>SUM('㈱塩釜:機船'!AB69)</f>
        <v>466</v>
      </c>
      <c r="AC69" s="2">
        <f>SUM('㈱塩釜:機船'!AC69)</f>
        <v>1279.1434</v>
      </c>
      <c r="AD69" s="2">
        <f>SUM('㈱塩釜:機船'!AD69)</f>
        <v>874272.6165209966</v>
      </c>
      <c r="AE69" s="2">
        <f>SUM('㈱塩釜:機船'!AE69)</f>
        <v>442</v>
      </c>
      <c r="AF69" s="2">
        <f>SUM('㈱塩釜:機船'!AF69)</f>
        <v>1462.1747</v>
      </c>
      <c r="AG69" s="2">
        <f>SUM('㈱塩釜:機船'!AG69)</f>
        <v>1084840.4629453078</v>
      </c>
      <c r="AH69" s="2">
        <f>SUM('㈱塩釜:機船'!AH69)</f>
        <v>474</v>
      </c>
      <c r="AI69" s="2">
        <f>SUM('㈱塩釜:機船'!AI69)</f>
        <v>1879.549</v>
      </c>
      <c r="AJ69" s="2">
        <f>SUM('㈱塩釜:機船'!AJ69)</f>
        <v>866699.1607939109</v>
      </c>
      <c r="AK69" s="2">
        <f>SUM('㈱塩釜:機船'!AK69)</f>
        <v>551</v>
      </c>
      <c r="AL69" s="2">
        <f>SUM('㈱塩釜:機船'!AL69)</f>
        <v>866.97324</v>
      </c>
      <c r="AM69" s="2">
        <f>SUM('㈱塩釜:機船'!AM69)</f>
        <v>537723.2559370222</v>
      </c>
      <c r="AN69" s="7">
        <f>SUM('㈱塩釜:機船'!AN69)</f>
        <v>5549</v>
      </c>
      <c r="AO69" s="2">
        <f>SUM('㈱塩釜:機船'!AO69)</f>
        <v>12643.609639999999</v>
      </c>
      <c r="AP69" s="2">
        <f>SUM('㈱塩釜:機船'!AP69)</f>
        <v>6714676.4039956825</v>
      </c>
      <c r="AQ69" s="57" t="s">
        <v>24</v>
      </c>
      <c r="AR69" s="558"/>
      <c r="AS69" s="559"/>
      <c r="AT69" s="21"/>
    </row>
    <row r="70" spans="1:46" ht="21.75" customHeight="1" thickBot="1">
      <c r="A70" s="549" t="s">
        <v>99</v>
      </c>
      <c r="B70" s="550"/>
      <c r="C70" s="17"/>
      <c r="D70" s="9"/>
      <c r="E70" s="10"/>
      <c r="F70" s="10"/>
      <c r="G70" s="9"/>
      <c r="H70" s="10"/>
      <c r="I70" s="10"/>
      <c r="J70" s="9"/>
      <c r="K70" s="10"/>
      <c r="L70" s="10"/>
      <c r="M70" s="9"/>
      <c r="N70" s="10"/>
      <c r="O70" s="10"/>
      <c r="P70" s="9"/>
      <c r="Q70" s="10"/>
      <c r="R70" s="10"/>
      <c r="S70" s="9"/>
      <c r="T70" s="10"/>
      <c r="U70" s="10"/>
      <c r="V70" s="9"/>
      <c r="W70" s="10"/>
      <c r="X70" s="11"/>
      <c r="Y70" s="9"/>
      <c r="Z70" s="10"/>
      <c r="AA70" s="10"/>
      <c r="AB70" s="9"/>
      <c r="AC70" s="10"/>
      <c r="AD70" s="10"/>
      <c r="AE70" s="9"/>
      <c r="AF70" s="10"/>
      <c r="AG70" s="10"/>
      <c r="AH70" s="9"/>
      <c r="AI70" s="10"/>
      <c r="AJ70" s="10"/>
      <c r="AK70" s="9"/>
      <c r="AL70" s="10"/>
      <c r="AM70" s="10"/>
      <c r="AN70" s="10"/>
      <c r="AO70" s="10"/>
      <c r="AP70" s="10"/>
      <c r="AQ70" s="553" t="s">
        <v>100</v>
      </c>
      <c r="AR70" s="554"/>
      <c r="AS70" s="555"/>
      <c r="AT70" s="21"/>
    </row>
    <row r="71" spans="1:46" ht="21.75" customHeight="1" thickBot="1">
      <c r="A71" s="551" t="s">
        <v>101</v>
      </c>
      <c r="B71" s="552"/>
      <c r="C71" s="17"/>
      <c r="D71" s="9">
        <f>SUM('㈱塩釜:機船'!D71)</f>
        <v>743</v>
      </c>
      <c r="E71" s="10">
        <f>SUM('㈱塩釜:機船'!E71)</f>
        <v>1413.3527100000001</v>
      </c>
      <c r="F71" s="10">
        <f>SUM('㈱塩釜:機船'!F71)</f>
        <v>665492.104</v>
      </c>
      <c r="G71" s="9">
        <f>SUM('㈱塩釜:機船'!G71)</f>
        <v>588</v>
      </c>
      <c r="H71" s="10">
        <f>SUM('㈱塩釜:機船'!H71)</f>
        <v>349.9245</v>
      </c>
      <c r="I71" s="10">
        <f>SUM('㈱塩釜:機船'!I71)</f>
        <v>255269.14</v>
      </c>
      <c r="J71" s="9">
        <f>SUM('㈱塩釜:機船'!J71)</f>
        <v>755</v>
      </c>
      <c r="K71" s="10">
        <f>SUM('㈱塩釜:機船'!K71)</f>
        <v>578.9243</v>
      </c>
      <c r="L71" s="10">
        <f>SUM('㈱塩釜:機船'!L71)</f>
        <v>323524.223</v>
      </c>
      <c r="M71" s="9">
        <f>SUM('㈱塩釜:機船'!M71)</f>
        <v>769</v>
      </c>
      <c r="N71" s="10">
        <f>SUM('㈱塩釜:機船'!N71)</f>
        <v>864.4685999999999</v>
      </c>
      <c r="O71" s="10">
        <f>SUM('㈱塩釜:機船'!O71)</f>
        <v>446386.06299999997</v>
      </c>
      <c r="P71" s="9">
        <f>SUM('㈱塩釜:機船'!P71)</f>
        <v>864</v>
      </c>
      <c r="Q71" s="10">
        <f>SUM('㈱塩釜:機船'!Q71)</f>
        <v>1070.68095</v>
      </c>
      <c r="R71" s="10">
        <f>SUM('㈱塩釜:機船'!R71)</f>
        <v>482788.176</v>
      </c>
      <c r="S71" s="9">
        <f>SUM('㈱塩釜:機船'!S71)</f>
        <v>936</v>
      </c>
      <c r="T71" s="10">
        <f>SUM('㈱塩釜:機船'!T71)</f>
        <v>1998.423</v>
      </c>
      <c r="U71" s="10">
        <f>SUM('㈱塩釜:機船'!U71)</f>
        <v>916582.155</v>
      </c>
      <c r="V71" s="9">
        <f>SUM('㈱塩釜:機船'!V71)</f>
        <v>852</v>
      </c>
      <c r="W71" s="10">
        <f>SUM('㈱塩釜:機船'!W71)</f>
        <v>1524.4691</v>
      </c>
      <c r="X71" s="11">
        <f>SUM('㈱塩釜:機船'!X71)</f>
        <v>613029.72</v>
      </c>
      <c r="Y71" s="9">
        <f>SUM('㈱塩釜:機船'!Y71)</f>
        <v>822</v>
      </c>
      <c r="Z71" s="10">
        <f>SUM('㈱塩釜:機船'!Z71)</f>
        <v>1746.3649999999998</v>
      </c>
      <c r="AA71" s="10">
        <f>SUM('㈱塩釜:機船'!AA71)</f>
        <v>614128.563</v>
      </c>
      <c r="AB71" s="9">
        <f>SUM('㈱塩釜:機船'!AB71)</f>
        <v>847</v>
      </c>
      <c r="AC71" s="10">
        <f>SUM('㈱塩釜:機船'!AC71)</f>
        <v>1935.8931000000002</v>
      </c>
      <c r="AD71" s="10">
        <f>SUM('㈱塩釜:機船'!AD71)</f>
        <v>1027208.799</v>
      </c>
      <c r="AE71" s="9">
        <f>SUM('㈱塩釜:機船'!AE71)</f>
        <v>808</v>
      </c>
      <c r="AF71" s="10">
        <f>SUM('㈱塩釜:機船'!AF71)</f>
        <v>2281.2619</v>
      </c>
      <c r="AG71" s="10">
        <f>SUM('㈱塩釜:機船'!AG71)</f>
        <v>1303876.909</v>
      </c>
      <c r="AH71" s="9">
        <f>SUM('㈱塩釜:機船'!AH71)</f>
        <v>820</v>
      </c>
      <c r="AI71" s="10">
        <f>SUM('㈱塩釜:機船'!AI71)</f>
        <v>2977.1508000000003</v>
      </c>
      <c r="AJ71" s="10">
        <f>SUM('㈱塩釜:機船'!AJ71)</f>
        <v>1118141.304</v>
      </c>
      <c r="AK71" s="9">
        <f>SUM('㈱塩釜:機船'!AK71)</f>
        <v>877</v>
      </c>
      <c r="AL71" s="10">
        <f>SUM('㈱塩釜:機船'!AL71)</f>
        <v>1225.21742</v>
      </c>
      <c r="AM71" s="10">
        <f>SUM('㈱塩釜:機船'!AM71)</f>
        <v>675695.6540000001</v>
      </c>
      <c r="AN71" s="10">
        <f>SUM('㈱塩釜:機船'!AN71)</f>
        <v>9681</v>
      </c>
      <c r="AO71" s="10">
        <f>SUM('㈱塩釜:機船'!AO71)</f>
        <v>17966.13138</v>
      </c>
      <c r="AP71" s="10">
        <f>SUM('㈱塩釜:機船'!AP71)</f>
        <v>8442122.81</v>
      </c>
      <c r="AQ71" s="542" t="s">
        <v>101</v>
      </c>
      <c r="AR71" s="543"/>
      <c r="AS71" s="544"/>
      <c r="AT71" s="21"/>
    </row>
    <row r="72" spans="24:44" ht="18.75">
      <c r="X72" s="62" t="s">
        <v>88</v>
      </c>
      <c r="AN72" s="63"/>
      <c r="AR72" s="62" t="s">
        <v>88</v>
      </c>
    </row>
  </sheetData>
  <sheetProtection/>
  <mergeCells count="67">
    <mergeCell ref="B52:B53"/>
    <mergeCell ref="B50:B51"/>
    <mergeCell ref="B32:B33"/>
    <mergeCell ref="B30:B31"/>
    <mergeCell ref="B24:B25"/>
    <mergeCell ref="B22:B23"/>
    <mergeCell ref="B40:B41"/>
    <mergeCell ref="B38:B39"/>
    <mergeCell ref="B36:B37"/>
    <mergeCell ref="B34:B35"/>
    <mergeCell ref="B28:B29"/>
    <mergeCell ref="B26:B27"/>
    <mergeCell ref="B20:B21"/>
    <mergeCell ref="B18:B19"/>
    <mergeCell ref="A1:X1"/>
    <mergeCell ref="A59:B59"/>
    <mergeCell ref="B46:B47"/>
    <mergeCell ref="B44:B45"/>
    <mergeCell ref="B42:B43"/>
    <mergeCell ref="B54:B55"/>
    <mergeCell ref="B12:B13"/>
    <mergeCell ref="B10:B11"/>
    <mergeCell ref="B8:B9"/>
    <mergeCell ref="B6:B7"/>
    <mergeCell ref="AR6:AR7"/>
    <mergeCell ref="AR8:AR9"/>
    <mergeCell ref="B16:B17"/>
    <mergeCell ref="B14:B15"/>
    <mergeCell ref="AR14:AR15"/>
    <mergeCell ref="AR16:AR17"/>
    <mergeCell ref="AR24:AR25"/>
    <mergeCell ref="AR26:AR27"/>
    <mergeCell ref="AR28:AR29"/>
    <mergeCell ref="AR30:AR31"/>
    <mergeCell ref="AR42:AR43"/>
    <mergeCell ref="AR10:AR11"/>
    <mergeCell ref="AR12:AR13"/>
    <mergeCell ref="AR18:AR19"/>
    <mergeCell ref="AR20:AR21"/>
    <mergeCell ref="AR22:AR23"/>
    <mergeCell ref="AR44:AR45"/>
    <mergeCell ref="AR46:AR47"/>
    <mergeCell ref="AR32:AR33"/>
    <mergeCell ref="AR34:AR35"/>
    <mergeCell ref="AR36:AR37"/>
    <mergeCell ref="AR38:AR39"/>
    <mergeCell ref="AR40:AR41"/>
    <mergeCell ref="A70:B70"/>
    <mergeCell ref="AR48:AR49"/>
    <mergeCell ref="AR50:AR51"/>
    <mergeCell ref="AR52:AR53"/>
    <mergeCell ref="AR54:AR55"/>
    <mergeCell ref="AR62:AS62"/>
    <mergeCell ref="AR56:AS57"/>
    <mergeCell ref="A56:B57"/>
    <mergeCell ref="AR59:AS59"/>
    <mergeCell ref="A62:B62"/>
    <mergeCell ref="AQ70:AS70"/>
    <mergeCell ref="B48:B49"/>
    <mergeCell ref="A71:B71"/>
    <mergeCell ref="AQ71:AS71"/>
    <mergeCell ref="B64:B65"/>
    <mergeCell ref="B66:B67"/>
    <mergeCell ref="AR68:AS69"/>
    <mergeCell ref="AR64:AR65"/>
    <mergeCell ref="AR66:AR67"/>
    <mergeCell ref="A68:B69"/>
  </mergeCells>
  <printOptions/>
  <pageMargins left="0.7086614173228347" right="0.7086614173228347" top="0.7480314960629921" bottom="0.7480314960629921" header="0.31496062992125984" footer="0.31496062992125984"/>
  <pageSetup firstPageNumber="99" useFirstPageNumber="1" fitToWidth="2" fitToHeight="1" horizontalDpi="600" verticalDpi="600" orientation="landscape" paperSize="9" scale="33" r:id="rId1"/>
  <colBreaks count="1" manualBreakCount="1">
    <brk id="24" max="7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1"/>
  <sheetViews>
    <sheetView zoomScale="40" zoomScaleNormal="40" zoomScalePageLayoutView="0"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21" width="17.625" style="14" customWidth="1"/>
    <col min="22" max="24" width="17.625" style="16" customWidth="1"/>
    <col min="25" max="39" width="17.625" style="14" customWidth="1"/>
    <col min="40" max="42" width="20.625" style="14" customWidth="1"/>
    <col min="43" max="43" width="9.50390625" style="15" customWidth="1"/>
    <col min="44" max="44" width="22.625" style="15" customWidth="1"/>
    <col min="45" max="45" width="5.875" style="15" customWidth="1"/>
    <col min="46" max="16384" width="10.625" style="15" customWidth="1"/>
  </cols>
  <sheetData>
    <row r="1" spans="1:24" ht="32.25">
      <c r="A1" s="465" t="s">
        <v>89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</row>
    <row r="2" spans="1:45" ht="19.5" thickBot="1">
      <c r="A2" s="17" t="s">
        <v>74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74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20"/>
      <c r="AR2" s="21"/>
      <c r="AS2" s="21"/>
    </row>
    <row r="3" spans="1:46" ht="21.75" customHeight="1">
      <c r="A3" s="22"/>
      <c r="D3" s="23" t="s">
        <v>2</v>
      </c>
      <c r="E3" s="24"/>
      <c r="F3" s="24"/>
      <c r="G3" s="23" t="s">
        <v>3</v>
      </c>
      <c r="H3" s="24"/>
      <c r="I3" s="24"/>
      <c r="J3" s="23" t="s">
        <v>4</v>
      </c>
      <c r="K3" s="24"/>
      <c r="L3" s="24"/>
      <c r="M3" s="23" t="s">
        <v>5</v>
      </c>
      <c r="N3" s="24"/>
      <c r="O3" s="24"/>
      <c r="P3" s="23" t="s">
        <v>6</v>
      </c>
      <c r="Q3" s="24"/>
      <c r="R3" s="24"/>
      <c r="S3" s="23" t="s">
        <v>7</v>
      </c>
      <c r="T3" s="24"/>
      <c r="U3" s="24"/>
      <c r="V3" s="25" t="s">
        <v>84</v>
      </c>
      <c r="W3" s="64"/>
      <c r="X3" s="65"/>
      <c r="Y3" s="25" t="s">
        <v>9</v>
      </c>
      <c r="Z3" s="24"/>
      <c r="AA3" s="24"/>
      <c r="AB3" s="23" t="s">
        <v>10</v>
      </c>
      <c r="AC3" s="24"/>
      <c r="AD3" s="24"/>
      <c r="AE3" s="23" t="s">
        <v>11</v>
      </c>
      <c r="AF3" s="24"/>
      <c r="AG3" s="24"/>
      <c r="AH3" s="23" t="s">
        <v>12</v>
      </c>
      <c r="AI3" s="24"/>
      <c r="AJ3" s="24"/>
      <c r="AK3" s="23" t="s">
        <v>13</v>
      </c>
      <c r="AL3" s="24"/>
      <c r="AM3" s="24"/>
      <c r="AN3" s="23" t="s">
        <v>14</v>
      </c>
      <c r="AO3" s="24"/>
      <c r="AP3" s="24"/>
      <c r="AQ3" s="26"/>
      <c r="AR3" s="27"/>
      <c r="AS3" s="28"/>
      <c r="AT3" s="21"/>
    </row>
    <row r="4" spans="1:46" ht="21.75" customHeight="1">
      <c r="A4" s="22"/>
      <c r="D4" s="30" t="s">
        <v>15</v>
      </c>
      <c r="E4" s="30" t="s">
        <v>16</v>
      </c>
      <c r="F4" s="30" t="s">
        <v>17</v>
      </c>
      <c r="G4" s="30" t="s">
        <v>15</v>
      </c>
      <c r="H4" s="30" t="s">
        <v>16</v>
      </c>
      <c r="I4" s="30" t="s">
        <v>17</v>
      </c>
      <c r="J4" s="30" t="s">
        <v>15</v>
      </c>
      <c r="K4" s="30" t="s">
        <v>16</v>
      </c>
      <c r="L4" s="30" t="s">
        <v>17</v>
      </c>
      <c r="M4" s="30" t="s">
        <v>15</v>
      </c>
      <c r="N4" s="30" t="s">
        <v>16</v>
      </c>
      <c r="O4" s="30" t="s">
        <v>17</v>
      </c>
      <c r="P4" s="30" t="s">
        <v>15</v>
      </c>
      <c r="Q4" s="30" t="s">
        <v>16</v>
      </c>
      <c r="R4" s="30" t="s">
        <v>17</v>
      </c>
      <c r="S4" s="30" t="s">
        <v>15</v>
      </c>
      <c r="T4" s="30" t="s">
        <v>16</v>
      </c>
      <c r="U4" s="30" t="s">
        <v>17</v>
      </c>
      <c r="V4" s="30" t="s">
        <v>15</v>
      </c>
      <c r="W4" s="30" t="s">
        <v>16</v>
      </c>
      <c r="X4" s="66" t="s">
        <v>17</v>
      </c>
      <c r="Y4" s="30" t="s">
        <v>15</v>
      </c>
      <c r="Z4" s="30" t="s">
        <v>16</v>
      </c>
      <c r="AA4" s="30" t="s">
        <v>17</v>
      </c>
      <c r="AB4" s="30" t="s">
        <v>15</v>
      </c>
      <c r="AC4" s="30" t="s">
        <v>16</v>
      </c>
      <c r="AD4" s="30" t="s">
        <v>17</v>
      </c>
      <c r="AE4" s="30" t="s">
        <v>15</v>
      </c>
      <c r="AF4" s="30" t="s">
        <v>16</v>
      </c>
      <c r="AG4" s="30" t="s">
        <v>17</v>
      </c>
      <c r="AH4" s="30" t="s">
        <v>15</v>
      </c>
      <c r="AI4" s="30" t="s">
        <v>16</v>
      </c>
      <c r="AJ4" s="30" t="s">
        <v>17</v>
      </c>
      <c r="AK4" s="30" t="s">
        <v>15</v>
      </c>
      <c r="AL4" s="30" t="s">
        <v>16</v>
      </c>
      <c r="AM4" s="30" t="s">
        <v>17</v>
      </c>
      <c r="AN4" s="30" t="s">
        <v>15</v>
      </c>
      <c r="AO4" s="30" t="s">
        <v>16</v>
      </c>
      <c r="AP4" s="30" t="s">
        <v>17</v>
      </c>
      <c r="AQ4" s="34"/>
      <c r="AR4" s="21"/>
      <c r="AS4" s="35"/>
      <c r="AT4" s="21"/>
    </row>
    <row r="5" spans="1:48" ht="21.75" customHeight="1">
      <c r="A5" s="36"/>
      <c r="B5" s="37"/>
      <c r="C5" s="37"/>
      <c r="D5" s="38" t="s">
        <v>18</v>
      </c>
      <c r="E5" s="38" t="s">
        <v>19</v>
      </c>
      <c r="F5" s="38" t="s">
        <v>20</v>
      </c>
      <c r="G5" s="30" t="s">
        <v>18</v>
      </c>
      <c r="H5" s="30" t="s">
        <v>19</v>
      </c>
      <c r="I5" s="30" t="s">
        <v>20</v>
      </c>
      <c r="J5" s="38" t="s">
        <v>18</v>
      </c>
      <c r="K5" s="38" t="s">
        <v>19</v>
      </c>
      <c r="L5" s="89" t="s">
        <v>20</v>
      </c>
      <c r="M5" s="100" t="s">
        <v>18</v>
      </c>
      <c r="N5" s="38" t="s">
        <v>19</v>
      </c>
      <c r="O5" s="89" t="s">
        <v>20</v>
      </c>
      <c r="P5" s="100" t="s">
        <v>18</v>
      </c>
      <c r="Q5" s="38" t="s">
        <v>19</v>
      </c>
      <c r="R5" s="89" t="s">
        <v>20</v>
      </c>
      <c r="S5" s="100" t="s">
        <v>18</v>
      </c>
      <c r="T5" s="38" t="s">
        <v>19</v>
      </c>
      <c r="U5" s="89" t="s">
        <v>20</v>
      </c>
      <c r="V5" s="87" t="s">
        <v>18</v>
      </c>
      <c r="W5" s="30" t="s">
        <v>19</v>
      </c>
      <c r="X5" s="66" t="s">
        <v>20</v>
      </c>
      <c r="Y5" s="38" t="s">
        <v>18</v>
      </c>
      <c r="Z5" s="38" t="s">
        <v>19</v>
      </c>
      <c r="AA5" s="89" t="s">
        <v>20</v>
      </c>
      <c r="AB5" s="87" t="s">
        <v>18</v>
      </c>
      <c r="AC5" s="30" t="s">
        <v>19</v>
      </c>
      <c r="AD5" s="30" t="s">
        <v>20</v>
      </c>
      <c r="AE5" s="38" t="s">
        <v>18</v>
      </c>
      <c r="AF5" s="38" t="s">
        <v>19</v>
      </c>
      <c r="AG5" s="38" t="s">
        <v>20</v>
      </c>
      <c r="AH5" s="30" t="s">
        <v>18</v>
      </c>
      <c r="AI5" s="30" t="s">
        <v>19</v>
      </c>
      <c r="AJ5" s="30" t="s">
        <v>20</v>
      </c>
      <c r="AK5" s="38" t="s">
        <v>18</v>
      </c>
      <c r="AL5" s="38" t="s">
        <v>19</v>
      </c>
      <c r="AM5" s="89" t="s">
        <v>20</v>
      </c>
      <c r="AN5" s="87" t="s">
        <v>18</v>
      </c>
      <c r="AO5" s="30" t="s">
        <v>19</v>
      </c>
      <c r="AP5" s="30" t="s">
        <v>20</v>
      </c>
      <c r="AQ5" s="41"/>
      <c r="AR5" s="37"/>
      <c r="AS5" s="42"/>
      <c r="AT5" s="91"/>
      <c r="AU5" s="21"/>
      <c r="AV5" s="21"/>
    </row>
    <row r="6" spans="1:48" ht="21.75" customHeight="1">
      <c r="A6" s="45" t="s">
        <v>21</v>
      </c>
      <c r="B6" s="503" t="s">
        <v>22</v>
      </c>
      <c r="C6" s="68" t="s">
        <v>23</v>
      </c>
      <c r="D6" s="285"/>
      <c r="E6" s="285"/>
      <c r="F6" s="286"/>
      <c r="G6" s="287"/>
      <c r="H6" s="288"/>
      <c r="I6" s="289"/>
      <c r="J6" s="73"/>
      <c r="K6" s="1"/>
      <c r="L6" s="1"/>
      <c r="M6" s="1"/>
      <c r="N6" s="1"/>
      <c r="O6" s="1"/>
      <c r="P6" s="290"/>
      <c r="Q6" s="290"/>
      <c r="R6" s="291"/>
      <c r="S6" s="292"/>
      <c r="T6" s="292"/>
      <c r="U6" s="293"/>
      <c r="V6" s="294"/>
      <c r="W6" s="295"/>
      <c r="X6" s="296"/>
      <c r="Y6" s="297"/>
      <c r="Z6" s="292"/>
      <c r="AA6" s="293"/>
      <c r="AB6" s="298"/>
      <c r="AC6" s="299"/>
      <c r="AD6" s="300"/>
      <c r="AE6" s="297"/>
      <c r="AF6" s="292"/>
      <c r="AG6" s="293"/>
      <c r="AH6" s="298"/>
      <c r="AI6" s="299"/>
      <c r="AJ6" s="300"/>
      <c r="AK6" s="297"/>
      <c r="AL6" s="292"/>
      <c r="AM6" s="293"/>
      <c r="AN6" s="127"/>
      <c r="AO6" s="128"/>
      <c r="AP6" s="129"/>
      <c r="AQ6" s="43" t="s">
        <v>23</v>
      </c>
      <c r="AR6" s="503" t="s">
        <v>22</v>
      </c>
      <c r="AS6" s="44" t="s">
        <v>21</v>
      </c>
      <c r="AT6" s="21"/>
      <c r="AV6" s="21"/>
    </row>
    <row r="7" spans="1:46" ht="21.75" customHeight="1">
      <c r="A7" s="45"/>
      <c r="B7" s="504"/>
      <c r="C7" s="69" t="s">
        <v>24</v>
      </c>
      <c r="D7" s="301"/>
      <c r="E7" s="301"/>
      <c r="F7" s="302"/>
      <c r="G7" s="303"/>
      <c r="H7" s="304"/>
      <c r="I7" s="305"/>
      <c r="J7" s="75"/>
      <c r="K7" s="2"/>
      <c r="L7" s="2"/>
      <c r="M7" s="2"/>
      <c r="N7" s="2"/>
      <c r="O7" s="2"/>
      <c r="P7" s="306"/>
      <c r="Q7" s="306"/>
      <c r="R7" s="307"/>
      <c r="S7" s="308"/>
      <c r="T7" s="308"/>
      <c r="U7" s="309"/>
      <c r="V7" s="310"/>
      <c r="W7" s="306"/>
      <c r="X7" s="311"/>
      <c r="Y7" s="312"/>
      <c r="Z7" s="308"/>
      <c r="AA7" s="309"/>
      <c r="AB7" s="313"/>
      <c r="AC7" s="308"/>
      <c r="AD7" s="314"/>
      <c r="AE7" s="312"/>
      <c r="AF7" s="308"/>
      <c r="AG7" s="309"/>
      <c r="AH7" s="313"/>
      <c r="AI7" s="308"/>
      <c r="AJ7" s="314"/>
      <c r="AK7" s="312"/>
      <c r="AL7" s="308"/>
      <c r="AM7" s="309"/>
      <c r="AN7" s="130"/>
      <c r="AO7" s="2"/>
      <c r="AP7" s="77"/>
      <c r="AQ7" s="47" t="s">
        <v>24</v>
      </c>
      <c r="AR7" s="504"/>
      <c r="AS7" s="44"/>
      <c r="AT7" s="21"/>
    </row>
    <row r="8" spans="1:46" ht="21.75" customHeight="1">
      <c r="A8" s="45" t="s">
        <v>25</v>
      </c>
      <c r="B8" s="503" t="s">
        <v>26</v>
      </c>
      <c r="C8" s="68" t="s">
        <v>23</v>
      </c>
      <c r="D8" s="285"/>
      <c r="E8" s="285"/>
      <c r="F8" s="286"/>
      <c r="G8" s="315"/>
      <c r="H8" s="316"/>
      <c r="I8" s="317"/>
      <c r="J8" s="73"/>
      <c r="K8" s="1"/>
      <c r="L8" s="1"/>
      <c r="M8" s="1"/>
      <c r="N8" s="1"/>
      <c r="O8" s="1"/>
      <c r="P8" s="290"/>
      <c r="Q8" s="290"/>
      <c r="R8" s="291"/>
      <c r="S8" s="292"/>
      <c r="T8" s="292"/>
      <c r="U8" s="293"/>
      <c r="V8" s="318"/>
      <c r="W8" s="290"/>
      <c r="X8" s="319"/>
      <c r="Y8" s="297"/>
      <c r="Z8" s="292"/>
      <c r="AA8" s="293"/>
      <c r="AB8" s="320"/>
      <c r="AC8" s="292"/>
      <c r="AD8" s="321"/>
      <c r="AE8" s="297"/>
      <c r="AF8" s="292"/>
      <c r="AG8" s="293"/>
      <c r="AH8" s="320"/>
      <c r="AI8" s="292"/>
      <c r="AJ8" s="321"/>
      <c r="AK8" s="297"/>
      <c r="AL8" s="292"/>
      <c r="AM8" s="293"/>
      <c r="AN8" s="131"/>
      <c r="AO8" s="1"/>
      <c r="AP8" s="76"/>
      <c r="AQ8" s="43" t="s">
        <v>23</v>
      </c>
      <c r="AR8" s="503" t="s">
        <v>26</v>
      </c>
      <c r="AS8" s="44" t="s">
        <v>25</v>
      </c>
      <c r="AT8" s="21"/>
    </row>
    <row r="9" spans="1:46" ht="21.75" customHeight="1">
      <c r="A9" s="45"/>
      <c r="B9" s="504"/>
      <c r="C9" s="69" t="s">
        <v>24</v>
      </c>
      <c r="D9" s="301"/>
      <c r="E9" s="301"/>
      <c r="F9" s="302"/>
      <c r="G9" s="303"/>
      <c r="H9" s="304"/>
      <c r="I9" s="305"/>
      <c r="J9" s="75"/>
      <c r="K9" s="2"/>
      <c r="L9" s="2"/>
      <c r="M9" s="2"/>
      <c r="N9" s="2"/>
      <c r="O9" s="2"/>
      <c r="P9" s="306"/>
      <c r="Q9" s="306"/>
      <c r="R9" s="307"/>
      <c r="S9" s="308"/>
      <c r="T9" s="308"/>
      <c r="U9" s="309"/>
      <c r="V9" s="310"/>
      <c r="W9" s="306"/>
      <c r="X9" s="311"/>
      <c r="Y9" s="312"/>
      <c r="Z9" s="308"/>
      <c r="AA9" s="309"/>
      <c r="AB9" s="313"/>
      <c r="AC9" s="308"/>
      <c r="AD9" s="314"/>
      <c r="AE9" s="312"/>
      <c r="AF9" s="308"/>
      <c r="AG9" s="309"/>
      <c r="AH9" s="313"/>
      <c r="AI9" s="308"/>
      <c r="AJ9" s="314"/>
      <c r="AK9" s="312"/>
      <c r="AL9" s="308"/>
      <c r="AM9" s="309"/>
      <c r="AN9" s="130"/>
      <c r="AO9" s="2"/>
      <c r="AP9" s="77"/>
      <c r="AQ9" s="47" t="s">
        <v>24</v>
      </c>
      <c r="AR9" s="504"/>
      <c r="AS9" s="44"/>
      <c r="AT9" s="21"/>
    </row>
    <row r="10" spans="1:46" ht="21.75" customHeight="1">
      <c r="A10" s="45" t="s">
        <v>27</v>
      </c>
      <c r="B10" s="503" t="s">
        <v>28</v>
      </c>
      <c r="C10" s="68" t="s">
        <v>23</v>
      </c>
      <c r="D10" s="285"/>
      <c r="E10" s="285"/>
      <c r="F10" s="286"/>
      <c r="G10" s="315"/>
      <c r="H10" s="316"/>
      <c r="I10" s="317"/>
      <c r="J10" s="73"/>
      <c r="K10" s="1"/>
      <c r="L10" s="1"/>
      <c r="M10" s="1"/>
      <c r="N10" s="1"/>
      <c r="O10" s="1"/>
      <c r="P10" s="290"/>
      <c r="Q10" s="290"/>
      <c r="R10" s="291"/>
      <c r="S10" s="292"/>
      <c r="T10" s="292"/>
      <c r="U10" s="293"/>
      <c r="V10" s="318"/>
      <c r="W10" s="290"/>
      <c r="X10" s="319"/>
      <c r="Y10" s="297"/>
      <c r="Z10" s="292"/>
      <c r="AA10" s="293"/>
      <c r="AB10" s="320"/>
      <c r="AC10" s="292"/>
      <c r="AD10" s="321"/>
      <c r="AE10" s="297"/>
      <c r="AF10" s="292"/>
      <c r="AG10" s="293"/>
      <c r="AH10" s="320"/>
      <c r="AI10" s="292"/>
      <c r="AJ10" s="321"/>
      <c r="AK10" s="297"/>
      <c r="AL10" s="292"/>
      <c r="AM10" s="293"/>
      <c r="AN10" s="131"/>
      <c r="AO10" s="1"/>
      <c r="AP10" s="76"/>
      <c r="AQ10" s="43" t="s">
        <v>23</v>
      </c>
      <c r="AR10" s="503" t="s">
        <v>28</v>
      </c>
      <c r="AS10" s="44" t="s">
        <v>27</v>
      </c>
      <c r="AT10" s="21"/>
    </row>
    <row r="11" spans="1:46" ht="21.75" customHeight="1">
      <c r="A11" s="49"/>
      <c r="B11" s="504"/>
      <c r="C11" s="69" t="s">
        <v>24</v>
      </c>
      <c r="D11" s="301"/>
      <c r="E11" s="301"/>
      <c r="F11" s="302"/>
      <c r="G11" s="303"/>
      <c r="H11" s="304"/>
      <c r="I11" s="305"/>
      <c r="J11" s="75"/>
      <c r="K11" s="2"/>
      <c r="L11" s="2"/>
      <c r="M11" s="2"/>
      <c r="N11" s="2"/>
      <c r="O11" s="2"/>
      <c r="P11" s="306"/>
      <c r="Q11" s="306"/>
      <c r="R11" s="307"/>
      <c r="S11" s="308"/>
      <c r="T11" s="308"/>
      <c r="U11" s="309"/>
      <c r="V11" s="310"/>
      <c r="W11" s="306"/>
      <c r="X11" s="311"/>
      <c r="Y11" s="312"/>
      <c r="Z11" s="308"/>
      <c r="AA11" s="309"/>
      <c r="AB11" s="313"/>
      <c r="AC11" s="308"/>
      <c r="AD11" s="314"/>
      <c r="AE11" s="312"/>
      <c r="AF11" s="308"/>
      <c r="AG11" s="309"/>
      <c r="AH11" s="313"/>
      <c r="AI11" s="308"/>
      <c r="AJ11" s="314"/>
      <c r="AK11" s="312"/>
      <c r="AL11" s="308"/>
      <c r="AM11" s="309"/>
      <c r="AN11" s="130"/>
      <c r="AO11" s="2"/>
      <c r="AP11" s="77"/>
      <c r="AQ11" s="50" t="s">
        <v>24</v>
      </c>
      <c r="AR11" s="504"/>
      <c r="AS11" s="51"/>
      <c r="AT11" s="21"/>
    </row>
    <row r="12" spans="1:46" ht="21.75" customHeight="1">
      <c r="A12" s="45"/>
      <c r="B12" s="503" t="s">
        <v>29</v>
      </c>
      <c r="C12" s="68" t="s">
        <v>23</v>
      </c>
      <c r="D12" s="285"/>
      <c r="E12" s="285"/>
      <c r="F12" s="286"/>
      <c r="G12" s="315"/>
      <c r="H12" s="316"/>
      <c r="I12" s="317"/>
      <c r="J12" s="73"/>
      <c r="K12" s="1"/>
      <c r="L12" s="1"/>
      <c r="M12" s="1"/>
      <c r="N12" s="1"/>
      <c r="O12" s="1"/>
      <c r="P12" s="290"/>
      <c r="Q12" s="290"/>
      <c r="R12" s="291"/>
      <c r="S12" s="292"/>
      <c r="T12" s="292"/>
      <c r="U12" s="293"/>
      <c r="V12" s="318"/>
      <c r="W12" s="290"/>
      <c r="X12" s="319"/>
      <c r="Y12" s="297"/>
      <c r="Z12" s="292"/>
      <c r="AA12" s="293"/>
      <c r="AB12" s="320"/>
      <c r="AC12" s="292"/>
      <c r="AD12" s="321"/>
      <c r="AE12" s="297"/>
      <c r="AF12" s="292"/>
      <c r="AG12" s="293"/>
      <c r="AH12" s="320"/>
      <c r="AI12" s="292"/>
      <c r="AJ12" s="321"/>
      <c r="AK12" s="297"/>
      <c r="AL12" s="292"/>
      <c r="AM12" s="293"/>
      <c r="AN12" s="131"/>
      <c r="AO12" s="1"/>
      <c r="AP12" s="76"/>
      <c r="AQ12" s="43" t="s">
        <v>23</v>
      </c>
      <c r="AR12" s="503" t="s">
        <v>29</v>
      </c>
      <c r="AS12" s="44"/>
      <c r="AT12" s="21"/>
    </row>
    <row r="13" spans="1:46" ht="21.75" customHeight="1">
      <c r="A13" s="45" t="s">
        <v>30</v>
      </c>
      <c r="B13" s="504"/>
      <c r="C13" s="69" t="s">
        <v>24</v>
      </c>
      <c r="D13" s="301"/>
      <c r="E13" s="301"/>
      <c r="F13" s="302"/>
      <c r="G13" s="303"/>
      <c r="H13" s="304"/>
      <c r="I13" s="305"/>
      <c r="J13" s="75"/>
      <c r="K13" s="2"/>
      <c r="L13" s="2"/>
      <c r="M13" s="2"/>
      <c r="N13" s="2"/>
      <c r="O13" s="2"/>
      <c r="P13" s="306"/>
      <c r="Q13" s="306"/>
      <c r="R13" s="307"/>
      <c r="S13" s="308"/>
      <c r="T13" s="308"/>
      <c r="U13" s="309"/>
      <c r="V13" s="310"/>
      <c r="W13" s="306"/>
      <c r="X13" s="311"/>
      <c r="Y13" s="312"/>
      <c r="Z13" s="308"/>
      <c r="AA13" s="309"/>
      <c r="AB13" s="313"/>
      <c r="AC13" s="308"/>
      <c r="AD13" s="314"/>
      <c r="AE13" s="312"/>
      <c r="AF13" s="308"/>
      <c r="AG13" s="309"/>
      <c r="AH13" s="313"/>
      <c r="AI13" s="308"/>
      <c r="AJ13" s="314"/>
      <c r="AK13" s="312"/>
      <c r="AL13" s="308"/>
      <c r="AM13" s="309"/>
      <c r="AN13" s="130"/>
      <c r="AO13" s="2"/>
      <c r="AP13" s="77"/>
      <c r="AQ13" s="47" t="s">
        <v>24</v>
      </c>
      <c r="AR13" s="504"/>
      <c r="AS13" s="44" t="s">
        <v>30</v>
      </c>
      <c r="AT13" s="21"/>
    </row>
    <row r="14" spans="1:46" ht="21.75" customHeight="1">
      <c r="A14" s="45"/>
      <c r="B14" s="503" t="s">
        <v>31</v>
      </c>
      <c r="C14" s="68" t="s">
        <v>23</v>
      </c>
      <c r="D14" s="285"/>
      <c r="E14" s="285"/>
      <c r="F14" s="286"/>
      <c r="G14" s="315"/>
      <c r="H14" s="316"/>
      <c r="I14" s="317"/>
      <c r="J14" s="73"/>
      <c r="K14" s="1"/>
      <c r="L14" s="1"/>
      <c r="M14" s="1"/>
      <c r="N14" s="1"/>
      <c r="O14" s="1"/>
      <c r="P14" s="290"/>
      <c r="Q14" s="290"/>
      <c r="R14" s="291"/>
      <c r="S14" s="292"/>
      <c r="T14" s="292"/>
      <c r="U14" s="293"/>
      <c r="V14" s="318"/>
      <c r="W14" s="290"/>
      <c r="X14" s="319"/>
      <c r="Y14" s="297"/>
      <c r="Z14" s="292"/>
      <c r="AA14" s="293"/>
      <c r="AB14" s="320"/>
      <c r="AC14" s="292"/>
      <c r="AD14" s="321"/>
      <c r="AE14" s="297"/>
      <c r="AF14" s="292"/>
      <c r="AG14" s="293"/>
      <c r="AH14" s="320"/>
      <c r="AI14" s="292"/>
      <c r="AJ14" s="321"/>
      <c r="AK14" s="297"/>
      <c r="AL14" s="292"/>
      <c r="AM14" s="293"/>
      <c r="AN14" s="131"/>
      <c r="AO14" s="1"/>
      <c r="AP14" s="76"/>
      <c r="AQ14" s="43" t="s">
        <v>23</v>
      </c>
      <c r="AR14" s="503" t="s">
        <v>31</v>
      </c>
      <c r="AS14" s="44"/>
      <c r="AT14" s="21"/>
    </row>
    <row r="15" spans="1:46" ht="21.75" customHeight="1">
      <c r="A15" s="45" t="s">
        <v>25</v>
      </c>
      <c r="B15" s="504"/>
      <c r="C15" s="69" t="s">
        <v>24</v>
      </c>
      <c r="D15" s="301"/>
      <c r="E15" s="301"/>
      <c r="F15" s="302"/>
      <c r="G15" s="303"/>
      <c r="H15" s="304"/>
      <c r="I15" s="305"/>
      <c r="J15" s="75"/>
      <c r="K15" s="2"/>
      <c r="L15" s="2"/>
      <c r="M15" s="2"/>
      <c r="N15" s="2"/>
      <c r="O15" s="2"/>
      <c r="P15" s="306"/>
      <c r="Q15" s="306"/>
      <c r="R15" s="307"/>
      <c r="S15" s="308"/>
      <c r="T15" s="308"/>
      <c r="U15" s="309"/>
      <c r="V15" s="310"/>
      <c r="W15" s="306"/>
      <c r="X15" s="311"/>
      <c r="Y15" s="312"/>
      <c r="Z15" s="308"/>
      <c r="AA15" s="309"/>
      <c r="AB15" s="313"/>
      <c r="AC15" s="308"/>
      <c r="AD15" s="314"/>
      <c r="AE15" s="312"/>
      <c r="AF15" s="308"/>
      <c r="AG15" s="309"/>
      <c r="AH15" s="313"/>
      <c r="AI15" s="308"/>
      <c r="AJ15" s="314"/>
      <c r="AK15" s="312"/>
      <c r="AL15" s="308"/>
      <c r="AM15" s="309"/>
      <c r="AN15" s="130"/>
      <c r="AO15" s="2"/>
      <c r="AP15" s="77"/>
      <c r="AQ15" s="47" t="s">
        <v>24</v>
      </c>
      <c r="AR15" s="504"/>
      <c r="AS15" s="44" t="s">
        <v>25</v>
      </c>
      <c r="AT15" s="21"/>
    </row>
    <row r="16" spans="1:46" ht="21.75" customHeight="1">
      <c r="A16" s="45"/>
      <c r="B16" s="503" t="s">
        <v>32</v>
      </c>
      <c r="C16" s="68" t="s">
        <v>23</v>
      </c>
      <c r="D16" s="285"/>
      <c r="E16" s="285"/>
      <c r="F16" s="286"/>
      <c r="G16" s="315"/>
      <c r="H16" s="316"/>
      <c r="I16" s="317"/>
      <c r="J16" s="73"/>
      <c r="K16" s="1"/>
      <c r="L16" s="1"/>
      <c r="M16" s="1"/>
      <c r="N16" s="1"/>
      <c r="O16" s="1"/>
      <c r="P16" s="290"/>
      <c r="Q16" s="290"/>
      <c r="R16" s="291"/>
      <c r="S16" s="292"/>
      <c r="T16" s="292"/>
      <c r="U16" s="293"/>
      <c r="V16" s="318"/>
      <c r="W16" s="290"/>
      <c r="X16" s="319"/>
      <c r="Y16" s="297"/>
      <c r="Z16" s="292"/>
      <c r="AA16" s="293"/>
      <c r="AB16" s="320"/>
      <c r="AC16" s="292"/>
      <c r="AD16" s="321"/>
      <c r="AE16" s="297"/>
      <c r="AF16" s="292"/>
      <c r="AG16" s="293"/>
      <c r="AH16" s="320"/>
      <c r="AI16" s="292"/>
      <c r="AJ16" s="321"/>
      <c r="AK16" s="297"/>
      <c r="AL16" s="292"/>
      <c r="AM16" s="293"/>
      <c r="AN16" s="131"/>
      <c r="AO16" s="1"/>
      <c r="AP16" s="76"/>
      <c r="AQ16" s="43" t="s">
        <v>23</v>
      </c>
      <c r="AR16" s="503" t="s">
        <v>32</v>
      </c>
      <c r="AS16" s="44"/>
      <c r="AT16" s="21"/>
    </row>
    <row r="17" spans="1:46" ht="21.75" customHeight="1">
      <c r="A17" s="45" t="s">
        <v>27</v>
      </c>
      <c r="B17" s="504"/>
      <c r="C17" s="69" t="s">
        <v>24</v>
      </c>
      <c r="D17" s="301"/>
      <c r="E17" s="301"/>
      <c r="F17" s="302"/>
      <c r="G17" s="303"/>
      <c r="H17" s="304"/>
      <c r="I17" s="305"/>
      <c r="J17" s="4"/>
      <c r="K17" s="3"/>
      <c r="L17" s="3"/>
      <c r="M17" s="3"/>
      <c r="N17" s="2"/>
      <c r="O17" s="2"/>
      <c r="P17" s="306"/>
      <c r="Q17" s="306"/>
      <c r="R17" s="307"/>
      <c r="S17" s="308"/>
      <c r="T17" s="308"/>
      <c r="U17" s="309"/>
      <c r="V17" s="310"/>
      <c r="W17" s="306"/>
      <c r="X17" s="311"/>
      <c r="Y17" s="312"/>
      <c r="Z17" s="308"/>
      <c r="AA17" s="309"/>
      <c r="AB17" s="313"/>
      <c r="AC17" s="308"/>
      <c r="AD17" s="314"/>
      <c r="AE17" s="312"/>
      <c r="AF17" s="308"/>
      <c r="AG17" s="309"/>
      <c r="AH17" s="313"/>
      <c r="AI17" s="308"/>
      <c r="AJ17" s="314"/>
      <c r="AK17" s="312"/>
      <c r="AL17" s="308"/>
      <c r="AM17" s="309"/>
      <c r="AN17" s="130"/>
      <c r="AO17" s="2"/>
      <c r="AP17" s="77"/>
      <c r="AQ17" s="47" t="s">
        <v>24</v>
      </c>
      <c r="AR17" s="504"/>
      <c r="AS17" s="44" t="s">
        <v>27</v>
      </c>
      <c r="AT17" s="21"/>
    </row>
    <row r="18" spans="1:46" ht="21.75" customHeight="1">
      <c r="A18" s="45"/>
      <c r="B18" s="503" t="s">
        <v>33</v>
      </c>
      <c r="C18" s="68" t="s">
        <v>23</v>
      </c>
      <c r="D18" s="285"/>
      <c r="E18" s="285"/>
      <c r="F18" s="286"/>
      <c r="G18" s="315"/>
      <c r="H18" s="316"/>
      <c r="I18" s="317"/>
      <c r="J18" s="125"/>
      <c r="K18" s="124"/>
      <c r="L18" s="126"/>
      <c r="M18" s="122"/>
      <c r="N18" s="73"/>
      <c r="O18" s="1"/>
      <c r="P18" s="290"/>
      <c r="Q18" s="290"/>
      <c r="R18" s="291"/>
      <c r="S18" s="292"/>
      <c r="T18" s="292"/>
      <c r="U18" s="293"/>
      <c r="V18" s="318"/>
      <c r="W18" s="290"/>
      <c r="X18" s="319"/>
      <c r="Y18" s="297"/>
      <c r="Z18" s="292"/>
      <c r="AA18" s="293"/>
      <c r="AB18" s="320"/>
      <c r="AC18" s="292"/>
      <c r="AD18" s="321"/>
      <c r="AE18" s="297"/>
      <c r="AF18" s="292"/>
      <c r="AG18" s="293"/>
      <c r="AH18" s="320"/>
      <c r="AI18" s="292"/>
      <c r="AJ18" s="321"/>
      <c r="AK18" s="297"/>
      <c r="AL18" s="292"/>
      <c r="AM18" s="293"/>
      <c r="AN18" s="132"/>
      <c r="AO18" s="1"/>
      <c r="AP18" s="76"/>
      <c r="AQ18" s="43" t="s">
        <v>23</v>
      </c>
      <c r="AR18" s="503" t="s">
        <v>33</v>
      </c>
      <c r="AS18" s="44"/>
      <c r="AT18" s="21"/>
    </row>
    <row r="19" spans="1:46" ht="21.75" customHeight="1">
      <c r="A19" s="49"/>
      <c r="B19" s="504"/>
      <c r="C19" s="69" t="s">
        <v>24</v>
      </c>
      <c r="D19" s="301"/>
      <c r="E19" s="301"/>
      <c r="F19" s="302"/>
      <c r="G19" s="303"/>
      <c r="H19" s="304"/>
      <c r="I19" s="305"/>
      <c r="J19" s="75"/>
      <c r="K19" s="6"/>
      <c r="L19" s="75"/>
      <c r="M19" s="123"/>
      <c r="N19" s="75"/>
      <c r="O19" s="2"/>
      <c r="P19" s="306"/>
      <c r="Q19" s="306"/>
      <c r="R19" s="307"/>
      <c r="S19" s="308"/>
      <c r="T19" s="308"/>
      <c r="U19" s="309"/>
      <c r="V19" s="310"/>
      <c r="W19" s="306"/>
      <c r="X19" s="311"/>
      <c r="Y19" s="312"/>
      <c r="Z19" s="308"/>
      <c r="AA19" s="309"/>
      <c r="AB19" s="313"/>
      <c r="AC19" s="308"/>
      <c r="AD19" s="314"/>
      <c r="AE19" s="312"/>
      <c r="AF19" s="308"/>
      <c r="AG19" s="309"/>
      <c r="AH19" s="313"/>
      <c r="AI19" s="308"/>
      <c r="AJ19" s="314"/>
      <c r="AK19" s="312"/>
      <c r="AL19" s="308"/>
      <c r="AM19" s="309"/>
      <c r="AN19" s="130"/>
      <c r="AO19" s="2"/>
      <c r="AP19" s="77"/>
      <c r="AQ19" s="50" t="s">
        <v>24</v>
      </c>
      <c r="AR19" s="504"/>
      <c r="AS19" s="51"/>
      <c r="AT19" s="21"/>
    </row>
    <row r="20" spans="1:46" ht="21.75" customHeight="1">
      <c r="A20" s="45" t="s">
        <v>34</v>
      </c>
      <c r="B20" s="503" t="s">
        <v>35</v>
      </c>
      <c r="C20" s="68" t="s">
        <v>23</v>
      </c>
      <c r="D20" s="285"/>
      <c r="E20" s="285"/>
      <c r="F20" s="286"/>
      <c r="G20" s="315"/>
      <c r="H20" s="316"/>
      <c r="I20" s="317"/>
      <c r="J20" s="73"/>
      <c r="K20" s="1"/>
      <c r="L20" s="1"/>
      <c r="M20" s="1"/>
      <c r="N20" s="1"/>
      <c r="O20" s="1"/>
      <c r="P20" s="290"/>
      <c r="Q20" s="290"/>
      <c r="R20" s="291"/>
      <c r="S20" s="292"/>
      <c r="T20" s="292"/>
      <c r="U20" s="293"/>
      <c r="V20" s="318"/>
      <c r="W20" s="290"/>
      <c r="X20" s="319"/>
      <c r="Y20" s="297"/>
      <c r="Z20" s="292"/>
      <c r="AA20" s="293"/>
      <c r="AB20" s="320"/>
      <c r="AC20" s="292"/>
      <c r="AD20" s="321"/>
      <c r="AE20" s="297"/>
      <c r="AF20" s="292"/>
      <c r="AG20" s="293"/>
      <c r="AH20" s="320"/>
      <c r="AI20" s="292"/>
      <c r="AJ20" s="321"/>
      <c r="AK20" s="297"/>
      <c r="AL20" s="292"/>
      <c r="AM20" s="293"/>
      <c r="AN20" s="131"/>
      <c r="AO20" s="1"/>
      <c r="AP20" s="76"/>
      <c r="AQ20" s="43" t="s">
        <v>23</v>
      </c>
      <c r="AR20" s="503" t="s">
        <v>35</v>
      </c>
      <c r="AS20" s="44" t="s">
        <v>34</v>
      </c>
      <c r="AT20" s="21"/>
    </row>
    <row r="21" spans="1:46" ht="21.75" customHeight="1">
      <c r="A21" s="45" t="s">
        <v>25</v>
      </c>
      <c r="B21" s="504"/>
      <c r="C21" s="69" t="s">
        <v>24</v>
      </c>
      <c r="D21" s="301"/>
      <c r="E21" s="301"/>
      <c r="F21" s="302"/>
      <c r="G21" s="303"/>
      <c r="H21" s="304"/>
      <c r="I21" s="305"/>
      <c r="J21" s="75"/>
      <c r="K21" s="2"/>
      <c r="L21" s="2"/>
      <c r="M21" s="2"/>
      <c r="N21" s="2"/>
      <c r="O21" s="2"/>
      <c r="P21" s="306"/>
      <c r="Q21" s="306"/>
      <c r="R21" s="307"/>
      <c r="S21" s="308"/>
      <c r="T21" s="308"/>
      <c r="U21" s="309"/>
      <c r="V21" s="310"/>
      <c r="W21" s="306"/>
      <c r="X21" s="311"/>
      <c r="Y21" s="312"/>
      <c r="Z21" s="308"/>
      <c r="AA21" s="309"/>
      <c r="AB21" s="313"/>
      <c r="AC21" s="308"/>
      <c r="AD21" s="314"/>
      <c r="AE21" s="312"/>
      <c r="AF21" s="308"/>
      <c r="AG21" s="309"/>
      <c r="AH21" s="313"/>
      <c r="AI21" s="308"/>
      <c r="AJ21" s="314"/>
      <c r="AK21" s="312"/>
      <c r="AL21" s="308"/>
      <c r="AM21" s="309"/>
      <c r="AN21" s="130"/>
      <c r="AO21" s="2"/>
      <c r="AP21" s="77"/>
      <c r="AQ21" s="47" t="s">
        <v>24</v>
      </c>
      <c r="AR21" s="504"/>
      <c r="AS21" s="44" t="s">
        <v>25</v>
      </c>
      <c r="AT21" s="21"/>
    </row>
    <row r="22" spans="1:46" ht="21.75" customHeight="1">
      <c r="A22" s="45" t="s">
        <v>27</v>
      </c>
      <c r="B22" s="503" t="s">
        <v>36</v>
      </c>
      <c r="C22" s="68" t="s">
        <v>23</v>
      </c>
      <c r="D22" s="285"/>
      <c r="E22" s="285"/>
      <c r="F22" s="286"/>
      <c r="G22" s="315"/>
      <c r="H22" s="316"/>
      <c r="I22" s="317"/>
      <c r="J22" s="73"/>
      <c r="K22" s="1"/>
      <c r="L22" s="1"/>
      <c r="M22" s="1"/>
      <c r="N22" s="1"/>
      <c r="O22" s="1"/>
      <c r="P22" s="290"/>
      <c r="Q22" s="290"/>
      <c r="R22" s="291"/>
      <c r="S22" s="292"/>
      <c r="T22" s="292"/>
      <c r="U22" s="293"/>
      <c r="V22" s="318"/>
      <c r="W22" s="290"/>
      <c r="X22" s="319"/>
      <c r="Y22" s="297"/>
      <c r="Z22" s="292"/>
      <c r="AA22" s="293"/>
      <c r="AB22" s="320"/>
      <c r="AC22" s="292"/>
      <c r="AD22" s="321"/>
      <c r="AE22" s="297"/>
      <c r="AF22" s="292"/>
      <c r="AG22" s="293"/>
      <c r="AH22" s="320"/>
      <c r="AI22" s="292"/>
      <c r="AJ22" s="321"/>
      <c r="AK22" s="297"/>
      <c r="AL22" s="292"/>
      <c r="AM22" s="293"/>
      <c r="AN22" s="131"/>
      <c r="AO22" s="1"/>
      <c r="AP22" s="76"/>
      <c r="AQ22" s="43" t="s">
        <v>23</v>
      </c>
      <c r="AR22" s="503" t="s">
        <v>36</v>
      </c>
      <c r="AS22" s="44" t="s">
        <v>27</v>
      </c>
      <c r="AT22" s="21"/>
    </row>
    <row r="23" spans="1:46" ht="21.75" customHeight="1">
      <c r="A23" s="49"/>
      <c r="B23" s="504"/>
      <c r="C23" s="69" t="s">
        <v>24</v>
      </c>
      <c r="D23" s="301"/>
      <c r="E23" s="301"/>
      <c r="F23" s="302"/>
      <c r="G23" s="303"/>
      <c r="H23" s="304"/>
      <c r="I23" s="305"/>
      <c r="J23" s="75"/>
      <c r="K23" s="2"/>
      <c r="L23" s="2"/>
      <c r="M23" s="2"/>
      <c r="N23" s="2"/>
      <c r="O23" s="2"/>
      <c r="P23" s="306"/>
      <c r="Q23" s="306"/>
      <c r="R23" s="307"/>
      <c r="S23" s="308"/>
      <c r="T23" s="308"/>
      <c r="U23" s="309"/>
      <c r="V23" s="310"/>
      <c r="W23" s="306"/>
      <c r="X23" s="311"/>
      <c r="Y23" s="312"/>
      <c r="Z23" s="308"/>
      <c r="AA23" s="309"/>
      <c r="AB23" s="313"/>
      <c r="AC23" s="308"/>
      <c r="AD23" s="314"/>
      <c r="AE23" s="312"/>
      <c r="AF23" s="308"/>
      <c r="AG23" s="309"/>
      <c r="AH23" s="313"/>
      <c r="AI23" s="308"/>
      <c r="AJ23" s="314"/>
      <c r="AK23" s="312"/>
      <c r="AL23" s="308"/>
      <c r="AM23" s="309"/>
      <c r="AN23" s="130"/>
      <c r="AO23" s="2"/>
      <c r="AP23" s="77"/>
      <c r="AQ23" s="50" t="s">
        <v>24</v>
      </c>
      <c r="AR23" s="504"/>
      <c r="AS23" s="51"/>
      <c r="AT23" s="21"/>
    </row>
    <row r="24" spans="1:47" ht="21.75" customHeight="1">
      <c r="A24" s="45"/>
      <c r="B24" s="503" t="s">
        <v>37</v>
      </c>
      <c r="C24" s="68" t="s">
        <v>23</v>
      </c>
      <c r="D24" s="285"/>
      <c r="E24" s="285"/>
      <c r="F24" s="286"/>
      <c r="G24" s="315"/>
      <c r="H24" s="316"/>
      <c r="I24" s="317"/>
      <c r="J24" s="73"/>
      <c r="K24" s="1"/>
      <c r="L24" s="1"/>
      <c r="M24" s="1"/>
      <c r="N24" s="1"/>
      <c r="O24" s="1"/>
      <c r="P24" s="290"/>
      <c r="Q24" s="290"/>
      <c r="R24" s="291"/>
      <c r="S24" s="292"/>
      <c r="T24" s="292"/>
      <c r="U24" s="293"/>
      <c r="V24" s="318"/>
      <c r="W24" s="290"/>
      <c r="X24" s="319"/>
      <c r="Y24" s="297"/>
      <c r="Z24" s="292"/>
      <c r="AA24" s="293"/>
      <c r="AB24" s="320"/>
      <c r="AC24" s="292"/>
      <c r="AD24" s="321"/>
      <c r="AE24" s="297"/>
      <c r="AF24" s="292"/>
      <c r="AG24" s="293"/>
      <c r="AH24" s="320"/>
      <c r="AI24" s="292"/>
      <c r="AJ24" s="321"/>
      <c r="AK24" s="297"/>
      <c r="AL24" s="292"/>
      <c r="AM24" s="293"/>
      <c r="AN24" s="131"/>
      <c r="AO24" s="1"/>
      <c r="AP24" s="76"/>
      <c r="AQ24" s="43" t="s">
        <v>23</v>
      </c>
      <c r="AR24" s="503" t="s">
        <v>37</v>
      </c>
      <c r="AS24" s="44"/>
      <c r="AT24" s="21"/>
      <c r="AU24" s="4"/>
    </row>
    <row r="25" spans="1:47" ht="21.75" customHeight="1">
      <c r="A25" s="45" t="s">
        <v>38</v>
      </c>
      <c r="B25" s="504"/>
      <c r="C25" s="69" t="s">
        <v>24</v>
      </c>
      <c r="D25" s="301"/>
      <c r="E25" s="301"/>
      <c r="F25" s="302"/>
      <c r="G25" s="303"/>
      <c r="H25" s="304"/>
      <c r="I25" s="305"/>
      <c r="J25" s="75"/>
      <c r="K25" s="2"/>
      <c r="L25" s="2"/>
      <c r="M25" s="2"/>
      <c r="N25" s="2"/>
      <c r="O25" s="2"/>
      <c r="P25" s="306"/>
      <c r="Q25" s="306"/>
      <c r="R25" s="307"/>
      <c r="S25" s="308"/>
      <c r="T25" s="308"/>
      <c r="U25" s="309"/>
      <c r="V25" s="310"/>
      <c r="W25" s="306"/>
      <c r="X25" s="311"/>
      <c r="Y25" s="312"/>
      <c r="Z25" s="308"/>
      <c r="AA25" s="309"/>
      <c r="AB25" s="313"/>
      <c r="AC25" s="308"/>
      <c r="AD25" s="314"/>
      <c r="AE25" s="312"/>
      <c r="AF25" s="308"/>
      <c r="AG25" s="309"/>
      <c r="AH25" s="313"/>
      <c r="AI25" s="308"/>
      <c r="AJ25" s="314"/>
      <c r="AK25" s="312"/>
      <c r="AL25" s="308"/>
      <c r="AM25" s="309"/>
      <c r="AN25" s="130"/>
      <c r="AO25" s="2"/>
      <c r="AP25" s="77"/>
      <c r="AQ25" s="47" t="s">
        <v>24</v>
      </c>
      <c r="AR25" s="504"/>
      <c r="AS25" s="44" t="s">
        <v>38</v>
      </c>
      <c r="AT25" s="21"/>
      <c r="AU25" s="21"/>
    </row>
    <row r="26" spans="1:47" ht="21.75" customHeight="1">
      <c r="A26" s="45"/>
      <c r="B26" s="503" t="s">
        <v>39</v>
      </c>
      <c r="C26" s="68" t="s">
        <v>23</v>
      </c>
      <c r="D26" s="285"/>
      <c r="E26" s="285"/>
      <c r="F26" s="286"/>
      <c r="G26" s="315"/>
      <c r="H26" s="316"/>
      <c r="I26" s="317"/>
      <c r="J26" s="73"/>
      <c r="K26" s="1"/>
      <c r="L26" s="1"/>
      <c r="M26" s="1"/>
      <c r="N26" s="1"/>
      <c r="O26" s="1"/>
      <c r="P26" s="290"/>
      <c r="Q26" s="290"/>
      <c r="R26" s="291"/>
      <c r="S26" s="292"/>
      <c r="T26" s="292"/>
      <c r="U26" s="293"/>
      <c r="V26" s="318"/>
      <c r="W26" s="290"/>
      <c r="X26" s="319"/>
      <c r="Y26" s="297"/>
      <c r="Z26" s="292"/>
      <c r="AA26" s="293"/>
      <c r="AB26" s="320"/>
      <c r="AC26" s="292"/>
      <c r="AD26" s="321"/>
      <c r="AE26" s="297"/>
      <c r="AF26" s="292"/>
      <c r="AG26" s="293"/>
      <c r="AH26" s="320"/>
      <c r="AI26" s="292"/>
      <c r="AJ26" s="321"/>
      <c r="AK26" s="297"/>
      <c r="AL26" s="292"/>
      <c r="AM26" s="293"/>
      <c r="AN26" s="131"/>
      <c r="AO26" s="1"/>
      <c r="AP26" s="76"/>
      <c r="AQ26" s="43" t="s">
        <v>23</v>
      </c>
      <c r="AR26" s="503" t="s">
        <v>39</v>
      </c>
      <c r="AS26" s="44"/>
      <c r="AT26" s="21"/>
      <c r="AU26" s="21"/>
    </row>
    <row r="27" spans="1:47" ht="21.75" customHeight="1">
      <c r="A27" s="45" t="s">
        <v>25</v>
      </c>
      <c r="B27" s="504"/>
      <c r="C27" s="69" t="s">
        <v>24</v>
      </c>
      <c r="D27" s="301"/>
      <c r="E27" s="301"/>
      <c r="F27" s="302"/>
      <c r="G27" s="303"/>
      <c r="H27" s="304"/>
      <c r="I27" s="305"/>
      <c r="J27" s="75"/>
      <c r="K27" s="2"/>
      <c r="L27" s="2"/>
      <c r="M27" s="2"/>
      <c r="N27" s="2"/>
      <c r="O27" s="2"/>
      <c r="P27" s="306"/>
      <c r="Q27" s="306"/>
      <c r="R27" s="307"/>
      <c r="S27" s="308"/>
      <c r="T27" s="308"/>
      <c r="U27" s="309"/>
      <c r="V27" s="310"/>
      <c r="W27" s="306"/>
      <c r="X27" s="311"/>
      <c r="Y27" s="312"/>
      <c r="Z27" s="308"/>
      <c r="AA27" s="309"/>
      <c r="AB27" s="313"/>
      <c r="AC27" s="308"/>
      <c r="AD27" s="314"/>
      <c r="AE27" s="312"/>
      <c r="AF27" s="308"/>
      <c r="AG27" s="309"/>
      <c r="AH27" s="313"/>
      <c r="AI27" s="308"/>
      <c r="AJ27" s="314"/>
      <c r="AK27" s="312"/>
      <c r="AL27" s="308"/>
      <c r="AM27" s="309"/>
      <c r="AN27" s="130"/>
      <c r="AO27" s="2"/>
      <c r="AP27" s="77"/>
      <c r="AQ27" s="47" t="s">
        <v>24</v>
      </c>
      <c r="AR27" s="504"/>
      <c r="AS27" s="44" t="s">
        <v>25</v>
      </c>
      <c r="AT27" s="21"/>
      <c r="AU27" s="21"/>
    </row>
    <row r="28" spans="1:47" ht="21.75" customHeight="1">
      <c r="A28" s="45"/>
      <c r="B28" s="503" t="s">
        <v>40</v>
      </c>
      <c r="C28" s="68" t="s">
        <v>23</v>
      </c>
      <c r="D28" s="285"/>
      <c r="E28" s="285"/>
      <c r="F28" s="286"/>
      <c r="G28" s="315"/>
      <c r="H28" s="316"/>
      <c r="I28" s="317"/>
      <c r="J28" s="73"/>
      <c r="K28" s="1"/>
      <c r="L28" s="1"/>
      <c r="M28" s="1"/>
      <c r="N28" s="1"/>
      <c r="O28" s="1"/>
      <c r="P28" s="290"/>
      <c r="Q28" s="290"/>
      <c r="R28" s="291"/>
      <c r="S28" s="292"/>
      <c r="T28" s="292"/>
      <c r="U28" s="293"/>
      <c r="V28" s="318"/>
      <c r="W28" s="290"/>
      <c r="X28" s="319"/>
      <c r="Y28" s="297"/>
      <c r="Z28" s="292"/>
      <c r="AA28" s="293"/>
      <c r="AB28" s="320"/>
      <c r="AC28" s="292"/>
      <c r="AD28" s="321"/>
      <c r="AE28" s="297"/>
      <c r="AF28" s="292"/>
      <c r="AG28" s="293"/>
      <c r="AH28" s="320"/>
      <c r="AI28" s="292"/>
      <c r="AJ28" s="321"/>
      <c r="AK28" s="297"/>
      <c r="AL28" s="292"/>
      <c r="AM28" s="293"/>
      <c r="AN28" s="131"/>
      <c r="AO28" s="1"/>
      <c r="AP28" s="76"/>
      <c r="AQ28" s="43" t="s">
        <v>23</v>
      </c>
      <c r="AR28" s="503" t="s">
        <v>40</v>
      </c>
      <c r="AS28" s="44"/>
      <c r="AT28" s="21"/>
      <c r="AU28" s="4"/>
    </row>
    <row r="29" spans="1:47" ht="21.75" customHeight="1">
      <c r="A29" s="45" t="s">
        <v>27</v>
      </c>
      <c r="B29" s="504"/>
      <c r="C29" s="69" t="s">
        <v>24</v>
      </c>
      <c r="D29" s="301"/>
      <c r="E29" s="301"/>
      <c r="F29" s="302"/>
      <c r="G29" s="303"/>
      <c r="H29" s="304"/>
      <c r="I29" s="305"/>
      <c r="J29" s="75"/>
      <c r="K29" s="2"/>
      <c r="L29" s="2"/>
      <c r="M29" s="2"/>
      <c r="N29" s="2"/>
      <c r="O29" s="2"/>
      <c r="P29" s="306"/>
      <c r="Q29" s="306"/>
      <c r="R29" s="307"/>
      <c r="S29" s="308"/>
      <c r="T29" s="308"/>
      <c r="U29" s="309"/>
      <c r="V29" s="310"/>
      <c r="W29" s="306"/>
      <c r="X29" s="311"/>
      <c r="Y29" s="312"/>
      <c r="Z29" s="308"/>
      <c r="AA29" s="309"/>
      <c r="AB29" s="313"/>
      <c r="AC29" s="308"/>
      <c r="AD29" s="314"/>
      <c r="AE29" s="312"/>
      <c r="AF29" s="308"/>
      <c r="AG29" s="309"/>
      <c r="AH29" s="313"/>
      <c r="AI29" s="308"/>
      <c r="AJ29" s="314"/>
      <c r="AK29" s="312"/>
      <c r="AL29" s="308"/>
      <c r="AM29" s="309"/>
      <c r="AN29" s="130"/>
      <c r="AO29" s="2"/>
      <c r="AP29" s="77"/>
      <c r="AQ29" s="47" t="s">
        <v>24</v>
      </c>
      <c r="AR29" s="504"/>
      <c r="AS29" s="44" t="s">
        <v>27</v>
      </c>
      <c r="AT29" s="21"/>
      <c r="AU29" s="4"/>
    </row>
    <row r="30" spans="1:47" ht="21.75" customHeight="1">
      <c r="A30" s="45"/>
      <c r="B30" s="503" t="s">
        <v>41</v>
      </c>
      <c r="C30" s="68" t="s">
        <v>23</v>
      </c>
      <c r="D30" s="285"/>
      <c r="E30" s="285"/>
      <c r="F30" s="286"/>
      <c r="G30" s="315"/>
      <c r="H30" s="316"/>
      <c r="I30" s="317"/>
      <c r="J30" s="73"/>
      <c r="K30" s="1"/>
      <c r="L30" s="1"/>
      <c r="M30" s="1"/>
      <c r="N30" s="1"/>
      <c r="O30" s="1"/>
      <c r="P30" s="290"/>
      <c r="Q30" s="290"/>
      <c r="R30" s="291"/>
      <c r="S30" s="292"/>
      <c r="T30" s="292"/>
      <c r="U30" s="293"/>
      <c r="V30" s="318"/>
      <c r="W30" s="290"/>
      <c r="X30" s="319"/>
      <c r="Y30" s="297"/>
      <c r="Z30" s="292"/>
      <c r="AA30" s="293"/>
      <c r="AB30" s="320"/>
      <c r="AC30" s="292"/>
      <c r="AD30" s="321"/>
      <c r="AE30" s="297"/>
      <c r="AF30" s="292"/>
      <c r="AG30" s="293"/>
      <c r="AH30" s="320"/>
      <c r="AI30" s="292"/>
      <c r="AJ30" s="321"/>
      <c r="AK30" s="297"/>
      <c r="AL30" s="292"/>
      <c r="AM30" s="293"/>
      <c r="AN30" s="131"/>
      <c r="AO30" s="1"/>
      <c r="AP30" s="76"/>
      <c r="AQ30" s="43" t="s">
        <v>23</v>
      </c>
      <c r="AR30" s="503" t="s">
        <v>41</v>
      </c>
      <c r="AS30" s="52"/>
      <c r="AT30" s="21"/>
      <c r="AU30" s="4"/>
    </row>
    <row r="31" spans="1:47" ht="21.75" customHeight="1">
      <c r="A31" s="49"/>
      <c r="B31" s="504"/>
      <c r="C31" s="69" t="s">
        <v>24</v>
      </c>
      <c r="D31" s="301"/>
      <c r="E31" s="301"/>
      <c r="F31" s="302"/>
      <c r="G31" s="303"/>
      <c r="H31" s="304"/>
      <c r="I31" s="305"/>
      <c r="J31" s="75"/>
      <c r="K31" s="2"/>
      <c r="L31" s="2"/>
      <c r="M31" s="2"/>
      <c r="N31" s="2"/>
      <c r="O31" s="2"/>
      <c r="P31" s="306"/>
      <c r="Q31" s="306"/>
      <c r="R31" s="307"/>
      <c r="S31" s="308"/>
      <c r="T31" s="308"/>
      <c r="U31" s="309"/>
      <c r="V31" s="310"/>
      <c r="W31" s="306"/>
      <c r="X31" s="311"/>
      <c r="Y31" s="312"/>
      <c r="Z31" s="308"/>
      <c r="AA31" s="309"/>
      <c r="AB31" s="313"/>
      <c r="AC31" s="308"/>
      <c r="AD31" s="314"/>
      <c r="AE31" s="312"/>
      <c r="AF31" s="308"/>
      <c r="AG31" s="309"/>
      <c r="AH31" s="313"/>
      <c r="AI31" s="308"/>
      <c r="AJ31" s="314"/>
      <c r="AK31" s="312"/>
      <c r="AL31" s="308"/>
      <c r="AM31" s="309"/>
      <c r="AN31" s="130"/>
      <c r="AO31" s="2"/>
      <c r="AP31" s="77"/>
      <c r="AQ31" s="50" t="s">
        <v>24</v>
      </c>
      <c r="AR31" s="504"/>
      <c r="AS31" s="51"/>
      <c r="AT31" s="21"/>
      <c r="AU31" s="4"/>
    </row>
    <row r="32" spans="1:47" ht="21.75" customHeight="1">
      <c r="A32" s="45" t="s">
        <v>42</v>
      </c>
      <c r="B32" s="503" t="s">
        <v>43</v>
      </c>
      <c r="C32" s="68" t="s">
        <v>23</v>
      </c>
      <c r="D32" s="285"/>
      <c r="E32" s="285"/>
      <c r="F32" s="286"/>
      <c r="G32" s="322"/>
      <c r="H32" s="316"/>
      <c r="I32" s="317"/>
      <c r="J32" s="73"/>
      <c r="K32" s="1"/>
      <c r="L32" s="1"/>
      <c r="M32" s="1"/>
      <c r="N32" s="1"/>
      <c r="O32" s="1"/>
      <c r="P32" s="290"/>
      <c r="Q32" s="290"/>
      <c r="R32" s="291"/>
      <c r="S32" s="292"/>
      <c r="T32" s="292"/>
      <c r="U32" s="293"/>
      <c r="V32" s="318"/>
      <c r="W32" s="290"/>
      <c r="X32" s="319"/>
      <c r="Y32" s="297"/>
      <c r="Z32" s="292"/>
      <c r="AA32" s="293"/>
      <c r="AB32" s="320"/>
      <c r="AC32" s="292"/>
      <c r="AD32" s="321"/>
      <c r="AE32" s="297"/>
      <c r="AF32" s="292"/>
      <c r="AG32" s="293"/>
      <c r="AH32" s="320"/>
      <c r="AI32" s="292"/>
      <c r="AJ32" s="321"/>
      <c r="AK32" s="297"/>
      <c r="AL32" s="292"/>
      <c r="AM32" s="293"/>
      <c r="AN32" s="131"/>
      <c r="AO32" s="1"/>
      <c r="AP32" s="76"/>
      <c r="AQ32" s="43" t="s">
        <v>23</v>
      </c>
      <c r="AR32" s="503" t="s">
        <v>43</v>
      </c>
      <c r="AS32" s="44" t="s">
        <v>42</v>
      </c>
      <c r="AT32" s="4"/>
      <c r="AU32" s="21"/>
    </row>
    <row r="33" spans="1:47" ht="21.75" customHeight="1">
      <c r="A33" s="45" t="s">
        <v>44</v>
      </c>
      <c r="B33" s="504"/>
      <c r="C33" s="69" t="s">
        <v>24</v>
      </c>
      <c r="D33" s="301"/>
      <c r="E33" s="301"/>
      <c r="F33" s="302"/>
      <c r="G33" s="303"/>
      <c r="H33" s="304"/>
      <c r="I33" s="305"/>
      <c r="J33" s="75"/>
      <c r="K33" s="2"/>
      <c r="L33" s="2"/>
      <c r="M33" s="2"/>
      <c r="N33" s="2"/>
      <c r="O33" s="2"/>
      <c r="P33" s="306"/>
      <c r="Q33" s="306"/>
      <c r="R33" s="307"/>
      <c r="S33" s="308"/>
      <c r="T33" s="308"/>
      <c r="U33" s="309"/>
      <c r="V33" s="310"/>
      <c r="W33" s="306"/>
      <c r="X33" s="311"/>
      <c r="Y33" s="312"/>
      <c r="Z33" s="308"/>
      <c r="AA33" s="309"/>
      <c r="AB33" s="313"/>
      <c r="AC33" s="308"/>
      <c r="AD33" s="314"/>
      <c r="AE33" s="312"/>
      <c r="AF33" s="308"/>
      <c r="AG33" s="309"/>
      <c r="AH33" s="313"/>
      <c r="AI33" s="308"/>
      <c r="AJ33" s="314"/>
      <c r="AK33" s="312"/>
      <c r="AL33" s="308"/>
      <c r="AM33" s="309"/>
      <c r="AN33" s="130"/>
      <c r="AO33" s="2"/>
      <c r="AP33" s="77"/>
      <c r="AQ33" s="47" t="s">
        <v>24</v>
      </c>
      <c r="AR33" s="504"/>
      <c r="AS33" s="44" t="s">
        <v>44</v>
      </c>
      <c r="AT33" s="4"/>
      <c r="AU33" s="21"/>
    </row>
    <row r="34" spans="1:46" ht="21.75" customHeight="1">
      <c r="A34" s="45" t="s">
        <v>25</v>
      </c>
      <c r="B34" s="503" t="s">
        <v>45</v>
      </c>
      <c r="C34" s="68" t="s">
        <v>23</v>
      </c>
      <c r="D34" s="285"/>
      <c r="E34" s="285"/>
      <c r="F34" s="286"/>
      <c r="G34" s="315"/>
      <c r="H34" s="316"/>
      <c r="I34" s="317"/>
      <c r="J34" s="73"/>
      <c r="K34" s="1"/>
      <c r="L34" s="1"/>
      <c r="M34" s="1"/>
      <c r="N34" s="1"/>
      <c r="O34" s="1"/>
      <c r="P34" s="290"/>
      <c r="Q34" s="290"/>
      <c r="R34" s="291"/>
      <c r="S34" s="292"/>
      <c r="T34" s="292"/>
      <c r="U34" s="293"/>
      <c r="V34" s="318"/>
      <c r="W34" s="290"/>
      <c r="X34" s="319"/>
      <c r="Y34" s="297"/>
      <c r="Z34" s="292"/>
      <c r="AA34" s="293"/>
      <c r="AB34" s="320"/>
      <c r="AC34" s="292"/>
      <c r="AD34" s="321"/>
      <c r="AE34" s="297"/>
      <c r="AF34" s="292"/>
      <c r="AG34" s="293"/>
      <c r="AH34" s="320"/>
      <c r="AI34" s="292"/>
      <c r="AJ34" s="321"/>
      <c r="AK34" s="297"/>
      <c r="AL34" s="292"/>
      <c r="AM34" s="293"/>
      <c r="AN34" s="131"/>
      <c r="AO34" s="1"/>
      <c r="AP34" s="76"/>
      <c r="AQ34" s="43" t="s">
        <v>23</v>
      </c>
      <c r="AR34" s="503" t="s">
        <v>45</v>
      </c>
      <c r="AS34" s="44" t="s">
        <v>25</v>
      </c>
      <c r="AT34" s="21"/>
    </row>
    <row r="35" spans="1:46" ht="21.75" customHeight="1">
      <c r="A35" s="49" t="s">
        <v>27</v>
      </c>
      <c r="B35" s="504"/>
      <c r="C35" s="69" t="s">
        <v>24</v>
      </c>
      <c r="D35" s="301"/>
      <c r="E35" s="301"/>
      <c r="F35" s="302"/>
      <c r="G35" s="303"/>
      <c r="H35" s="304"/>
      <c r="I35" s="305"/>
      <c r="J35" s="75"/>
      <c r="K35" s="2"/>
      <c r="L35" s="2"/>
      <c r="M35" s="2"/>
      <c r="N35" s="2"/>
      <c r="O35" s="2"/>
      <c r="P35" s="306"/>
      <c r="Q35" s="306"/>
      <c r="R35" s="307"/>
      <c r="S35" s="308"/>
      <c r="T35" s="308"/>
      <c r="U35" s="309"/>
      <c r="V35" s="310"/>
      <c r="W35" s="306"/>
      <c r="X35" s="311"/>
      <c r="Y35" s="312"/>
      <c r="Z35" s="308"/>
      <c r="AA35" s="309"/>
      <c r="AB35" s="313"/>
      <c r="AC35" s="308"/>
      <c r="AD35" s="314"/>
      <c r="AE35" s="312"/>
      <c r="AF35" s="308"/>
      <c r="AG35" s="309"/>
      <c r="AH35" s="313"/>
      <c r="AI35" s="308"/>
      <c r="AJ35" s="314"/>
      <c r="AK35" s="312"/>
      <c r="AL35" s="308"/>
      <c r="AM35" s="309"/>
      <c r="AN35" s="130"/>
      <c r="AO35" s="2"/>
      <c r="AP35" s="77"/>
      <c r="AQ35" s="50" t="s">
        <v>24</v>
      </c>
      <c r="AR35" s="504"/>
      <c r="AS35" s="51" t="s">
        <v>27</v>
      </c>
      <c r="AT35" s="21"/>
    </row>
    <row r="36" spans="1:46" ht="21.75" customHeight="1">
      <c r="A36" s="45" t="s">
        <v>46</v>
      </c>
      <c r="B36" s="503" t="s">
        <v>47</v>
      </c>
      <c r="C36" s="68" t="s">
        <v>23</v>
      </c>
      <c r="D36" s="285"/>
      <c r="E36" s="285"/>
      <c r="F36" s="286"/>
      <c r="G36" s="315"/>
      <c r="H36" s="316"/>
      <c r="I36" s="317"/>
      <c r="J36" s="73"/>
      <c r="K36" s="1"/>
      <c r="L36" s="1"/>
      <c r="M36" s="1"/>
      <c r="N36" s="1"/>
      <c r="O36" s="1"/>
      <c r="P36" s="290"/>
      <c r="Q36" s="290"/>
      <c r="R36" s="291"/>
      <c r="S36" s="292"/>
      <c r="T36" s="292"/>
      <c r="U36" s="293"/>
      <c r="V36" s="318"/>
      <c r="W36" s="290"/>
      <c r="X36" s="319"/>
      <c r="Y36" s="297"/>
      <c r="Z36" s="292"/>
      <c r="AA36" s="293"/>
      <c r="AB36" s="320"/>
      <c r="AC36" s="292"/>
      <c r="AD36" s="321"/>
      <c r="AE36" s="297"/>
      <c r="AF36" s="292"/>
      <c r="AG36" s="293"/>
      <c r="AH36" s="320"/>
      <c r="AI36" s="292"/>
      <c r="AJ36" s="321"/>
      <c r="AK36" s="297"/>
      <c r="AL36" s="292"/>
      <c r="AM36" s="293"/>
      <c r="AN36" s="131"/>
      <c r="AO36" s="1"/>
      <c r="AP36" s="76"/>
      <c r="AQ36" s="43" t="s">
        <v>23</v>
      </c>
      <c r="AR36" s="503" t="s">
        <v>47</v>
      </c>
      <c r="AS36" s="44" t="s">
        <v>46</v>
      </c>
      <c r="AT36" s="21"/>
    </row>
    <row r="37" spans="1:46" ht="21.75" customHeight="1">
      <c r="A37" s="45" t="s">
        <v>25</v>
      </c>
      <c r="B37" s="504"/>
      <c r="C37" s="69" t="s">
        <v>24</v>
      </c>
      <c r="D37" s="301"/>
      <c r="E37" s="301"/>
      <c r="F37" s="302"/>
      <c r="G37" s="303"/>
      <c r="H37" s="304"/>
      <c r="I37" s="305"/>
      <c r="J37" s="75"/>
      <c r="K37" s="2"/>
      <c r="L37" s="2"/>
      <c r="M37" s="2"/>
      <c r="N37" s="2"/>
      <c r="O37" s="2"/>
      <c r="P37" s="306"/>
      <c r="Q37" s="306"/>
      <c r="R37" s="307"/>
      <c r="S37" s="308"/>
      <c r="T37" s="308"/>
      <c r="U37" s="309"/>
      <c r="V37" s="310"/>
      <c r="W37" s="306"/>
      <c r="X37" s="311"/>
      <c r="Y37" s="312"/>
      <c r="Z37" s="308"/>
      <c r="AA37" s="309"/>
      <c r="AB37" s="313"/>
      <c r="AC37" s="308"/>
      <c r="AD37" s="314"/>
      <c r="AE37" s="312"/>
      <c r="AF37" s="308"/>
      <c r="AG37" s="309"/>
      <c r="AH37" s="313"/>
      <c r="AI37" s="308"/>
      <c r="AJ37" s="314"/>
      <c r="AK37" s="312"/>
      <c r="AL37" s="308"/>
      <c r="AM37" s="309"/>
      <c r="AN37" s="130"/>
      <c r="AO37" s="2"/>
      <c r="AP37" s="77"/>
      <c r="AQ37" s="47" t="s">
        <v>24</v>
      </c>
      <c r="AR37" s="504"/>
      <c r="AS37" s="44" t="s">
        <v>25</v>
      </c>
      <c r="AT37" s="21"/>
    </row>
    <row r="38" spans="1:46" ht="21.75" customHeight="1">
      <c r="A38" s="45" t="s">
        <v>27</v>
      </c>
      <c r="B38" s="503" t="s">
        <v>48</v>
      </c>
      <c r="C38" s="68" t="s">
        <v>23</v>
      </c>
      <c r="D38" s="285"/>
      <c r="E38" s="285"/>
      <c r="F38" s="286"/>
      <c r="G38" s="315"/>
      <c r="H38" s="316"/>
      <c r="I38" s="317"/>
      <c r="J38" s="73"/>
      <c r="K38" s="1"/>
      <c r="L38" s="1"/>
      <c r="M38" s="1"/>
      <c r="N38" s="1"/>
      <c r="O38" s="1"/>
      <c r="P38" s="290"/>
      <c r="Q38" s="290"/>
      <c r="R38" s="291"/>
      <c r="S38" s="292"/>
      <c r="T38" s="292"/>
      <c r="U38" s="293"/>
      <c r="V38" s="318"/>
      <c r="W38" s="290"/>
      <c r="X38" s="319"/>
      <c r="Y38" s="297"/>
      <c r="Z38" s="292"/>
      <c r="AA38" s="293"/>
      <c r="AB38" s="320"/>
      <c r="AC38" s="292"/>
      <c r="AD38" s="321"/>
      <c r="AE38" s="297"/>
      <c r="AF38" s="292"/>
      <c r="AG38" s="293"/>
      <c r="AH38" s="320"/>
      <c r="AI38" s="292"/>
      <c r="AJ38" s="321"/>
      <c r="AK38" s="297"/>
      <c r="AL38" s="292"/>
      <c r="AM38" s="293"/>
      <c r="AN38" s="131"/>
      <c r="AO38" s="1"/>
      <c r="AP38" s="76"/>
      <c r="AQ38" s="43" t="s">
        <v>23</v>
      </c>
      <c r="AR38" s="503" t="s">
        <v>48</v>
      </c>
      <c r="AS38" s="44" t="s">
        <v>27</v>
      </c>
      <c r="AT38" s="21"/>
    </row>
    <row r="39" spans="1:46" ht="21.75" customHeight="1">
      <c r="A39" s="49" t="s">
        <v>49</v>
      </c>
      <c r="B39" s="504"/>
      <c r="C39" s="69" t="s">
        <v>24</v>
      </c>
      <c r="D39" s="301"/>
      <c r="E39" s="301"/>
      <c r="F39" s="302"/>
      <c r="G39" s="303"/>
      <c r="H39" s="304"/>
      <c r="I39" s="305"/>
      <c r="J39" s="75"/>
      <c r="K39" s="2"/>
      <c r="L39" s="2"/>
      <c r="M39" s="2"/>
      <c r="N39" s="2"/>
      <c r="O39" s="2"/>
      <c r="P39" s="306"/>
      <c r="Q39" s="306"/>
      <c r="R39" s="307"/>
      <c r="S39" s="308"/>
      <c r="T39" s="308"/>
      <c r="U39" s="309"/>
      <c r="V39" s="310"/>
      <c r="W39" s="306"/>
      <c r="X39" s="311"/>
      <c r="Y39" s="312"/>
      <c r="Z39" s="308"/>
      <c r="AA39" s="309"/>
      <c r="AB39" s="313"/>
      <c r="AC39" s="308"/>
      <c r="AD39" s="314"/>
      <c r="AE39" s="312"/>
      <c r="AF39" s="308"/>
      <c r="AG39" s="309"/>
      <c r="AH39" s="313"/>
      <c r="AI39" s="308"/>
      <c r="AJ39" s="314"/>
      <c r="AK39" s="312"/>
      <c r="AL39" s="308"/>
      <c r="AM39" s="309"/>
      <c r="AN39" s="130"/>
      <c r="AO39" s="2"/>
      <c r="AP39" s="77"/>
      <c r="AQ39" s="50" t="s">
        <v>24</v>
      </c>
      <c r="AR39" s="504"/>
      <c r="AS39" s="51" t="s">
        <v>49</v>
      </c>
      <c r="AT39" s="21"/>
    </row>
    <row r="40" spans="1:46" ht="21.75" customHeight="1">
      <c r="A40" s="45"/>
      <c r="B40" s="503" t="s">
        <v>50</v>
      </c>
      <c r="C40" s="68" t="s">
        <v>23</v>
      </c>
      <c r="D40" s="285"/>
      <c r="E40" s="285"/>
      <c r="F40" s="286"/>
      <c r="G40" s="315"/>
      <c r="H40" s="316"/>
      <c r="I40" s="317"/>
      <c r="J40" s="73"/>
      <c r="K40" s="1"/>
      <c r="L40" s="1"/>
      <c r="M40" s="1"/>
      <c r="N40" s="1"/>
      <c r="O40" s="1"/>
      <c r="P40" s="290"/>
      <c r="Q40" s="290"/>
      <c r="R40" s="291"/>
      <c r="S40" s="292"/>
      <c r="T40" s="292"/>
      <c r="U40" s="293"/>
      <c r="V40" s="318"/>
      <c r="W40" s="290"/>
      <c r="X40" s="319"/>
      <c r="Y40" s="297"/>
      <c r="Z40" s="292"/>
      <c r="AA40" s="293"/>
      <c r="AB40" s="320"/>
      <c r="AC40" s="292"/>
      <c r="AD40" s="321"/>
      <c r="AE40" s="297"/>
      <c r="AF40" s="292"/>
      <c r="AG40" s="293"/>
      <c r="AH40" s="320"/>
      <c r="AI40" s="292"/>
      <c r="AJ40" s="321"/>
      <c r="AK40" s="297"/>
      <c r="AL40" s="292"/>
      <c r="AM40" s="293"/>
      <c r="AN40" s="131"/>
      <c r="AO40" s="1"/>
      <c r="AP40" s="76"/>
      <c r="AQ40" s="43" t="s">
        <v>23</v>
      </c>
      <c r="AR40" s="503" t="s">
        <v>50</v>
      </c>
      <c r="AS40" s="44"/>
      <c r="AT40" s="21"/>
    </row>
    <row r="41" spans="1:46" ht="21.75" customHeight="1">
      <c r="A41" s="45" t="s">
        <v>51</v>
      </c>
      <c r="B41" s="504"/>
      <c r="C41" s="69" t="s">
        <v>24</v>
      </c>
      <c r="D41" s="301"/>
      <c r="E41" s="301"/>
      <c r="F41" s="302"/>
      <c r="G41" s="303"/>
      <c r="H41" s="304"/>
      <c r="I41" s="305"/>
      <c r="J41" s="75"/>
      <c r="K41" s="2"/>
      <c r="L41" s="2"/>
      <c r="M41" s="2"/>
      <c r="N41" s="2"/>
      <c r="O41" s="2"/>
      <c r="P41" s="306"/>
      <c r="Q41" s="306"/>
      <c r="R41" s="307"/>
      <c r="S41" s="308"/>
      <c r="T41" s="308"/>
      <c r="U41" s="309"/>
      <c r="V41" s="310"/>
      <c r="W41" s="306"/>
      <c r="X41" s="311"/>
      <c r="Y41" s="312"/>
      <c r="Z41" s="308"/>
      <c r="AA41" s="309"/>
      <c r="AB41" s="313"/>
      <c r="AC41" s="308"/>
      <c r="AD41" s="314"/>
      <c r="AE41" s="312"/>
      <c r="AF41" s="308"/>
      <c r="AG41" s="309"/>
      <c r="AH41" s="313"/>
      <c r="AI41" s="308"/>
      <c r="AJ41" s="314"/>
      <c r="AK41" s="312"/>
      <c r="AL41" s="308"/>
      <c r="AM41" s="309"/>
      <c r="AN41" s="130"/>
      <c r="AO41" s="2"/>
      <c r="AP41" s="77"/>
      <c r="AQ41" s="47" t="s">
        <v>24</v>
      </c>
      <c r="AR41" s="504"/>
      <c r="AS41" s="44" t="s">
        <v>51</v>
      </c>
      <c r="AT41" s="21"/>
    </row>
    <row r="42" spans="1:46" ht="21.75" customHeight="1">
      <c r="A42" s="45"/>
      <c r="B42" s="503" t="s">
        <v>52</v>
      </c>
      <c r="C42" s="68" t="s">
        <v>23</v>
      </c>
      <c r="D42" s="285"/>
      <c r="E42" s="285"/>
      <c r="F42" s="286"/>
      <c r="G42" s="315"/>
      <c r="H42" s="316"/>
      <c r="I42" s="317"/>
      <c r="J42" s="73"/>
      <c r="K42" s="1"/>
      <c r="L42" s="1"/>
      <c r="M42" s="1"/>
      <c r="N42" s="1"/>
      <c r="O42" s="1"/>
      <c r="P42" s="290"/>
      <c r="Q42" s="290"/>
      <c r="R42" s="291"/>
      <c r="S42" s="292"/>
      <c r="T42" s="292"/>
      <c r="U42" s="293"/>
      <c r="V42" s="318"/>
      <c r="W42" s="290"/>
      <c r="X42" s="319"/>
      <c r="Y42" s="297"/>
      <c r="Z42" s="292"/>
      <c r="AA42" s="293"/>
      <c r="AB42" s="320"/>
      <c r="AC42" s="292"/>
      <c r="AD42" s="321"/>
      <c r="AE42" s="297"/>
      <c r="AF42" s="292"/>
      <c r="AG42" s="293"/>
      <c r="AH42" s="320"/>
      <c r="AI42" s="292"/>
      <c r="AJ42" s="321"/>
      <c r="AK42" s="297"/>
      <c r="AL42" s="292"/>
      <c r="AM42" s="293"/>
      <c r="AN42" s="131"/>
      <c r="AO42" s="1"/>
      <c r="AP42" s="76"/>
      <c r="AQ42" s="43" t="s">
        <v>23</v>
      </c>
      <c r="AR42" s="503" t="s">
        <v>52</v>
      </c>
      <c r="AS42" s="44"/>
      <c r="AT42" s="21"/>
    </row>
    <row r="43" spans="1:46" ht="21.75" customHeight="1">
      <c r="A43" s="45" t="s">
        <v>53</v>
      </c>
      <c r="B43" s="504"/>
      <c r="C43" s="69" t="s">
        <v>24</v>
      </c>
      <c r="D43" s="301"/>
      <c r="E43" s="301"/>
      <c r="F43" s="302"/>
      <c r="G43" s="303"/>
      <c r="H43" s="304"/>
      <c r="I43" s="305"/>
      <c r="J43" s="75"/>
      <c r="K43" s="2"/>
      <c r="L43" s="2"/>
      <c r="M43" s="2"/>
      <c r="N43" s="2"/>
      <c r="O43" s="2"/>
      <c r="P43" s="306"/>
      <c r="Q43" s="306"/>
      <c r="R43" s="307"/>
      <c r="S43" s="308"/>
      <c r="T43" s="308"/>
      <c r="U43" s="309"/>
      <c r="V43" s="310"/>
      <c r="W43" s="306"/>
      <c r="X43" s="311"/>
      <c r="Y43" s="312"/>
      <c r="Z43" s="308"/>
      <c r="AA43" s="309"/>
      <c r="AB43" s="313"/>
      <c r="AC43" s="308"/>
      <c r="AD43" s="314"/>
      <c r="AE43" s="312"/>
      <c r="AF43" s="308"/>
      <c r="AG43" s="309"/>
      <c r="AH43" s="313"/>
      <c r="AI43" s="308"/>
      <c r="AJ43" s="314"/>
      <c r="AK43" s="312"/>
      <c r="AL43" s="308"/>
      <c r="AM43" s="309"/>
      <c r="AN43" s="130"/>
      <c r="AO43" s="2"/>
      <c r="AP43" s="77"/>
      <c r="AQ43" s="43" t="s">
        <v>24</v>
      </c>
      <c r="AR43" s="504"/>
      <c r="AS43" s="44" t="s">
        <v>53</v>
      </c>
      <c r="AT43" s="21"/>
    </row>
    <row r="44" spans="1:46" ht="21.75" customHeight="1">
      <c r="A44" s="45"/>
      <c r="B44" s="503" t="s">
        <v>54</v>
      </c>
      <c r="C44" s="68" t="s">
        <v>23</v>
      </c>
      <c r="D44" s="285"/>
      <c r="E44" s="285"/>
      <c r="F44" s="286"/>
      <c r="G44" s="315"/>
      <c r="H44" s="316"/>
      <c r="I44" s="317"/>
      <c r="J44" s="73"/>
      <c r="K44" s="1"/>
      <c r="L44" s="1"/>
      <c r="M44" s="1"/>
      <c r="N44" s="1"/>
      <c r="O44" s="1"/>
      <c r="P44" s="290"/>
      <c r="Q44" s="290"/>
      <c r="R44" s="291"/>
      <c r="S44" s="292"/>
      <c r="T44" s="292"/>
      <c r="U44" s="293"/>
      <c r="V44" s="318"/>
      <c r="W44" s="290"/>
      <c r="X44" s="319"/>
      <c r="Y44" s="297"/>
      <c r="Z44" s="292"/>
      <c r="AA44" s="293"/>
      <c r="AB44" s="320"/>
      <c r="AC44" s="292"/>
      <c r="AD44" s="321"/>
      <c r="AE44" s="297"/>
      <c r="AF44" s="292"/>
      <c r="AG44" s="293"/>
      <c r="AH44" s="320"/>
      <c r="AI44" s="292"/>
      <c r="AJ44" s="321"/>
      <c r="AK44" s="297"/>
      <c r="AL44" s="292"/>
      <c r="AM44" s="293"/>
      <c r="AN44" s="131"/>
      <c r="AO44" s="1"/>
      <c r="AP44" s="76"/>
      <c r="AQ44" s="53" t="s">
        <v>23</v>
      </c>
      <c r="AR44" s="503" t="s">
        <v>54</v>
      </c>
      <c r="AS44" s="44"/>
      <c r="AT44" s="21"/>
    </row>
    <row r="45" spans="1:46" ht="21.75" customHeight="1">
      <c r="A45" s="45" t="s">
        <v>27</v>
      </c>
      <c r="B45" s="504"/>
      <c r="C45" s="69" t="s">
        <v>24</v>
      </c>
      <c r="D45" s="301"/>
      <c r="E45" s="301"/>
      <c r="F45" s="302"/>
      <c r="G45" s="303"/>
      <c r="H45" s="304"/>
      <c r="I45" s="305"/>
      <c r="J45" s="75"/>
      <c r="K45" s="2"/>
      <c r="L45" s="2"/>
      <c r="M45" s="2"/>
      <c r="N45" s="2"/>
      <c r="O45" s="2"/>
      <c r="P45" s="306"/>
      <c r="Q45" s="306"/>
      <c r="R45" s="307"/>
      <c r="S45" s="308"/>
      <c r="T45" s="308"/>
      <c r="U45" s="309"/>
      <c r="V45" s="310"/>
      <c r="W45" s="306"/>
      <c r="X45" s="311"/>
      <c r="Y45" s="312"/>
      <c r="Z45" s="308"/>
      <c r="AA45" s="309"/>
      <c r="AB45" s="313"/>
      <c r="AC45" s="308"/>
      <c r="AD45" s="314"/>
      <c r="AE45" s="312"/>
      <c r="AF45" s="308"/>
      <c r="AG45" s="309"/>
      <c r="AH45" s="313"/>
      <c r="AI45" s="308"/>
      <c r="AJ45" s="314"/>
      <c r="AK45" s="312"/>
      <c r="AL45" s="308"/>
      <c r="AM45" s="309"/>
      <c r="AN45" s="130"/>
      <c r="AO45" s="2"/>
      <c r="AP45" s="77"/>
      <c r="AQ45" s="47" t="s">
        <v>24</v>
      </c>
      <c r="AR45" s="504"/>
      <c r="AS45" s="54" t="s">
        <v>27</v>
      </c>
      <c r="AT45" s="21"/>
    </row>
    <row r="46" spans="1:46" ht="21.75" customHeight="1">
      <c r="A46" s="45"/>
      <c r="B46" s="503" t="s">
        <v>55</v>
      </c>
      <c r="C46" s="68" t="s">
        <v>23</v>
      </c>
      <c r="D46" s="285"/>
      <c r="E46" s="285"/>
      <c r="F46" s="286"/>
      <c r="G46" s="315"/>
      <c r="H46" s="316"/>
      <c r="I46" s="317"/>
      <c r="J46" s="73"/>
      <c r="K46" s="1"/>
      <c r="L46" s="1"/>
      <c r="M46" s="1"/>
      <c r="N46" s="1"/>
      <c r="O46" s="1"/>
      <c r="P46" s="290"/>
      <c r="Q46" s="290"/>
      <c r="R46" s="291"/>
      <c r="S46" s="292"/>
      <c r="T46" s="292"/>
      <c r="U46" s="293"/>
      <c r="V46" s="318"/>
      <c r="W46" s="290"/>
      <c r="X46" s="319"/>
      <c r="Y46" s="297"/>
      <c r="Z46" s="292"/>
      <c r="AA46" s="293"/>
      <c r="AB46" s="320"/>
      <c r="AC46" s="292"/>
      <c r="AD46" s="321"/>
      <c r="AE46" s="297"/>
      <c r="AF46" s="292"/>
      <c r="AG46" s="293"/>
      <c r="AH46" s="320"/>
      <c r="AI46" s="292"/>
      <c r="AJ46" s="321"/>
      <c r="AK46" s="297"/>
      <c r="AL46" s="292"/>
      <c r="AM46" s="293"/>
      <c r="AN46" s="131"/>
      <c r="AO46" s="1"/>
      <c r="AP46" s="76"/>
      <c r="AQ46" s="43" t="s">
        <v>23</v>
      </c>
      <c r="AR46" s="503" t="s">
        <v>55</v>
      </c>
      <c r="AS46" s="54"/>
      <c r="AT46" s="21"/>
    </row>
    <row r="47" spans="1:46" ht="21.75" customHeight="1">
      <c r="A47" s="49"/>
      <c r="B47" s="504"/>
      <c r="C47" s="69" t="s">
        <v>24</v>
      </c>
      <c r="D47" s="301"/>
      <c r="E47" s="301"/>
      <c r="F47" s="302"/>
      <c r="G47" s="303"/>
      <c r="H47" s="304"/>
      <c r="I47" s="305"/>
      <c r="J47" s="75"/>
      <c r="K47" s="2"/>
      <c r="L47" s="2"/>
      <c r="M47" s="2"/>
      <c r="N47" s="2"/>
      <c r="O47" s="2"/>
      <c r="P47" s="306"/>
      <c r="Q47" s="306"/>
      <c r="R47" s="307"/>
      <c r="S47" s="308"/>
      <c r="T47" s="308"/>
      <c r="U47" s="309"/>
      <c r="V47" s="310"/>
      <c r="W47" s="306"/>
      <c r="X47" s="311"/>
      <c r="Y47" s="312"/>
      <c r="Z47" s="308"/>
      <c r="AA47" s="309"/>
      <c r="AB47" s="313"/>
      <c r="AC47" s="308"/>
      <c r="AD47" s="314"/>
      <c r="AE47" s="312"/>
      <c r="AF47" s="308"/>
      <c r="AG47" s="309"/>
      <c r="AH47" s="313"/>
      <c r="AI47" s="308"/>
      <c r="AJ47" s="314"/>
      <c r="AK47" s="312"/>
      <c r="AL47" s="308"/>
      <c r="AM47" s="309"/>
      <c r="AN47" s="130"/>
      <c r="AO47" s="2"/>
      <c r="AP47" s="77"/>
      <c r="AQ47" s="50" t="s">
        <v>24</v>
      </c>
      <c r="AR47" s="504"/>
      <c r="AS47" s="55"/>
      <c r="AT47" s="21"/>
    </row>
    <row r="48" spans="1:46" ht="21.75" customHeight="1">
      <c r="A48" s="45"/>
      <c r="B48" s="503" t="s">
        <v>56</v>
      </c>
      <c r="C48" s="68" t="s">
        <v>23</v>
      </c>
      <c r="D48" s="285"/>
      <c r="E48" s="285"/>
      <c r="F48" s="286"/>
      <c r="G48" s="315"/>
      <c r="H48" s="316"/>
      <c r="I48" s="317"/>
      <c r="J48" s="73"/>
      <c r="K48" s="1"/>
      <c r="L48" s="1"/>
      <c r="M48" s="1"/>
      <c r="N48" s="1"/>
      <c r="O48" s="1"/>
      <c r="P48" s="290"/>
      <c r="Q48" s="290"/>
      <c r="R48" s="291"/>
      <c r="S48" s="292"/>
      <c r="T48" s="292"/>
      <c r="U48" s="293"/>
      <c r="V48" s="318"/>
      <c r="W48" s="290"/>
      <c r="X48" s="319"/>
      <c r="Y48" s="297"/>
      <c r="Z48" s="292"/>
      <c r="AA48" s="293"/>
      <c r="AB48" s="320"/>
      <c r="AC48" s="292"/>
      <c r="AD48" s="321"/>
      <c r="AE48" s="297"/>
      <c r="AF48" s="292"/>
      <c r="AG48" s="293"/>
      <c r="AH48" s="320"/>
      <c r="AI48" s="292"/>
      <c r="AJ48" s="321"/>
      <c r="AK48" s="297"/>
      <c r="AL48" s="292"/>
      <c r="AM48" s="293"/>
      <c r="AN48" s="131"/>
      <c r="AO48" s="1"/>
      <c r="AP48" s="76"/>
      <c r="AQ48" s="43" t="s">
        <v>23</v>
      </c>
      <c r="AR48" s="503" t="s">
        <v>56</v>
      </c>
      <c r="AS48" s="54"/>
      <c r="AT48" s="21"/>
    </row>
    <row r="49" spans="1:46" ht="21.75" customHeight="1">
      <c r="A49" s="45" t="s">
        <v>57</v>
      </c>
      <c r="B49" s="504"/>
      <c r="C49" s="69" t="s">
        <v>24</v>
      </c>
      <c r="D49" s="301"/>
      <c r="E49" s="301"/>
      <c r="F49" s="302"/>
      <c r="G49" s="303"/>
      <c r="H49" s="304"/>
      <c r="I49" s="305"/>
      <c r="J49" s="75"/>
      <c r="K49" s="2"/>
      <c r="L49" s="2"/>
      <c r="M49" s="2"/>
      <c r="N49" s="2"/>
      <c r="O49" s="2"/>
      <c r="P49" s="306"/>
      <c r="Q49" s="306"/>
      <c r="R49" s="307"/>
      <c r="S49" s="308"/>
      <c r="T49" s="308"/>
      <c r="U49" s="309"/>
      <c r="V49" s="310"/>
      <c r="W49" s="306"/>
      <c r="X49" s="311"/>
      <c r="Y49" s="312"/>
      <c r="Z49" s="308"/>
      <c r="AA49" s="309"/>
      <c r="AB49" s="313"/>
      <c r="AC49" s="308"/>
      <c r="AD49" s="314"/>
      <c r="AE49" s="312"/>
      <c r="AF49" s="308"/>
      <c r="AG49" s="309"/>
      <c r="AH49" s="313"/>
      <c r="AI49" s="308"/>
      <c r="AJ49" s="314"/>
      <c r="AK49" s="312"/>
      <c r="AL49" s="308"/>
      <c r="AM49" s="309"/>
      <c r="AN49" s="130"/>
      <c r="AO49" s="2"/>
      <c r="AP49" s="77"/>
      <c r="AQ49" s="47" t="s">
        <v>24</v>
      </c>
      <c r="AR49" s="504"/>
      <c r="AS49" s="54" t="s">
        <v>57</v>
      </c>
      <c r="AT49" s="21"/>
    </row>
    <row r="50" spans="1:46" ht="21.75" customHeight="1">
      <c r="A50" s="45"/>
      <c r="B50" s="503" t="s">
        <v>58</v>
      </c>
      <c r="C50" s="68" t="s">
        <v>23</v>
      </c>
      <c r="D50" s="285"/>
      <c r="E50" s="285"/>
      <c r="F50" s="286"/>
      <c r="G50" s="315"/>
      <c r="H50" s="316"/>
      <c r="I50" s="317"/>
      <c r="J50" s="73"/>
      <c r="K50" s="1"/>
      <c r="L50" s="1"/>
      <c r="M50" s="1"/>
      <c r="N50" s="1"/>
      <c r="O50" s="1"/>
      <c r="P50" s="290"/>
      <c r="Q50" s="290"/>
      <c r="R50" s="291"/>
      <c r="S50" s="292"/>
      <c r="T50" s="292"/>
      <c r="U50" s="293"/>
      <c r="V50" s="318"/>
      <c r="W50" s="290"/>
      <c r="X50" s="319"/>
      <c r="Y50" s="297"/>
      <c r="Z50" s="292"/>
      <c r="AA50" s="293"/>
      <c r="AB50" s="320"/>
      <c r="AC50" s="292"/>
      <c r="AD50" s="321"/>
      <c r="AE50" s="297"/>
      <c r="AF50" s="292"/>
      <c r="AG50" s="293"/>
      <c r="AH50" s="320"/>
      <c r="AI50" s="292"/>
      <c r="AJ50" s="321"/>
      <c r="AK50" s="297"/>
      <c r="AL50" s="292"/>
      <c r="AM50" s="293"/>
      <c r="AN50" s="131"/>
      <c r="AO50" s="1"/>
      <c r="AP50" s="76"/>
      <c r="AQ50" s="43" t="s">
        <v>23</v>
      </c>
      <c r="AR50" s="503" t="s">
        <v>58</v>
      </c>
      <c r="AS50" s="52"/>
      <c r="AT50" s="21"/>
    </row>
    <row r="51" spans="1:46" ht="21.75" customHeight="1">
      <c r="A51" s="45"/>
      <c r="B51" s="504"/>
      <c r="C51" s="69" t="s">
        <v>24</v>
      </c>
      <c r="D51" s="301"/>
      <c r="E51" s="301"/>
      <c r="F51" s="302"/>
      <c r="G51" s="303"/>
      <c r="H51" s="304"/>
      <c r="I51" s="305"/>
      <c r="J51" s="75"/>
      <c r="K51" s="2"/>
      <c r="L51" s="2"/>
      <c r="M51" s="2"/>
      <c r="N51" s="2"/>
      <c r="O51" s="2"/>
      <c r="P51" s="306"/>
      <c r="Q51" s="306"/>
      <c r="R51" s="307"/>
      <c r="S51" s="308"/>
      <c r="T51" s="308"/>
      <c r="U51" s="309"/>
      <c r="V51" s="310"/>
      <c r="W51" s="306"/>
      <c r="X51" s="311"/>
      <c r="Y51" s="312"/>
      <c r="Z51" s="308"/>
      <c r="AA51" s="309"/>
      <c r="AB51" s="313"/>
      <c r="AC51" s="308"/>
      <c r="AD51" s="314"/>
      <c r="AE51" s="312"/>
      <c r="AF51" s="308"/>
      <c r="AG51" s="309"/>
      <c r="AH51" s="313"/>
      <c r="AI51" s="308"/>
      <c r="AJ51" s="314"/>
      <c r="AK51" s="312"/>
      <c r="AL51" s="308"/>
      <c r="AM51" s="309"/>
      <c r="AN51" s="130"/>
      <c r="AO51" s="2"/>
      <c r="AP51" s="77"/>
      <c r="AQ51" s="47" t="s">
        <v>24</v>
      </c>
      <c r="AR51" s="504"/>
      <c r="AS51" s="54"/>
      <c r="AT51" s="21"/>
    </row>
    <row r="52" spans="1:46" ht="21.75" customHeight="1">
      <c r="A52" s="45"/>
      <c r="B52" s="503" t="s">
        <v>59</v>
      </c>
      <c r="C52" s="68" t="s">
        <v>23</v>
      </c>
      <c r="D52" s="285"/>
      <c r="E52" s="285"/>
      <c r="F52" s="286"/>
      <c r="G52" s="315"/>
      <c r="H52" s="316"/>
      <c r="I52" s="317"/>
      <c r="J52" s="73"/>
      <c r="K52" s="1"/>
      <c r="L52" s="1"/>
      <c r="M52" s="1"/>
      <c r="N52" s="1"/>
      <c r="O52" s="1"/>
      <c r="P52" s="290"/>
      <c r="Q52" s="290"/>
      <c r="R52" s="291"/>
      <c r="S52" s="292"/>
      <c r="T52" s="292"/>
      <c r="U52" s="293"/>
      <c r="V52" s="318"/>
      <c r="W52" s="290"/>
      <c r="X52" s="319"/>
      <c r="Y52" s="297"/>
      <c r="Z52" s="292"/>
      <c r="AA52" s="293"/>
      <c r="AB52" s="320"/>
      <c r="AC52" s="292"/>
      <c r="AD52" s="321"/>
      <c r="AE52" s="297"/>
      <c r="AF52" s="292"/>
      <c r="AG52" s="293"/>
      <c r="AH52" s="320"/>
      <c r="AI52" s="292"/>
      <c r="AJ52" s="321"/>
      <c r="AK52" s="297"/>
      <c r="AL52" s="292"/>
      <c r="AM52" s="293"/>
      <c r="AN52" s="131"/>
      <c r="AO52" s="1"/>
      <c r="AP52" s="76"/>
      <c r="AQ52" s="43" t="s">
        <v>23</v>
      </c>
      <c r="AR52" s="503" t="s">
        <v>59</v>
      </c>
      <c r="AS52" s="54"/>
      <c r="AT52" s="21"/>
    </row>
    <row r="53" spans="1:46" ht="21.75" customHeight="1">
      <c r="A53" s="45" t="s">
        <v>27</v>
      </c>
      <c r="B53" s="504"/>
      <c r="C53" s="69" t="s">
        <v>24</v>
      </c>
      <c r="D53" s="301"/>
      <c r="E53" s="301"/>
      <c r="F53" s="302"/>
      <c r="G53" s="303"/>
      <c r="H53" s="304"/>
      <c r="I53" s="305"/>
      <c r="J53" s="75"/>
      <c r="K53" s="2"/>
      <c r="L53" s="2"/>
      <c r="M53" s="2"/>
      <c r="N53" s="2"/>
      <c r="O53" s="2"/>
      <c r="P53" s="306"/>
      <c r="Q53" s="306"/>
      <c r="R53" s="307"/>
      <c r="S53" s="308"/>
      <c r="T53" s="308"/>
      <c r="U53" s="309"/>
      <c r="V53" s="310"/>
      <c r="W53" s="306"/>
      <c r="X53" s="311"/>
      <c r="Y53" s="312"/>
      <c r="Z53" s="308"/>
      <c r="AA53" s="309"/>
      <c r="AB53" s="313"/>
      <c r="AC53" s="308"/>
      <c r="AD53" s="314"/>
      <c r="AE53" s="312"/>
      <c r="AF53" s="308"/>
      <c r="AG53" s="309"/>
      <c r="AH53" s="313"/>
      <c r="AI53" s="308"/>
      <c r="AJ53" s="314"/>
      <c r="AK53" s="312"/>
      <c r="AL53" s="308"/>
      <c r="AM53" s="309"/>
      <c r="AN53" s="130"/>
      <c r="AO53" s="2"/>
      <c r="AP53" s="77"/>
      <c r="AQ53" s="47" t="s">
        <v>24</v>
      </c>
      <c r="AR53" s="504"/>
      <c r="AS53" s="54" t="s">
        <v>27</v>
      </c>
      <c r="AT53" s="21"/>
    </row>
    <row r="54" spans="1:46" ht="21.75" customHeight="1">
      <c r="A54" s="45"/>
      <c r="B54" s="503" t="s">
        <v>60</v>
      </c>
      <c r="C54" s="68" t="s">
        <v>23</v>
      </c>
      <c r="D54" s="285"/>
      <c r="E54" s="285"/>
      <c r="F54" s="286"/>
      <c r="G54" s="315"/>
      <c r="H54" s="316"/>
      <c r="I54" s="317"/>
      <c r="J54" s="73"/>
      <c r="K54" s="1"/>
      <c r="L54" s="1"/>
      <c r="M54" s="1"/>
      <c r="N54" s="1"/>
      <c r="O54" s="1"/>
      <c r="P54" s="290"/>
      <c r="Q54" s="290"/>
      <c r="R54" s="291"/>
      <c r="S54" s="292"/>
      <c r="T54" s="292"/>
      <c r="U54" s="293"/>
      <c r="V54" s="318"/>
      <c r="W54" s="290"/>
      <c r="X54" s="319"/>
      <c r="Y54" s="297"/>
      <c r="Z54" s="292"/>
      <c r="AA54" s="293"/>
      <c r="AB54" s="320"/>
      <c r="AC54" s="292"/>
      <c r="AD54" s="321"/>
      <c r="AE54" s="297"/>
      <c r="AF54" s="292"/>
      <c r="AG54" s="293"/>
      <c r="AH54" s="320"/>
      <c r="AI54" s="292"/>
      <c r="AJ54" s="321"/>
      <c r="AK54" s="297"/>
      <c r="AL54" s="292"/>
      <c r="AM54" s="293"/>
      <c r="AN54" s="131"/>
      <c r="AO54" s="1"/>
      <c r="AP54" s="76"/>
      <c r="AQ54" s="43" t="s">
        <v>23</v>
      </c>
      <c r="AR54" s="503" t="s">
        <v>60</v>
      </c>
      <c r="AS54" s="44"/>
      <c r="AT54" s="21"/>
    </row>
    <row r="55" spans="1:46" ht="21.75" customHeight="1">
      <c r="A55" s="49"/>
      <c r="B55" s="504"/>
      <c r="C55" s="69" t="s">
        <v>24</v>
      </c>
      <c r="D55" s="301"/>
      <c r="E55" s="301"/>
      <c r="F55" s="302"/>
      <c r="G55" s="303"/>
      <c r="H55" s="304"/>
      <c r="I55" s="305"/>
      <c r="J55" s="75"/>
      <c r="K55" s="2"/>
      <c r="L55" s="2"/>
      <c r="M55" s="2"/>
      <c r="N55" s="2"/>
      <c r="O55" s="2"/>
      <c r="P55" s="306"/>
      <c r="Q55" s="306"/>
      <c r="R55" s="307"/>
      <c r="S55" s="308"/>
      <c r="T55" s="308"/>
      <c r="U55" s="309"/>
      <c r="V55" s="310"/>
      <c r="W55" s="306"/>
      <c r="X55" s="311"/>
      <c r="Y55" s="312"/>
      <c r="Z55" s="308"/>
      <c r="AA55" s="309"/>
      <c r="AB55" s="313"/>
      <c r="AC55" s="308"/>
      <c r="AD55" s="314"/>
      <c r="AE55" s="312"/>
      <c r="AF55" s="308"/>
      <c r="AG55" s="309"/>
      <c r="AH55" s="313"/>
      <c r="AI55" s="308"/>
      <c r="AJ55" s="314"/>
      <c r="AK55" s="312"/>
      <c r="AL55" s="308"/>
      <c r="AM55" s="309"/>
      <c r="AN55" s="130"/>
      <c r="AO55" s="2"/>
      <c r="AP55" s="77"/>
      <c r="AQ55" s="50" t="s">
        <v>24</v>
      </c>
      <c r="AR55" s="504"/>
      <c r="AS55" s="51"/>
      <c r="AT55" s="21"/>
    </row>
    <row r="56" spans="1:46" ht="21.75" customHeight="1">
      <c r="A56" s="517" t="s">
        <v>104</v>
      </c>
      <c r="B56" s="518" t="s">
        <v>61</v>
      </c>
      <c r="C56" s="68" t="s">
        <v>23</v>
      </c>
      <c r="D56" s="285"/>
      <c r="E56" s="285"/>
      <c r="F56" s="286"/>
      <c r="G56" s="315"/>
      <c r="H56" s="316"/>
      <c r="I56" s="317"/>
      <c r="J56" s="73"/>
      <c r="K56" s="1"/>
      <c r="L56" s="1"/>
      <c r="M56" s="1"/>
      <c r="N56" s="1"/>
      <c r="O56" s="1"/>
      <c r="P56" s="290"/>
      <c r="Q56" s="290"/>
      <c r="R56" s="291"/>
      <c r="S56" s="292"/>
      <c r="T56" s="292"/>
      <c r="U56" s="293"/>
      <c r="V56" s="318"/>
      <c r="W56" s="290"/>
      <c r="X56" s="319"/>
      <c r="Y56" s="297"/>
      <c r="Z56" s="292"/>
      <c r="AA56" s="293"/>
      <c r="AB56" s="320"/>
      <c r="AC56" s="292"/>
      <c r="AD56" s="321"/>
      <c r="AE56" s="297"/>
      <c r="AF56" s="292"/>
      <c r="AG56" s="293"/>
      <c r="AH56" s="320"/>
      <c r="AI56" s="292"/>
      <c r="AJ56" s="321"/>
      <c r="AK56" s="297"/>
      <c r="AL56" s="292"/>
      <c r="AM56" s="293"/>
      <c r="AN56" s="131"/>
      <c r="AO56" s="1"/>
      <c r="AP56" s="76"/>
      <c r="AQ56" s="56" t="s">
        <v>23</v>
      </c>
      <c r="AR56" s="507" t="s">
        <v>105</v>
      </c>
      <c r="AS56" s="508" t="s">
        <v>0</v>
      </c>
      <c r="AT56" s="21"/>
    </row>
    <row r="57" spans="1:46" ht="21.75" customHeight="1">
      <c r="A57" s="519"/>
      <c r="B57" s="520"/>
      <c r="C57" s="69" t="s">
        <v>24</v>
      </c>
      <c r="D57" s="301"/>
      <c r="E57" s="301"/>
      <c r="F57" s="302"/>
      <c r="G57" s="303"/>
      <c r="H57" s="304"/>
      <c r="I57" s="305"/>
      <c r="J57" s="75"/>
      <c r="K57" s="2"/>
      <c r="L57" s="2"/>
      <c r="M57" s="2"/>
      <c r="N57" s="2"/>
      <c r="O57" s="2"/>
      <c r="P57" s="306"/>
      <c r="Q57" s="306"/>
      <c r="R57" s="307"/>
      <c r="S57" s="308"/>
      <c r="T57" s="308"/>
      <c r="U57" s="309"/>
      <c r="V57" s="310"/>
      <c r="W57" s="306"/>
      <c r="X57" s="311"/>
      <c r="Y57" s="312"/>
      <c r="Z57" s="308"/>
      <c r="AA57" s="309"/>
      <c r="AB57" s="313"/>
      <c r="AC57" s="308"/>
      <c r="AD57" s="314"/>
      <c r="AE57" s="312"/>
      <c r="AF57" s="308"/>
      <c r="AG57" s="309"/>
      <c r="AH57" s="313"/>
      <c r="AI57" s="308"/>
      <c r="AJ57" s="314"/>
      <c r="AK57" s="312"/>
      <c r="AL57" s="308"/>
      <c r="AM57" s="309"/>
      <c r="AN57" s="133"/>
      <c r="AO57" s="2"/>
      <c r="AP57" s="77"/>
      <c r="AQ57" s="57" t="s">
        <v>24</v>
      </c>
      <c r="AR57" s="509"/>
      <c r="AS57" s="510"/>
      <c r="AT57" s="21"/>
    </row>
    <row r="58" spans="1:46" ht="21.75" customHeight="1">
      <c r="A58" s="22" t="s">
        <v>0</v>
      </c>
      <c r="C58" s="94" t="s">
        <v>23</v>
      </c>
      <c r="D58" s="323"/>
      <c r="E58" s="323"/>
      <c r="F58" s="324"/>
      <c r="G58" s="325"/>
      <c r="H58" s="326"/>
      <c r="I58" s="327"/>
      <c r="J58" s="4"/>
      <c r="K58" s="3"/>
      <c r="L58" s="3"/>
      <c r="M58" s="3"/>
      <c r="N58" s="3"/>
      <c r="O58" s="3"/>
      <c r="P58" s="328"/>
      <c r="Q58" s="328"/>
      <c r="R58" s="329"/>
      <c r="S58" s="330"/>
      <c r="T58" s="330"/>
      <c r="U58" s="331"/>
      <c r="V58" s="332"/>
      <c r="W58" s="328"/>
      <c r="X58" s="333"/>
      <c r="Y58" s="334"/>
      <c r="Z58" s="330"/>
      <c r="AA58" s="331"/>
      <c r="AB58" s="335"/>
      <c r="AC58" s="330"/>
      <c r="AD58" s="336"/>
      <c r="AE58" s="334"/>
      <c r="AF58" s="330"/>
      <c r="AG58" s="331"/>
      <c r="AH58" s="335"/>
      <c r="AI58" s="330"/>
      <c r="AJ58" s="336"/>
      <c r="AK58" s="334"/>
      <c r="AL58" s="330"/>
      <c r="AM58" s="331"/>
      <c r="AN58" s="95"/>
      <c r="AO58" s="4"/>
      <c r="AP58" s="101"/>
      <c r="AQ58" s="58" t="s">
        <v>23</v>
      </c>
      <c r="AR58" s="59"/>
      <c r="AS58" s="44" t="s">
        <v>0</v>
      </c>
      <c r="AT58" s="21"/>
    </row>
    <row r="59" spans="1:46" ht="21.75" customHeight="1">
      <c r="A59" s="521" t="s">
        <v>62</v>
      </c>
      <c r="B59" s="522"/>
      <c r="C59" s="216" t="s">
        <v>63</v>
      </c>
      <c r="D59" s="337"/>
      <c r="E59" s="337"/>
      <c r="F59" s="338"/>
      <c r="G59" s="339"/>
      <c r="H59" s="340"/>
      <c r="I59" s="341"/>
      <c r="J59" s="217"/>
      <c r="K59" s="218"/>
      <c r="L59" s="219"/>
      <c r="M59" s="219"/>
      <c r="N59" s="218"/>
      <c r="O59" s="219"/>
      <c r="P59" s="342"/>
      <c r="Q59" s="342"/>
      <c r="R59" s="343"/>
      <c r="S59" s="344"/>
      <c r="T59" s="344"/>
      <c r="U59" s="345"/>
      <c r="V59" s="346"/>
      <c r="W59" s="342"/>
      <c r="X59" s="347"/>
      <c r="Y59" s="348"/>
      <c r="Z59" s="344"/>
      <c r="AA59" s="345"/>
      <c r="AB59" s="349"/>
      <c r="AC59" s="344"/>
      <c r="AD59" s="350"/>
      <c r="AE59" s="348"/>
      <c r="AF59" s="344"/>
      <c r="AG59" s="345"/>
      <c r="AH59" s="349"/>
      <c r="AI59" s="344"/>
      <c r="AJ59" s="350"/>
      <c r="AK59" s="348"/>
      <c r="AL59" s="344"/>
      <c r="AM59" s="345"/>
      <c r="AN59" s="220"/>
      <c r="AO59" s="217"/>
      <c r="AP59" s="221"/>
      <c r="AQ59" s="222" t="s">
        <v>63</v>
      </c>
      <c r="AR59" s="573" t="s">
        <v>62</v>
      </c>
      <c r="AS59" s="574"/>
      <c r="AT59" s="21"/>
    </row>
    <row r="60" spans="1:46" ht="21.75" customHeight="1">
      <c r="A60" s="36"/>
      <c r="B60" s="37"/>
      <c r="C60" s="46" t="s">
        <v>24</v>
      </c>
      <c r="D60" s="301"/>
      <c r="E60" s="301"/>
      <c r="F60" s="302"/>
      <c r="G60" s="303"/>
      <c r="H60" s="304"/>
      <c r="I60" s="305"/>
      <c r="J60" s="75"/>
      <c r="K60" s="2"/>
      <c r="L60" s="2"/>
      <c r="M60" s="2"/>
      <c r="N60" s="2"/>
      <c r="O60" s="2"/>
      <c r="P60" s="306"/>
      <c r="Q60" s="306"/>
      <c r="R60" s="307"/>
      <c r="S60" s="308"/>
      <c r="T60" s="308"/>
      <c r="U60" s="309"/>
      <c r="V60" s="310"/>
      <c r="W60" s="306"/>
      <c r="X60" s="311"/>
      <c r="Y60" s="312"/>
      <c r="Z60" s="308"/>
      <c r="AA60" s="309"/>
      <c r="AB60" s="313"/>
      <c r="AC60" s="308"/>
      <c r="AD60" s="314"/>
      <c r="AE60" s="312"/>
      <c r="AF60" s="308"/>
      <c r="AG60" s="309"/>
      <c r="AH60" s="313"/>
      <c r="AI60" s="308"/>
      <c r="AJ60" s="314"/>
      <c r="AK60" s="312"/>
      <c r="AL60" s="308"/>
      <c r="AM60" s="309"/>
      <c r="AN60" s="97"/>
      <c r="AO60" s="75"/>
      <c r="AP60" s="77"/>
      <c r="AQ60" s="57" t="s">
        <v>24</v>
      </c>
      <c r="AR60" s="37"/>
      <c r="AS60" s="51"/>
      <c r="AT60" s="21"/>
    </row>
    <row r="61" spans="1:46" ht="21.75" customHeight="1">
      <c r="A61" s="22" t="s">
        <v>0</v>
      </c>
      <c r="C61" s="48" t="s">
        <v>23</v>
      </c>
      <c r="D61" s="285"/>
      <c r="E61" s="285"/>
      <c r="F61" s="286"/>
      <c r="G61" s="315"/>
      <c r="H61" s="316"/>
      <c r="I61" s="317"/>
      <c r="J61" s="73"/>
      <c r="K61" s="1"/>
      <c r="L61" s="1"/>
      <c r="M61" s="1"/>
      <c r="N61" s="1"/>
      <c r="O61" s="1"/>
      <c r="P61" s="290"/>
      <c r="Q61" s="290"/>
      <c r="R61" s="291"/>
      <c r="S61" s="292"/>
      <c r="T61" s="292"/>
      <c r="U61" s="293"/>
      <c r="V61" s="318"/>
      <c r="W61" s="290"/>
      <c r="X61" s="319"/>
      <c r="Y61" s="297"/>
      <c r="Z61" s="292"/>
      <c r="AA61" s="293"/>
      <c r="AB61" s="320"/>
      <c r="AC61" s="292"/>
      <c r="AD61" s="321"/>
      <c r="AE61" s="297"/>
      <c r="AF61" s="292"/>
      <c r="AG61" s="293"/>
      <c r="AH61" s="320"/>
      <c r="AI61" s="292"/>
      <c r="AJ61" s="321"/>
      <c r="AK61" s="297"/>
      <c r="AL61" s="292"/>
      <c r="AM61" s="293"/>
      <c r="AN61" s="96"/>
      <c r="AO61" s="73"/>
      <c r="AP61" s="76"/>
      <c r="AQ61" s="223" t="s">
        <v>23</v>
      </c>
      <c r="AR61" s="224"/>
      <c r="AS61" s="225" t="s">
        <v>0</v>
      </c>
      <c r="AT61" s="21"/>
    </row>
    <row r="62" spans="1:46" ht="21.75" customHeight="1">
      <c r="A62" s="515" t="s">
        <v>64</v>
      </c>
      <c r="B62" s="516" t="s">
        <v>64</v>
      </c>
      <c r="C62" s="48" t="s">
        <v>63</v>
      </c>
      <c r="D62" s="285"/>
      <c r="E62" s="285"/>
      <c r="F62" s="286"/>
      <c r="G62" s="315"/>
      <c r="H62" s="316"/>
      <c r="I62" s="317"/>
      <c r="J62" s="73"/>
      <c r="K62" s="1"/>
      <c r="L62" s="1"/>
      <c r="M62" s="1"/>
      <c r="N62" s="1"/>
      <c r="O62" s="1"/>
      <c r="P62" s="290"/>
      <c r="Q62" s="290"/>
      <c r="R62" s="291"/>
      <c r="S62" s="292"/>
      <c r="T62" s="292"/>
      <c r="U62" s="293"/>
      <c r="V62" s="318"/>
      <c r="W62" s="290"/>
      <c r="X62" s="319"/>
      <c r="Y62" s="297"/>
      <c r="Z62" s="292"/>
      <c r="AA62" s="293"/>
      <c r="AB62" s="320"/>
      <c r="AC62" s="292"/>
      <c r="AD62" s="321"/>
      <c r="AE62" s="297"/>
      <c r="AF62" s="292"/>
      <c r="AG62" s="293"/>
      <c r="AH62" s="320"/>
      <c r="AI62" s="292"/>
      <c r="AJ62" s="321"/>
      <c r="AK62" s="297"/>
      <c r="AL62" s="292"/>
      <c r="AM62" s="293"/>
      <c r="AN62" s="96"/>
      <c r="AO62" s="73"/>
      <c r="AP62" s="76"/>
      <c r="AQ62" s="58" t="s">
        <v>63</v>
      </c>
      <c r="AR62" s="511" t="s">
        <v>64</v>
      </c>
      <c r="AS62" s="512"/>
      <c r="AT62" s="21"/>
    </row>
    <row r="63" spans="1:46" ht="21.75" customHeight="1">
      <c r="A63" s="36"/>
      <c r="B63" s="37"/>
      <c r="C63" s="46" t="s">
        <v>24</v>
      </c>
      <c r="D63" s="301"/>
      <c r="E63" s="301"/>
      <c r="F63" s="302"/>
      <c r="G63" s="303"/>
      <c r="H63" s="304"/>
      <c r="I63" s="305"/>
      <c r="J63" s="75"/>
      <c r="K63" s="2"/>
      <c r="L63" s="2"/>
      <c r="M63" s="2"/>
      <c r="N63" s="2"/>
      <c r="O63" s="2"/>
      <c r="P63" s="306"/>
      <c r="Q63" s="306"/>
      <c r="R63" s="307"/>
      <c r="S63" s="308"/>
      <c r="T63" s="308"/>
      <c r="U63" s="309"/>
      <c r="V63" s="310"/>
      <c r="W63" s="306"/>
      <c r="X63" s="311"/>
      <c r="Y63" s="312"/>
      <c r="Z63" s="308"/>
      <c r="AA63" s="309"/>
      <c r="AB63" s="313"/>
      <c r="AC63" s="308"/>
      <c r="AD63" s="314"/>
      <c r="AE63" s="312"/>
      <c r="AF63" s="308"/>
      <c r="AG63" s="309"/>
      <c r="AH63" s="313"/>
      <c r="AI63" s="308"/>
      <c r="AJ63" s="314"/>
      <c r="AK63" s="312"/>
      <c r="AL63" s="308"/>
      <c r="AM63" s="309"/>
      <c r="AN63" s="98"/>
      <c r="AO63" s="75"/>
      <c r="AP63" s="77"/>
      <c r="AQ63" s="57" t="s">
        <v>24</v>
      </c>
      <c r="AR63" s="41"/>
      <c r="AS63" s="51"/>
      <c r="AT63" s="21"/>
    </row>
    <row r="64" spans="1:46" ht="21.75" customHeight="1">
      <c r="A64" s="45" t="s">
        <v>65</v>
      </c>
      <c r="B64" s="503" t="s">
        <v>66</v>
      </c>
      <c r="C64" s="48" t="s">
        <v>23</v>
      </c>
      <c r="D64" s="285"/>
      <c r="E64" s="285"/>
      <c r="F64" s="286"/>
      <c r="G64" s="315"/>
      <c r="H64" s="316"/>
      <c r="I64" s="317"/>
      <c r="J64" s="73"/>
      <c r="K64" s="1"/>
      <c r="L64" s="1"/>
      <c r="M64" s="1"/>
      <c r="N64" s="1"/>
      <c r="O64" s="1"/>
      <c r="P64" s="290"/>
      <c r="Q64" s="290"/>
      <c r="R64" s="291"/>
      <c r="S64" s="292"/>
      <c r="T64" s="292"/>
      <c r="U64" s="293"/>
      <c r="V64" s="318"/>
      <c r="W64" s="290"/>
      <c r="X64" s="319"/>
      <c r="Y64" s="297"/>
      <c r="Z64" s="292"/>
      <c r="AA64" s="293"/>
      <c r="AB64" s="320"/>
      <c r="AC64" s="292"/>
      <c r="AD64" s="321"/>
      <c r="AE64" s="297"/>
      <c r="AF64" s="292"/>
      <c r="AG64" s="293"/>
      <c r="AH64" s="320"/>
      <c r="AI64" s="292"/>
      <c r="AJ64" s="321"/>
      <c r="AK64" s="297"/>
      <c r="AL64" s="292"/>
      <c r="AM64" s="293"/>
      <c r="AN64" s="99"/>
      <c r="AO64" s="86"/>
      <c r="AP64" s="76"/>
      <c r="AQ64" s="43" t="s">
        <v>23</v>
      </c>
      <c r="AR64" s="503" t="s">
        <v>66</v>
      </c>
      <c r="AS64" s="61" t="s">
        <v>65</v>
      </c>
      <c r="AT64" s="21"/>
    </row>
    <row r="65" spans="1:46" ht="21.75" customHeight="1">
      <c r="A65" s="45"/>
      <c r="B65" s="504"/>
      <c r="C65" s="69" t="s">
        <v>24</v>
      </c>
      <c r="D65" s="301"/>
      <c r="E65" s="301"/>
      <c r="F65" s="302"/>
      <c r="G65" s="303"/>
      <c r="H65" s="304"/>
      <c r="I65" s="305"/>
      <c r="J65" s="351"/>
      <c r="K65" s="352"/>
      <c r="L65" s="353"/>
      <c r="M65" s="2"/>
      <c r="N65" s="2"/>
      <c r="O65" s="2"/>
      <c r="P65" s="354"/>
      <c r="Q65" s="306"/>
      <c r="R65" s="307"/>
      <c r="S65" s="308"/>
      <c r="T65" s="308"/>
      <c r="U65" s="309"/>
      <c r="V65" s="310"/>
      <c r="W65" s="306"/>
      <c r="X65" s="311"/>
      <c r="Y65" s="312"/>
      <c r="Z65" s="308"/>
      <c r="AA65" s="309"/>
      <c r="AB65" s="313"/>
      <c r="AC65" s="308"/>
      <c r="AD65" s="314"/>
      <c r="AE65" s="312"/>
      <c r="AF65" s="308"/>
      <c r="AG65" s="309"/>
      <c r="AH65" s="313"/>
      <c r="AI65" s="308"/>
      <c r="AJ65" s="314"/>
      <c r="AK65" s="312"/>
      <c r="AL65" s="308"/>
      <c r="AM65" s="309"/>
      <c r="AN65" s="97"/>
      <c r="AO65" s="75"/>
      <c r="AP65" s="77"/>
      <c r="AQ65" s="47" t="s">
        <v>24</v>
      </c>
      <c r="AR65" s="504"/>
      <c r="AS65" s="44"/>
      <c r="AT65" s="21"/>
    </row>
    <row r="66" spans="1:46" ht="21.75" customHeight="1">
      <c r="A66" s="45" t="s">
        <v>67</v>
      </c>
      <c r="B66" s="503" t="s">
        <v>68</v>
      </c>
      <c r="C66" s="68" t="s">
        <v>23</v>
      </c>
      <c r="D66" s="285"/>
      <c r="E66" s="285"/>
      <c r="F66" s="286"/>
      <c r="G66" s="315"/>
      <c r="H66" s="316"/>
      <c r="I66" s="317"/>
      <c r="J66" s="355"/>
      <c r="K66" s="356"/>
      <c r="L66" s="357"/>
      <c r="M66" s="1"/>
      <c r="N66" s="1"/>
      <c r="O66" s="1"/>
      <c r="P66" s="358"/>
      <c r="Q66" s="359"/>
      <c r="R66" s="291"/>
      <c r="S66" s="292"/>
      <c r="T66" s="292"/>
      <c r="U66" s="293"/>
      <c r="V66" s="318"/>
      <c r="W66" s="290"/>
      <c r="X66" s="319"/>
      <c r="Y66" s="297"/>
      <c r="Z66" s="292"/>
      <c r="AA66" s="293"/>
      <c r="AB66" s="320"/>
      <c r="AC66" s="292"/>
      <c r="AD66" s="321"/>
      <c r="AE66" s="297"/>
      <c r="AF66" s="292"/>
      <c r="AG66" s="293"/>
      <c r="AH66" s="320"/>
      <c r="AI66" s="292"/>
      <c r="AJ66" s="321"/>
      <c r="AK66" s="297"/>
      <c r="AL66" s="292"/>
      <c r="AM66" s="293"/>
      <c r="AN66" s="96"/>
      <c r="AO66" s="73"/>
      <c r="AP66" s="76"/>
      <c r="AQ66" s="43" t="s">
        <v>23</v>
      </c>
      <c r="AR66" s="503" t="s">
        <v>68</v>
      </c>
      <c r="AS66" s="44" t="s">
        <v>67</v>
      </c>
      <c r="AT66" s="21"/>
    </row>
    <row r="67" spans="1:46" ht="21.75" customHeight="1">
      <c r="A67" s="49" t="s">
        <v>49</v>
      </c>
      <c r="B67" s="504"/>
      <c r="C67" s="69" t="s">
        <v>24</v>
      </c>
      <c r="D67" s="301"/>
      <c r="E67" s="301"/>
      <c r="F67" s="302"/>
      <c r="G67" s="360"/>
      <c r="H67" s="361"/>
      <c r="I67" s="362"/>
      <c r="J67" s="351"/>
      <c r="K67" s="352"/>
      <c r="L67" s="353"/>
      <c r="M67" s="352"/>
      <c r="N67" s="352"/>
      <c r="O67" s="353"/>
      <c r="P67" s="363"/>
      <c r="Q67" s="364"/>
      <c r="R67" s="307"/>
      <c r="S67" s="308"/>
      <c r="T67" s="308"/>
      <c r="U67" s="309"/>
      <c r="V67" s="365"/>
      <c r="W67" s="366"/>
      <c r="X67" s="367"/>
      <c r="Y67" s="312"/>
      <c r="Z67" s="308"/>
      <c r="AA67" s="309"/>
      <c r="AB67" s="368"/>
      <c r="AC67" s="369"/>
      <c r="AD67" s="370"/>
      <c r="AE67" s="312"/>
      <c r="AF67" s="308"/>
      <c r="AG67" s="309"/>
      <c r="AH67" s="368"/>
      <c r="AI67" s="369"/>
      <c r="AJ67" s="370"/>
      <c r="AK67" s="312"/>
      <c r="AL67" s="308"/>
      <c r="AM67" s="309"/>
      <c r="AN67" s="123"/>
      <c r="AO67" s="134"/>
      <c r="AP67" s="135"/>
      <c r="AQ67" s="50" t="s">
        <v>24</v>
      </c>
      <c r="AR67" s="504"/>
      <c r="AS67" s="51" t="s">
        <v>49</v>
      </c>
      <c r="AT67" s="21"/>
    </row>
    <row r="68" spans="1:46" s="83" customFormat="1" ht="21.75" customHeight="1">
      <c r="A68" s="485" t="s">
        <v>106</v>
      </c>
      <c r="B68" s="486"/>
      <c r="C68" s="80" t="s">
        <v>23</v>
      </c>
      <c r="D68" s="8"/>
      <c r="E68" s="8"/>
      <c r="F68" s="8"/>
      <c r="G68" s="139"/>
      <c r="H68" s="86"/>
      <c r="I68" s="108"/>
      <c r="J68" s="105"/>
      <c r="K68" s="106"/>
      <c r="L68" s="107"/>
      <c r="M68" s="86"/>
      <c r="N68" s="8"/>
      <c r="O68" s="108"/>
      <c r="P68" s="86"/>
      <c r="Q68" s="8"/>
      <c r="R68" s="81"/>
      <c r="S68" s="8"/>
      <c r="T68" s="8"/>
      <c r="U68" s="108"/>
      <c r="V68" s="86"/>
      <c r="W68" s="8"/>
      <c r="X68" s="108"/>
      <c r="Y68" s="86"/>
      <c r="Z68" s="8"/>
      <c r="AA68" s="8"/>
      <c r="AB68" s="99"/>
      <c r="AC68" s="86"/>
      <c r="AD68" s="108"/>
      <c r="AE68" s="86"/>
      <c r="AF68" s="8"/>
      <c r="AG68" s="108"/>
      <c r="AH68" s="86"/>
      <c r="AI68" s="8"/>
      <c r="AJ68" s="108"/>
      <c r="AK68" s="86"/>
      <c r="AL68" s="8"/>
      <c r="AM68" s="8"/>
      <c r="AN68" s="139"/>
      <c r="AO68" s="86"/>
      <c r="AP68" s="8"/>
      <c r="AQ68" s="109" t="s">
        <v>23</v>
      </c>
      <c r="AR68" s="492" t="s">
        <v>77</v>
      </c>
      <c r="AS68" s="493"/>
      <c r="AT68" s="82"/>
    </row>
    <row r="69" spans="1:46" s="83" customFormat="1" ht="21.75" customHeight="1">
      <c r="A69" s="487"/>
      <c r="B69" s="488"/>
      <c r="C69" s="140" t="s">
        <v>24</v>
      </c>
      <c r="D69" s="7"/>
      <c r="E69" s="7"/>
      <c r="F69" s="110"/>
      <c r="G69" s="85"/>
      <c r="H69" s="7"/>
      <c r="I69" s="110"/>
      <c r="J69" s="111"/>
      <c r="K69" s="112"/>
      <c r="L69" s="112"/>
      <c r="M69" s="7"/>
      <c r="N69" s="7"/>
      <c r="O69" s="7"/>
      <c r="P69" s="7"/>
      <c r="Q69" s="7"/>
      <c r="R69" s="113"/>
      <c r="S69" s="7"/>
      <c r="T69" s="7"/>
      <c r="U69" s="113"/>
      <c r="V69" s="7"/>
      <c r="W69" s="7"/>
      <c r="X69" s="113"/>
      <c r="Y69" s="7"/>
      <c r="Z69" s="7"/>
      <c r="AA69" s="7"/>
      <c r="AB69" s="103"/>
      <c r="AC69" s="85"/>
      <c r="AD69" s="7"/>
      <c r="AE69" s="7"/>
      <c r="AF69" s="7"/>
      <c r="AG69" s="110"/>
      <c r="AH69" s="7"/>
      <c r="AI69" s="7"/>
      <c r="AJ69" s="110"/>
      <c r="AK69" s="7"/>
      <c r="AL69" s="7"/>
      <c r="AM69" s="110"/>
      <c r="AN69" s="85"/>
      <c r="AO69" s="7"/>
      <c r="AP69" s="7"/>
      <c r="AQ69" s="114" t="s">
        <v>24</v>
      </c>
      <c r="AR69" s="494"/>
      <c r="AS69" s="495"/>
      <c r="AT69" s="82"/>
    </row>
    <row r="70" spans="1:46" s="83" customFormat="1" ht="21.75" customHeight="1" thickBot="1">
      <c r="A70" s="499" t="s">
        <v>99</v>
      </c>
      <c r="B70" s="500" t="s">
        <v>69</v>
      </c>
      <c r="C70" s="141"/>
      <c r="D70" s="10"/>
      <c r="E70" s="10"/>
      <c r="F70" s="115"/>
      <c r="G70" s="116"/>
      <c r="H70" s="10"/>
      <c r="I70" s="115"/>
      <c r="J70" s="116"/>
      <c r="K70" s="10"/>
      <c r="L70" s="10"/>
      <c r="M70" s="10"/>
      <c r="N70" s="10"/>
      <c r="O70" s="10"/>
      <c r="P70" s="10"/>
      <c r="Q70" s="10"/>
      <c r="R70" s="11"/>
      <c r="S70" s="10"/>
      <c r="T70" s="10"/>
      <c r="U70" s="11"/>
      <c r="V70" s="10"/>
      <c r="W70" s="10"/>
      <c r="X70" s="11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496" t="s">
        <v>99</v>
      </c>
      <c r="AR70" s="497" t="s">
        <v>69</v>
      </c>
      <c r="AS70" s="498"/>
      <c r="AT70" s="82"/>
    </row>
    <row r="71" spans="1:46" s="83" customFormat="1" ht="21.75" customHeight="1" thickBot="1">
      <c r="A71" s="501" t="s">
        <v>101</v>
      </c>
      <c r="B71" s="502" t="s">
        <v>70</v>
      </c>
      <c r="C71" s="141"/>
      <c r="D71" s="10"/>
      <c r="E71" s="10"/>
      <c r="F71" s="115"/>
      <c r="G71" s="116"/>
      <c r="H71" s="10"/>
      <c r="I71" s="10"/>
      <c r="J71" s="10"/>
      <c r="K71" s="10"/>
      <c r="L71" s="10"/>
      <c r="M71" s="10"/>
      <c r="N71" s="10"/>
      <c r="O71" s="10"/>
      <c r="P71" s="13"/>
      <c r="Q71" s="13"/>
      <c r="R71" s="117"/>
      <c r="S71" s="13"/>
      <c r="T71" s="13"/>
      <c r="U71" s="11"/>
      <c r="V71" s="10"/>
      <c r="W71" s="10"/>
      <c r="X71" s="11"/>
      <c r="Y71" s="10"/>
      <c r="Z71" s="10"/>
      <c r="AA71" s="10"/>
      <c r="AB71" s="10"/>
      <c r="AC71" s="10"/>
      <c r="AD71" s="10"/>
      <c r="AE71" s="10"/>
      <c r="AF71" s="10"/>
      <c r="AG71" s="10"/>
      <c r="AH71" s="117"/>
      <c r="AI71" s="117"/>
      <c r="AJ71" s="117"/>
      <c r="AK71" s="10"/>
      <c r="AL71" s="10"/>
      <c r="AM71" s="10"/>
      <c r="AN71" s="10"/>
      <c r="AO71" s="10"/>
      <c r="AP71" s="10"/>
      <c r="AQ71" s="489" t="s">
        <v>101</v>
      </c>
      <c r="AR71" s="490" t="s">
        <v>70</v>
      </c>
      <c r="AS71" s="491" t="s">
        <v>0</v>
      </c>
      <c r="AT71" s="82"/>
    </row>
    <row r="72" spans="15:44" ht="18.75">
      <c r="O72" s="84"/>
      <c r="P72" s="278"/>
      <c r="Q72" s="278"/>
      <c r="R72" s="279"/>
      <c r="S72" s="280"/>
      <c r="T72" s="280"/>
      <c r="U72" s="281"/>
      <c r="V72" s="14"/>
      <c r="W72" s="14"/>
      <c r="X72" s="62" t="s">
        <v>88</v>
      </c>
      <c r="AH72" s="282"/>
      <c r="AI72" s="282"/>
      <c r="AJ72" s="283"/>
      <c r="AN72" s="63"/>
      <c r="AR72" s="62" t="s">
        <v>88</v>
      </c>
    </row>
    <row r="73" spans="13:36" ht="18.75">
      <c r="M73" s="4"/>
      <c r="O73" s="4"/>
      <c r="P73" s="279"/>
      <c r="Q73" s="279"/>
      <c r="R73" s="279"/>
      <c r="S73" s="284"/>
      <c r="T73" s="284"/>
      <c r="U73" s="284"/>
      <c r="V73" s="29"/>
      <c r="AG73" s="4"/>
      <c r="AH73" s="282"/>
      <c r="AI73" s="282"/>
      <c r="AJ73" s="283"/>
    </row>
    <row r="74" spans="13:38" ht="18.75">
      <c r="M74" s="4"/>
      <c r="O74" s="4"/>
      <c r="P74" s="279"/>
      <c r="Q74" s="279"/>
      <c r="R74" s="279"/>
      <c r="S74" s="4"/>
      <c r="T74" s="4"/>
      <c r="AG74" s="4"/>
      <c r="AH74" s="4"/>
      <c r="AI74" s="4"/>
      <c r="AJ74" s="4"/>
      <c r="AK74" s="4"/>
      <c r="AL74" s="4"/>
    </row>
    <row r="75" spans="13:38" ht="18.75">
      <c r="M75" s="4"/>
      <c r="O75" s="4"/>
      <c r="P75" s="279"/>
      <c r="Q75" s="279"/>
      <c r="R75" s="279"/>
      <c r="S75" s="4"/>
      <c r="AG75" s="4"/>
      <c r="AH75" s="4"/>
      <c r="AI75" s="4"/>
      <c r="AJ75" s="4"/>
      <c r="AK75" s="4"/>
      <c r="AL75" s="4"/>
    </row>
    <row r="76" spans="13:36" ht="18.75">
      <c r="M76" s="4"/>
      <c r="P76" s="279"/>
      <c r="Q76" s="279"/>
      <c r="R76" s="279"/>
      <c r="S76" s="4"/>
      <c r="AG76" s="4"/>
      <c r="AH76" s="4"/>
      <c r="AJ76" s="4"/>
    </row>
    <row r="77" spans="13:36" ht="18.75">
      <c r="M77" s="4"/>
      <c r="P77" s="279"/>
      <c r="Q77" s="279"/>
      <c r="R77" s="279"/>
      <c r="S77" s="4"/>
      <c r="AG77" s="4"/>
      <c r="AH77" s="4"/>
      <c r="AJ77" s="4"/>
    </row>
    <row r="78" spans="13:36" ht="18.75">
      <c r="M78" s="4"/>
      <c r="P78" s="279"/>
      <c r="Q78" s="279"/>
      <c r="R78" s="279"/>
      <c r="S78" s="4"/>
      <c r="AH78" s="4"/>
      <c r="AJ78" s="4"/>
    </row>
    <row r="79" spans="13:19" ht="18.75">
      <c r="M79" s="4"/>
      <c r="P79" s="279"/>
      <c r="Q79" s="279"/>
      <c r="R79" s="279"/>
      <c r="S79" s="4"/>
    </row>
    <row r="80" spans="13:19" ht="18.75">
      <c r="M80" s="4"/>
      <c r="P80" s="279"/>
      <c r="Q80" s="279"/>
      <c r="R80" s="279"/>
      <c r="S80" s="4"/>
    </row>
    <row r="81" spans="13:19" ht="18.75">
      <c r="M81" s="4"/>
      <c r="P81" s="279"/>
      <c r="Q81" s="279"/>
      <c r="R81" s="279"/>
      <c r="S81" s="4"/>
    </row>
    <row r="82" spans="13:19" ht="18.75">
      <c r="M82" s="4"/>
      <c r="P82" s="279"/>
      <c r="Q82" s="279"/>
      <c r="R82" s="279"/>
      <c r="S82" s="4"/>
    </row>
    <row r="83" spans="13:19" ht="18.75">
      <c r="M83" s="4"/>
      <c r="P83" s="279"/>
      <c r="Q83" s="279"/>
      <c r="R83" s="279"/>
      <c r="S83" s="4"/>
    </row>
    <row r="84" spans="13:19" ht="18.75">
      <c r="M84" s="4"/>
      <c r="P84" s="279"/>
      <c r="Q84" s="279"/>
      <c r="R84" s="279"/>
      <c r="S84" s="4"/>
    </row>
    <row r="85" spans="13:19" ht="18.75">
      <c r="M85" s="4"/>
      <c r="P85" s="279"/>
      <c r="Q85" s="279"/>
      <c r="R85" s="279"/>
      <c r="S85" s="4"/>
    </row>
    <row r="86" spans="3:19" ht="18.75">
      <c r="C86" s="21"/>
      <c r="D86" s="4"/>
      <c r="M86" s="4"/>
      <c r="P86" s="279"/>
      <c r="Q86" s="279"/>
      <c r="R86" s="279"/>
      <c r="S86" s="4"/>
    </row>
    <row r="87" spans="3:19" ht="18.75">
      <c r="C87" s="21"/>
      <c r="D87" s="4"/>
      <c r="M87" s="4"/>
      <c r="P87" s="279"/>
      <c r="Q87" s="279"/>
      <c r="R87" s="279"/>
      <c r="S87" s="4"/>
    </row>
    <row r="88" spans="3:19" ht="18.75">
      <c r="C88" s="21"/>
      <c r="D88" s="4"/>
      <c r="M88" s="4"/>
      <c r="P88" s="279"/>
      <c r="Q88" s="279"/>
      <c r="R88" s="279"/>
      <c r="S88" s="4"/>
    </row>
    <row r="89" spans="3:19" ht="18.75">
      <c r="C89" s="21"/>
      <c r="D89" s="4"/>
      <c r="M89" s="4"/>
      <c r="P89" s="279"/>
      <c r="Q89" s="279"/>
      <c r="R89" s="279"/>
      <c r="S89" s="4"/>
    </row>
    <row r="90" spans="3:19" ht="18.75">
      <c r="C90" s="21"/>
      <c r="D90" s="4"/>
      <c r="M90" s="4"/>
      <c r="P90" s="279"/>
      <c r="Q90" s="279"/>
      <c r="R90" s="279"/>
      <c r="S90" s="4"/>
    </row>
    <row r="91" spans="3:19" ht="18.75">
      <c r="C91" s="21"/>
      <c r="D91" s="4"/>
      <c r="M91" s="4"/>
      <c r="P91" s="279"/>
      <c r="Q91" s="279"/>
      <c r="R91" s="279"/>
      <c r="S91" s="4"/>
    </row>
    <row r="92" spans="3:19" ht="18.75">
      <c r="C92" s="21"/>
      <c r="D92" s="4"/>
      <c r="M92" s="4"/>
      <c r="P92" s="279"/>
      <c r="Q92" s="279"/>
      <c r="R92" s="279"/>
      <c r="S92" s="4"/>
    </row>
    <row r="93" spans="3:19" ht="18.75">
      <c r="C93" s="21"/>
      <c r="D93" s="4"/>
      <c r="M93" s="4"/>
      <c r="P93" s="279"/>
      <c r="Q93" s="279"/>
      <c r="R93" s="279"/>
      <c r="S93" s="4"/>
    </row>
    <row r="94" spans="3:18" ht="18.75">
      <c r="C94" s="21"/>
      <c r="D94" s="4"/>
      <c r="M94" s="4"/>
      <c r="P94" s="279"/>
      <c r="Q94" s="279"/>
      <c r="R94" s="279"/>
    </row>
    <row r="95" spans="3:18" ht="18.75">
      <c r="C95" s="21"/>
      <c r="D95" s="4"/>
      <c r="M95" s="4"/>
      <c r="P95" s="4"/>
      <c r="Q95" s="4"/>
      <c r="R95" s="4"/>
    </row>
    <row r="96" spans="3:16" ht="18.75">
      <c r="C96" s="21"/>
      <c r="D96" s="4"/>
      <c r="M96" s="4"/>
      <c r="P96" s="4"/>
    </row>
    <row r="97" spans="3:13" ht="18.75">
      <c r="C97" s="21"/>
      <c r="D97" s="4"/>
      <c r="M97" s="4"/>
    </row>
    <row r="98" ht="18.75">
      <c r="M98" s="4"/>
    </row>
    <row r="99" ht="18.75">
      <c r="M99" s="4"/>
    </row>
    <row r="100" ht="18.75">
      <c r="M100" s="4"/>
    </row>
    <row r="101" ht="18.75">
      <c r="M101" s="4"/>
    </row>
  </sheetData>
  <sheetProtection/>
  <mergeCells count="67">
    <mergeCell ref="A1:X1"/>
    <mergeCell ref="A68:B69"/>
    <mergeCell ref="A70:B70"/>
    <mergeCell ref="AR56:AS57"/>
    <mergeCell ref="AR59:AS59"/>
    <mergeCell ref="B64:B65"/>
    <mergeCell ref="B66:B67"/>
    <mergeCell ref="AR44:AR45"/>
    <mergeCell ref="AR46:AR47"/>
    <mergeCell ref="AR48:AR49"/>
    <mergeCell ref="AQ71:AS71"/>
    <mergeCell ref="AR62:AS62"/>
    <mergeCell ref="AR64:AR65"/>
    <mergeCell ref="AR66:AR67"/>
    <mergeCell ref="AQ70:AS70"/>
    <mergeCell ref="AR68:AS69"/>
    <mergeCell ref="AR54:AR55"/>
    <mergeCell ref="AR32:AR33"/>
    <mergeCell ref="AR34:AR35"/>
    <mergeCell ref="AR36:AR37"/>
    <mergeCell ref="AR38:AR39"/>
    <mergeCell ref="AR40:AR41"/>
    <mergeCell ref="AR42:AR43"/>
    <mergeCell ref="AR50:AR51"/>
    <mergeCell ref="AR52:AR53"/>
    <mergeCell ref="A71:B71"/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R22:AR23"/>
    <mergeCell ref="B42:B43"/>
    <mergeCell ref="B44:B45"/>
    <mergeCell ref="B30:B31"/>
    <mergeCell ref="B32:B33"/>
    <mergeCell ref="B38:B39"/>
    <mergeCell ref="B40:B41"/>
    <mergeCell ref="B34:B35"/>
    <mergeCell ref="B36:B37"/>
    <mergeCell ref="B22:B23"/>
    <mergeCell ref="B24:B25"/>
    <mergeCell ref="B26:B27"/>
    <mergeCell ref="B28:B29"/>
    <mergeCell ref="AR28:AR29"/>
    <mergeCell ref="AR30:AR31"/>
    <mergeCell ref="AR24:AR25"/>
    <mergeCell ref="AR26:AR27"/>
    <mergeCell ref="A59:B59"/>
    <mergeCell ref="A62:B62"/>
    <mergeCell ref="B46:B47"/>
    <mergeCell ref="B48:B49"/>
    <mergeCell ref="B50:B51"/>
    <mergeCell ref="B52:B53"/>
    <mergeCell ref="B54:B55"/>
    <mergeCell ref="A56:B57"/>
    <mergeCell ref="B18:B19"/>
    <mergeCell ref="B20:B21"/>
    <mergeCell ref="B14:B15"/>
    <mergeCell ref="B16:B17"/>
    <mergeCell ref="B6:B7"/>
    <mergeCell ref="B8:B9"/>
    <mergeCell ref="B10:B11"/>
    <mergeCell ref="B12:B13"/>
  </mergeCells>
  <printOptions/>
  <pageMargins left="0.7086614173228347" right="0.7086614173228347" top="0.7480314960629921" bottom="0.7480314960629921" header="0.31496062992125984" footer="0.31496062992125984"/>
  <pageSetup firstPageNumber="99" useFirstPageNumber="1" fitToWidth="2" fitToHeight="1" horizontalDpi="600" verticalDpi="600" orientation="landscape" paperSize="9" scale="33" r:id="rId1"/>
  <colBreaks count="1" manualBreakCount="1">
    <brk id="24" max="7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2"/>
  <sheetViews>
    <sheetView zoomScale="50" zoomScaleNormal="50" zoomScalePageLayoutView="0" workbookViewId="0" topLeftCell="A1">
      <selection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39" width="17.625" style="14" customWidth="1"/>
    <col min="40" max="42" width="20.625" style="14" customWidth="1"/>
    <col min="43" max="43" width="9.50390625" style="15" customWidth="1"/>
    <col min="44" max="44" width="22.625" style="15" customWidth="1"/>
    <col min="45" max="45" width="5.875" style="15" customWidth="1"/>
    <col min="46" max="16384" width="10.625" style="15" customWidth="1"/>
  </cols>
  <sheetData>
    <row r="1" spans="1:24" ht="32.25">
      <c r="A1" s="465" t="s">
        <v>89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</row>
    <row r="2" spans="1:45" ht="19.5" thickBot="1">
      <c r="A2" s="17" t="s">
        <v>110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90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72"/>
      <c r="AR2" s="21"/>
      <c r="AS2" s="21"/>
    </row>
    <row r="3" spans="1:46" ht="21.75" customHeight="1">
      <c r="A3" s="22"/>
      <c r="D3" s="23" t="s">
        <v>2</v>
      </c>
      <c r="E3" s="24"/>
      <c r="F3" s="24"/>
      <c r="G3" s="23" t="s">
        <v>3</v>
      </c>
      <c r="H3" s="24"/>
      <c r="I3" s="24"/>
      <c r="J3" s="23" t="s">
        <v>4</v>
      </c>
      <c r="K3" s="24"/>
      <c r="L3" s="24"/>
      <c r="M3" s="23" t="s">
        <v>5</v>
      </c>
      <c r="N3" s="24"/>
      <c r="O3" s="24"/>
      <c r="P3" s="23" t="s">
        <v>6</v>
      </c>
      <c r="Q3" s="24"/>
      <c r="R3" s="24"/>
      <c r="S3" s="23" t="s">
        <v>7</v>
      </c>
      <c r="T3" s="24"/>
      <c r="U3" s="24"/>
      <c r="V3" s="25" t="s">
        <v>8</v>
      </c>
      <c r="W3" s="64"/>
      <c r="X3" s="65"/>
      <c r="Y3" s="25" t="s">
        <v>9</v>
      </c>
      <c r="Z3" s="24"/>
      <c r="AA3" s="24"/>
      <c r="AB3" s="23" t="s">
        <v>10</v>
      </c>
      <c r="AC3" s="24"/>
      <c r="AD3" s="24"/>
      <c r="AE3" s="23" t="s">
        <v>11</v>
      </c>
      <c r="AF3" s="24"/>
      <c r="AG3" s="24"/>
      <c r="AH3" s="23" t="s">
        <v>12</v>
      </c>
      <c r="AI3" s="24"/>
      <c r="AJ3" s="24"/>
      <c r="AK3" s="23" t="s">
        <v>13</v>
      </c>
      <c r="AL3" s="24"/>
      <c r="AM3" s="24"/>
      <c r="AN3" s="23" t="s">
        <v>14</v>
      </c>
      <c r="AO3" s="24"/>
      <c r="AP3" s="24"/>
      <c r="AQ3" s="26"/>
      <c r="AR3" s="27"/>
      <c r="AS3" s="28"/>
      <c r="AT3" s="21"/>
    </row>
    <row r="4" spans="1:46" ht="21.75" customHeight="1">
      <c r="A4" s="22"/>
      <c r="D4" s="30" t="s">
        <v>15</v>
      </c>
      <c r="E4" s="30" t="s">
        <v>16</v>
      </c>
      <c r="F4" s="30" t="s">
        <v>17</v>
      </c>
      <c r="G4" s="30" t="s">
        <v>15</v>
      </c>
      <c r="H4" s="30" t="s">
        <v>16</v>
      </c>
      <c r="I4" s="30" t="s">
        <v>17</v>
      </c>
      <c r="J4" s="30" t="s">
        <v>15</v>
      </c>
      <c r="K4" s="30" t="s">
        <v>16</v>
      </c>
      <c r="L4" s="30" t="s">
        <v>17</v>
      </c>
      <c r="M4" s="30" t="s">
        <v>15</v>
      </c>
      <c r="N4" s="30" t="s">
        <v>16</v>
      </c>
      <c r="O4" s="30" t="s">
        <v>17</v>
      </c>
      <c r="P4" s="30" t="s">
        <v>15</v>
      </c>
      <c r="Q4" s="30" t="s">
        <v>16</v>
      </c>
      <c r="R4" s="30" t="s">
        <v>17</v>
      </c>
      <c r="S4" s="30" t="s">
        <v>15</v>
      </c>
      <c r="T4" s="30" t="s">
        <v>16</v>
      </c>
      <c r="U4" s="30" t="s">
        <v>17</v>
      </c>
      <c r="V4" s="30" t="s">
        <v>15</v>
      </c>
      <c r="W4" s="30" t="s">
        <v>16</v>
      </c>
      <c r="X4" s="66" t="s">
        <v>17</v>
      </c>
      <c r="Y4" s="30" t="s">
        <v>15</v>
      </c>
      <c r="Z4" s="30" t="s">
        <v>16</v>
      </c>
      <c r="AA4" s="30" t="s">
        <v>17</v>
      </c>
      <c r="AB4" s="30" t="s">
        <v>15</v>
      </c>
      <c r="AC4" s="30" t="s">
        <v>16</v>
      </c>
      <c r="AD4" s="30" t="s">
        <v>17</v>
      </c>
      <c r="AE4" s="30" t="s">
        <v>15</v>
      </c>
      <c r="AF4" s="30" t="s">
        <v>16</v>
      </c>
      <c r="AG4" s="30" t="s">
        <v>17</v>
      </c>
      <c r="AH4" s="30" t="s">
        <v>15</v>
      </c>
      <c r="AI4" s="30" t="s">
        <v>16</v>
      </c>
      <c r="AJ4" s="30" t="s">
        <v>17</v>
      </c>
      <c r="AK4" s="30" t="s">
        <v>15</v>
      </c>
      <c r="AL4" s="30" t="s">
        <v>16</v>
      </c>
      <c r="AM4" s="30" t="s">
        <v>17</v>
      </c>
      <c r="AN4" s="30" t="s">
        <v>15</v>
      </c>
      <c r="AO4" s="30" t="s">
        <v>16</v>
      </c>
      <c r="AP4" s="30" t="s">
        <v>17</v>
      </c>
      <c r="AQ4" s="34"/>
      <c r="AR4" s="21"/>
      <c r="AS4" s="35"/>
      <c r="AT4" s="21"/>
    </row>
    <row r="5" spans="1:46" ht="21.75" customHeight="1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38" t="s">
        <v>20</v>
      </c>
      <c r="M5" s="38" t="s">
        <v>18</v>
      </c>
      <c r="N5" s="38" t="s">
        <v>19</v>
      </c>
      <c r="O5" s="38" t="s">
        <v>20</v>
      </c>
      <c r="P5" s="38" t="s">
        <v>18</v>
      </c>
      <c r="Q5" s="38" t="s">
        <v>19</v>
      </c>
      <c r="R5" s="38" t="s">
        <v>20</v>
      </c>
      <c r="S5" s="38" t="s">
        <v>18</v>
      </c>
      <c r="T5" s="38" t="s">
        <v>19</v>
      </c>
      <c r="U5" s="38" t="s">
        <v>20</v>
      </c>
      <c r="V5" s="38" t="s">
        <v>18</v>
      </c>
      <c r="W5" s="38" t="s">
        <v>19</v>
      </c>
      <c r="X5" s="67" t="s">
        <v>20</v>
      </c>
      <c r="Y5" s="38" t="s">
        <v>18</v>
      </c>
      <c r="Z5" s="38" t="s">
        <v>19</v>
      </c>
      <c r="AA5" s="38" t="s">
        <v>20</v>
      </c>
      <c r="AB5" s="38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38" t="s">
        <v>20</v>
      </c>
      <c r="AN5" s="38" t="s">
        <v>18</v>
      </c>
      <c r="AO5" s="38" t="s">
        <v>19</v>
      </c>
      <c r="AP5" s="38" t="s">
        <v>20</v>
      </c>
      <c r="AQ5" s="41"/>
      <c r="AR5" s="37"/>
      <c r="AS5" s="42"/>
      <c r="AT5" s="21"/>
    </row>
    <row r="6" spans="1:46" ht="21.75" customHeight="1">
      <c r="A6" s="45" t="s">
        <v>21</v>
      </c>
      <c r="B6" s="503" t="s">
        <v>22</v>
      </c>
      <c r="C6" s="68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f>SUM('石巻第１:石巻第２'!P6)</f>
        <v>2</v>
      </c>
      <c r="Q6" s="1">
        <f>SUM('石巻第１:石巻第２'!Q6)</f>
        <v>123.751</v>
      </c>
      <c r="R6" s="1">
        <f>SUM('石巻第１:石巻第２'!R6)</f>
        <v>21753.01</v>
      </c>
      <c r="S6" s="1">
        <f>SUM('石巻第１:石巻第２'!S6)</f>
        <v>5</v>
      </c>
      <c r="T6" s="1">
        <f>SUM('石巻第１:石巻第２'!T6)</f>
        <v>857.305</v>
      </c>
      <c r="U6" s="1">
        <f>SUM('石巻第１:石巻第２'!U6)</f>
        <v>132475.484</v>
      </c>
      <c r="V6" s="1">
        <f>SUM('石巻第１:石巻第２'!V6)</f>
        <v>9</v>
      </c>
      <c r="W6" s="1">
        <f>SUM('石巻第１:石巻第２'!W6)</f>
        <v>1437.835</v>
      </c>
      <c r="X6" s="5">
        <f>SUM('石巻第１:石巻第２'!X6)</f>
        <v>278714.5</v>
      </c>
      <c r="Y6" s="1">
        <f>SUM('石巻第１:石巻第２'!Y6)</f>
        <v>7</v>
      </c>
      <c r="Z6" s="1">
        <f>SUM('石巻第１:石巻第２'!Z6)</f>
        <v>1805.004</v>
      </c>
      <c r="AA6" s="1">
        <f>SUM('石巻第１:石巻第２'!AA6)</f>
        <v>317431.353</v>
      </c>
      <c r="AB6" s="1">
        <f>SUM('石巻第１:石巻第２'!AB6)</f>
        <v>3</v>
      </c>
      <c r="AC6" s="1">
        <f>SUM('石巻第１:石巻第２'!AC6)</f>
        <v>48.126</v>
      </c>
      <c r="AD6" s="1">
        <f>SUM('石巻第１:石巻第２'!AD6)</f>
        <v>7821.341</v>
      </c>
      <c r="AE6" s="1"/>
      <c r="AF6" s="1"/>
      <c r="AG6" s="1"/>
      <c r="AH6" s="1"/>
      <c r="AI6" s="1"/>
      <c r="AJ6" s="1"/>
      <c r="AK6" s="1"/>
      <c r="AL6" s="1"/>
      <c r="AM6" s="1"/>
      <c r="AN6" s="1">
        <f>SUM('石巻第１:石巻第２'!AN6)</f>
        <v>26</v>
      </c>
      <c r="AO6" s="1">
        <f>SUM('石巻第１:石巻第２'!AO6)</f>
        <v>4272.021000000001</v>
      </c>
      <c r="AP6" s="1">
        <f>SUM('石巻第１:石巻第２'!AP6)</f>
        <v>758195.6880000001</v>
      </c>
      <c r="AQ6" s="190" t="s">
        <v>23</v>
      </c>
      <c r="AR6" s="503" t="s">
        <v>22</v>
      </c>
      <c r="AS6" s="44" t="s">
        <v>21</v>
      </c>
      <c r="AT6" s="21"/>
    </row>
    <row r="7" spans="1:46" ht="21.75" customHeight="1">
      <c r="A7" s="45"/>
      <c r="B7" s="504"/>
      <c r="C7" s="69" t="s">
        <v>24</v>
      </c>
      <c r="D7" s="2"/>
      <c r="E7" s="2"/>
      <c r="F7" s="2"/>
      <c r="G7" s="2"/>
      <c r="H7" s="2"/>
      <c r="I7" s="2"/>
      <c r="J7" s="2"/>
      <c r="K7" s="2"/>
      <c r="L7" s="2"/>
      <c r="M7" s="2">
        <f>SUM('石巻第１:石巻第２'!M7)</f>
        <v>2</v>
      </c>
      <c r="N7" s="2">
        <f>SUM('石巻第１:石巻第２'!N7)</f>
        <v>4.486</v>
      </c>
      <c r="O7" s="2">
        <f>SUM('石巻第１:石巻第２'!O7)</f>
        <v>3315.988</v>
      </c>
      <c r="P7" s="2">
        <f>SUM('石巻第１:石巻第２'!P7)</f>
        <v>6</v>
      </c>
      <c r="Q7" s="2">
        <f>SUM('石巻第１:石巻第２'!Q7)</f>
        <v>627.883</v>
      </c>
      <c r="R7" s="2">
        <f>SUM('石巻第１:石巻第２'!R7)</f>
        <v>118934.884</v>
      </c>
      <c r="S7" s="2">
        <f>SUM('石巻第１:石巻第２'!S7)</f>
        <v>17</v>
      </c>
      <c r="T7" s="2">
        <f>SUM('石巻第１:石巻第２'!T7)</f>
        <v>2662.874</v>
      </c>
      <c r="U7" s="2">
        <f>SUM('石巻第１:石巻第２'!U7)</f>
        <v>491221.86072946526</v>
      </c>
      <c r="V7" s="2">
        <f>SUM('石巻第１:石巻第２'!V7)</f>
        <v>26</v>
      </c>
      <c r="W7" s="2">
        <f>SUM('石巻第１:石巻第２'!W7)</f>
        <v>5008.319</v>
      </c>
      <c r="X7" s="6">
        <f>SUM('石巻第１:石巻第２'!X7)</f>
        <v>926567.1064807201</v>
      </c>
      <c r="Y7" s="2">
        <f>SUM('石巻第１:石巻第２'!Y7)</f>
        <v>13</v>
      </c>
      <c r="Z7" s="2">
        <f>SUM('石巻第１:石巻第２'!Z7)</f>
        <v>3562.215</v>
      </c>
      <c r="AA7" s="2">
        <f>SUM('石巻第１:石巻第２'!AA7)</f>
        <v>711394.1122499079</v>
      </c>
      <c r="AB7" s="2">
        <f>SUM('石巻第１:石巻第２'!AB7)</f>
        <v>12</v>
      </c>
      <c r="AC7" s="2">
        <f>SUM('石巻第１:石巻第２'!AC7)</f>
        <v>1033.895</v>
      </c>
      <c r="AD7" s="2">
        <f>SUM('石巻第１:石巻第２'!AD7)</f>
        <v>329906.88945612457</v>
      </c>
      <c r="AE7" s="2"/>
      <c r="AF7" s="2"/>
      <c r="AG7" s="2"/>
      <c r="AH7" s="2"/>
      <c r="AI7" s="2"/>
      <c r="AJ7" s="2"/>
      <c r="AK7" s="2"/>
      <c r="AL7" s="2"/>
      <c r="AM7" s="2"/>
      <c r="AN7" s="2">
        <f>SUM('石巻第１:石巻第２'!AN7)</f>
        <v>76</v>
      </c>
      <c r="AO7" s="2">
        <f>SUM('石巻第１:石巻第２'!AO7)</f>
        <v>12899.672</v>
      </c>
      <c r="AP7" s="2">
        <f>SUM('石巻第１:石巻第２'!AP7)</f>
        <v>2581340.8409162182</v>
      </c>
      <c r="AQ7" s="47" t="s">
        <v>24</v>
      </c>
      <c r="AR7" s="504"/>
      <c r="AS7" s="44"/>
      <c r="AT7" s="21"/>
    </row>
    <row r="8" spans="1:46" ht="21.75" customHeight="1">
      <c r="A8" s="45" t="s">
        <v>25</v>
      </c>
      <c r="B8" s="503" t="s">
        <v>26</v>
      </c>
      <c r="C8" s="68" t="s">
        <v>23</v>
      </c>
      <c r="D8" s="1">
        <f>SUM('石巻第１:石巻第２'!D8)</f>
        <v>2</v>
      </c>
      <c r="E8" s="1">
        <f>SUM('石巻第１:石巻第２'!E8)</f>
        <v>221.957</v>
      </c>
      <c r="F8" s="1">
        <f>SUM('石巻第１:石巻第２'!F8)</f>
        <v>20940.163</v>
      </c>
      <c r="G8" s="1"/>
      <c r="H8" s="1"/>
      <c r="I8" s="1"/>
      <c r="J8" s="1">
        <f>SUM('石巻第１:石巻第２'!J8)</f>
        <v>2</v>
      </c>
      <c r="K8" s="1">
        <f>SUM('石巻第１:石巻第２'!K8)</f>
        <v>250.75</v>
      </c>
      <c r="L8" s="1">
        <f>SUM('石巻第１:石巻第２'!L8)</f>
        <v>22656.675</v>
      </c>
      <c r="M8" s="1">
        <f>SUM('石巻第１:石巻第２'!M8)</f>
        <v>2</v>
      </c>
      <c r="N8" s="1">
        <f>SUM('石巻第１:石巻第２'!N8)</f>
        <v>110.767</v>
      </c>
      <c r="O8" s="1">
        <f>SUM('石巻第１:石巻第２'!O8)</f>
        <v>9422.652</v>
      </c>
      <c r="P8" s="1"/>
      <c r="Q8" s="1"/>
      <c r="R8" s="1"/>
      <c r="S8" s="1"/>
      <c r="T8" s="1"/>
      <c r="U8" s="1"/>
      <c r="V8" s="1"/>
      <c r="W8" s="1"/>
      <c r="X8" s="5"/>
      <c r="Y8" s="1"/>
      <c r="Z8" s="1"/>
      <c r="AA8" s="1"/>
      <c r="AB8" s="1"/>
      <c r="AC8" s="1"/>
      <c r="AD8" s="1"/>
      <c r="AE8" s="1">
        <f>SUM('石巻第１:石巻第２'!AE8)</f>
        <v>1</v>
      </c>
      <c r="AF8" s="1">
        <f>SUM('石巻第１:石巻第２'!AF8)</f>
        <v>58.768</v>
      </c>
      <c r="AG8" s="1">
        <f>SUM('石巻第１:石巻第２'!AG8)</f>
        <v>7498.474</v>
      </c>
      <c r="AH8" s="1">
        <f>SUM('石巻第１:石巻第２'!AH8)</f>
        <v>8</v>
      </c>
      <c r="AI8" s="1">
        <f>SUM('石巻第１:石巻第２'!AI8)</f>
        <v>540.675</v>
      </c>
      <c r="AJ8" s="1">
        <f>SUM('石巻第１:石巻第２'!AJ8)</f>
        <v>44917.073</v>
      </c>
      <c r="AK8" s="1">
        <f>SUM('石巻第１:石巻第２'!AK8)</f>
        <v>6</v>
      </c>
      <c r="AL8" s="1">
        <f>SUM('石巻第１:石巻第２'!AL8)</f>
        <v>896.813</v>
      </c>
      <c r="AM8" s="1">
        <f>SUM('石巻第１:石巻第２'!AM8)</f>
        <v>72538.369</v>
      </c>
      <c r="AN8" s="1">
        <f>SUM('石巻第１:石巻第２'!AN8)</f>
        <v>21</v>
      </c>
      <c r="AO8" s="1">
        <f>SUM('石巻第１:石巻第２'!AO8)</f>
        <v>2079.73</v>
      </c>
      <c r="AP8" s="1">
        <f>SUM('石巻第１:石巻第２'!AP8)</f>
        <v>177973.40600000002</v>
      </c>
      <c r="AQ8" s="189" t="s">
        <v>23</v>
      </c>
      <c r="AR8" s="503" t="s">
        <v>26</v>
      </c>
      <c r="AS8" s="44" t="s">
        <v>25</v>
      </c>
      <c r="AT8" s="21"/>
    </row>
    <row r="9" spans="1:46" ht="21.75" customHeight="1">
      <c r="A9" s="45"/>
      <c r="B9" s="504"/>
      <c r="C9" s="69" t="s">
        <v>24</v>
      </c>
      <c r="D9" s="2">
        <f>SUM('石巻第１:石巻第２'!D9)</f>
        <v>38</v>
      </c>
      <c r="E9" s="2">
        <f>SUM('石巻第１:石巻第２'!E9)</f>
        <v>5846.081</v>
      </c>
      <c r="F9" s="2">
        <f>SUM('石巻第１:石巻第２'!F9)</f>
        <v>668202.3</v>
      </c>
      <c r="G9" s="2">
        <f>SUM('石巻第１:石巻第２'!G9)</f>
        <v>19</v>
      </c>
      <c r="H9" s="2">
        <f>SUM('石巻第１:石巻第２'!H9)</f>
        <v>3499.15</v>
      </c>
      <c r="I9" s="2">
        <f>SUM('石巻第１:石巻第２'!I9)</f>
        <v>301840.53</v>
      </c>
      <c r="J9" s="2">
        <f>SUM('石巻第１:石巻第２'!J9)</f>
        <v>5</v>
      </c>
      <c r="K9" s="2">
        <f>SUM('石巻第１:石巻第２'!K9)</f>
        <v>675.766</v>
      </c>
      <c r="L9" s="2">
        <f>SUM('石巻第１:石巻第２'!L9)</f>
        <v>56263.41</v>
      </c>
      <c r="M9" s="2">
        <f>SUM('石巻第１:石巻第２'!M9)</f>
        <v>1</v>
      </c>
      <c r="N9" s="2">
        <f>SUM('石巻第１:石巻第２'!N9)</f>
        <v>71.431</v>
      </c>
      <c r="O9" s="2">
        <f>SUM('石巻第１:石巻第２'!O9)</f>
        <v>5245.893</v>
      </c>
      <c r="P9" s="2">
        <f>SUM('石巻第１:石巻第２'!P9)</f>
        <v>14</v>
      </c>
      <c r="Q9" s="2">
        <f>SUM('石巻第１:石巻第２'!Q9)</f>
        <v>1368.3509999999999</v>
      </c>
      <c r="R9" s="2">
        <f>SUM('石巻第１:石巻第２'!R9)</f>
        <v>97784.181</v>
      </c>
      <c r="S9" s="2">
        <f>SUM('石巻第１:石巻第２'!S9)</f>
        <v>26</v>
      </c>
      <c r="T9" s="2">
        <f>SUM('石巻第１:石巻第２'!T9)</f>
        <v>2824.369</v>
      </c>
      <c r="U9" s="2">
        <f>SUM('石巻第１:石巻第２'!U9)</f>
        <v>293077.086</v>
      </c>
      <c r="V9" s="2">
        <f>SUM('石巻第１:石巻第２'!V9)</f>
        <v>17</v>
      </c>
      <c r="W9" s="2">
        <f>SUM('石巻第１:石巻第２'!W9)</f>
        <v>906.041</v>
      </c>
      <c r="X9" s="6">
        <f>SUM('石巻第１:石巻第２'!X9)</f>
        <v>117117.77779633563</v>
      </c>
      <c r="Y9" s="2">
        <f>SUM('石巻第１:石巻第２'!Y9)</f>
        <v>8</v>
      </c>
      <c r="Z9" s="2">
        <f>SUM('石巻第１:石巻第２'!Z9)</f>
        <v>97.277</v>
      </c>
      <c r="AA9" s="2">
        <f>SUM('石巻第１:石巻第２'!AA9)</f>
        <v>8187.257779406814</v>
      </c>
      <c r="AB9" s="2">
        <f>SUM('石巻第１:石巻第２'!AB9)</f>
        <v>9</v>
      </c>
      <c r="AC9" s="2">
        <f>SUM('石巻第１:石巻第２'!AC9)</f>
        <v>1359.193</v>
      </c>
      <c r="AD9" s="2">
        <f>SUM('石巻第１:石巻第２'!AD9)</f>
        <v>130313.716</v>
      </c>
      <c r="AE9" s="2">
        <f>SUM('石巻第１:石巻第２'!AE9)</f>
        <v>34</v>
      </c>
      <c r="AF9" s="2">
        <f>SUM('石巻第１:石巻第２'!AF9)</f>
        <v>5371.582</v>
      </c>
      <c r="AG9" s="2">
        <f>SUM('石巻第１:石巻第２'!AG9)</f>
        <v>392138.97233461955</v>
      </c>
      <c r="AH9" s="2">
        <f>SUM('石巻第１:石巻第２'!AH9)</f>
        <v>86</v>
      </c>
      <c r="AI9" s="2">
        <f>SUM('石巻第１:石巻第２'!AI9)</f>
        <v>6468.477</v>
      </c>
      <c r="AJ9" s="2">
        <f>SUM('石巻第１:石巻第２'!AJ9)</f>
        <v>588129.6480526763</v>
      </c>
      <c r="AK9" s="2">
        <f>SUM('石巻第１:石巻第２'!AK9)</f>
        <v>53</v>
      </c>
      <c r="AL9" s="2">
        <f>SUM('石巻第１:石巻第２'!AL9)</f>
        <v>5409.102</v>
      </c>
      <c r="AM9" s="2">
        <f>SUM('石巻第１:石巻第２'!AM9)</f>
        <v>495651.7141293776</v>
      </c>
      <c r="AN9" s="2">
        <f>SUM('石巻第１:石巻第２'!AN9)</f>
        <v>310</v>
      </c>
      <c r="AO9" s="2">
        <f>SUM('石巻第１:石巻第２'!AO9)</f>
        <v>33896.82000000001</v>
      </c>
      <c r="AP9" s="2">
        <f>SUM('石巻第１:石巻第２'!AP9)</f>
        <v>3153952.486092416</v>
      </c>
      <c r="AQ9" s="47" t="s">
        <v>24</v>
      </c>
      <c r="AR9" s="504"/>
      <c r="AS9" s="44"/>
      <c r="AT9" s="21"/>
    </row>
    <row r="10" spans="1:46" ht="21.75" customHeight="1">
      <c r="A10" s="45" t="s">
        <v>27</v>
      </c>
      <c r="B10" s="503" t="s">
        <v>28</v>
      </c>
      <c r="C10" s="68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89" t="s">
        <v>23</v>
      </c>
      <c r="AR10" s="503" t="s">
        <v>28</v>
      </c>
      <c r="AS10" s="44" t="s">
        <v>27</v>
      </c>
      <c r="AT10" s="21"/>
    </row>
    <row r="11" spans="1:46" ht="21.75" customHeight="1">
      <c r="A11" s="49"/>
      <c r="B11" s="504"/>
      <c r="C11" s="69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6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50" t="s">
        <v>24</v>
      </c>
      <c r="AR11" s="504"/>
      <c r="AS11" s="51"/>
      <c r="AT11" s="21"/>
    </row>
    <row r="12" spans="1:46" ht="21.75" customHeight="1">
      <c r="A12" s="45"/>
      <c r="B12" s="503" t="s">
        <v>29</v>
      </c>
      <c r="C12" s="68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5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90" t="s">
        <v>23</v>
      </c>
      <c r="AR12" s="503" t="s">
        <v>29</v>
      </c>
      <c r="AS12" s="44"/>
      <c r="AT12" s="21"/>
    </row>
    <row r="13" spans="1:46" ht="21.75" customHeight="1">
      <c r="A13" s="45" t="s">
        <v>30</v>
      </c>
      <c r="B13" s="504"/>
      <c r="C13" s="69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6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47" t="s">
        <v>24</v>
      </c>
      <c r="AR13" s="504"/>
      <c r="AS13" s="44" t="s">
        <v>30</v>
      </c>
      <c r="AT13" s="21"/>
    </row>
    <row r="14" spans="1:46" ht="21.75" customHeight="1">
      <c r="A14" s="45"/>
      <c r="B14" s="503" t="s">
        <v>31</v>
      </c>
      <c r="C14" s="68" t="s">
        <v>23</v>
      </c>
      <c r="D14" s="1">
        <f>SUM('石巻第１:石巻第２'!D14)</f>
        <v>173</v>
      </c>
      <c r="E14" s="1">
        <f>SUM('石巻第１:石巻第２'!E14)</f>
        <v>1137.8237</v>
      </c>
      <c r="F14" s="1">
        <f>SUM('石巻第１:石巻第２'!F14)</f>
        <v>199051.32799999998</v>
      </c>
      <c r="G14" s="1">
        <f>SUM('石巻第１:石巻第２'!G14)</f>
        <v>173</v>
      </c>
      <c r="H14" s="1">
        <f>SUM('石巻第１:石巻第２'!H14)</f>
        <v>1274.3397</v>
      </c>
      <c r="I14" s="1">
        <f>SUM('石巻第１:石巻第２'!I14)</f>
        <v>205955.22600000002</v>
      </c>
      <c r="J14" s="1">
        <f>SUM('石巻第１:石巻第２'!J14)</f>
        <v>215</v>
      </c>
      <c r="K14" s="1">
        <f>SUM('石巻第１:石巻第２'!K14)</f>
        <v>1966.549</v>
      </c>
      <c r="L14" s="1">
        <f>SUM('石巻第１:石巻第２'!L14)</f>
        <v>309315.53699999995</v>
      </c>
      <c r="M14" s="1">
        <f>SUM('石巻第１:石巻第２'!M14)</f>
        <v>329</v>
      </c>
      <c r="N14" s="1">
        <f>SUM('石巻第１:石巻第２'!N14)</f>
        <v>2520.7628999999997</v>
      </c>
      <c r="O14" s="1">
        <f>SUM('石巻第１:石巻第２'!O14)</f>
        <v>325392.853</v>
      </c>
      <c r="P14" s="1">
        <f>SUM('石巻第１:石巻第２'!P14)</f>
        <v>255</v>
      </c>
      <c r="Q14" s="1">
        <f>SUM('石巻第１:石巻第２'!Q14)</f>
        <v>2179.9655000000002</v>
      </c>
      <c r="R14" s="1">
        <f>SUM('石巻第１:石巻第２'!R14)</f>
        <v>207127.294</v>
      </c>
      <c r="S14" s="1">
        <f>SUM('石巻第１:石巻第２'!S14)</f>
        <v>236</v>
      </c>
      <c r="T14" s="1">
        <f>SUM('石巻第１:石巻第２'!T14)</f>
        <v>2131.2117</v>
      </c>
      <c r="U14" s="1">
        <f>SUM('石巻第１:石巻第２'!U14)</f>
        <v>305315.74899999995</v>
      </c>
      <c r="V14" s="1">
        <f>SUM('石巻第１:石巻第２'!V14)</f>
        <v>13</v>
      </c>
      <c r="W14" s="1">
        <f>SUM('石巻第１:石巻第２'!W14)</f>
        <v>41.3005</v>
      </c>
      <c r="X14" s="5">
        <f>SUM('石巻第１:石巻第２'!X14)</f>
        <v>3933.1859999999997</v>
      </c>
      <c r="Y14" s="1"/>
      <c r="Z14" s="1"/>
      <c r="AA14" s="1"/>
      <c r="AB14" s="1">
        <f>SUM('石巻第１:石巻第２'!AB14)</f>
        <v>302</v>
      </c>
      <c r="AC14" s="1">
        <f>SUM('石巻第１:石巻第２'!AC14)</f>
        <v>1746.2909</v>
      </c>
      <c r="AD14" s="1">
        <f>SUM('石巻第１:石巻第２'!AD14)</f>
        <v>304206.082</v>
      </c>
      <c r="AE14" s="1">
        <f>SUM('石巻第１:石巻第２'!AE14)</f>
        <v>260</v>
      </c>
      <c r="AF14" s="1">
        <f>SUM('石巻第１:石巻第２'!AF14)</f>
        <v>1625.17</v>
      </c>
      <c r="AG14" s="1">
        <f>SUM('石巻第１:石巻第２'!AG14)</f>
        <v>364300.65599999996</v>
      </c>
      <c r="AH14" s="1">
        <f>SUM('石巻第１:石巻第２'!AH14)</f>
        <v>245</v>
      </c>
      <c r="AI14" s="1">
        <f>SUM('石巻第１:石巻第２'!AI14)</f>
        <v>2046.2157</v>
      </c>
      <c r="AJ14" s="1">
        <f>SUM('石巻第１:石巻第２'!AJ14)</f>
        <v>415504.042</v>
      </c>
      <c r="AK14" s="1">
        <f>SUM('石巻第１:石巻第２'!AK14)</f>
        <v>211</v>
      </c>
      <c r="AL14" s="1">
        <f>SUM('石巻第１:石巻第２'!AL14)</f>
        <v>1472.1219</v>
      </c>
      <c r="AM14" s="1">
        <f>SUM('石巻第１:石巻第２'!AM14)</f>
        <v>352371.685</v>
      </c>
      <c r="AN14" s="1">
        <f>SUM('石巻第１:石巻第２'!AN14)</f>
        <v>2412</v>
      </c>
      <c r="AO14" s="1">
        <f>SUM('石巻第１:石巻第２'!AO14)</f>
        <v>18141.7515</v>
      </c>
      <c r="AP14" s="1">
        <f>SUM('石巻第１:石巻第２'!AP14)</f>
        <v>2992473.638</v>
      </c>
      <c r="AQ14" s="189" t="s">
        <v>23</v>
      </c>
      <c r="AR14" s="503" t="s">
        <v>31</v>
      </c>
      <c r="AS14" s="44"/>
      <c r="AT14" s="21"/>
    </row>
    <row r="15" spans="1:46" ht="21.75" customHeight="1">
      <c r="A15" s="45" t="s">
        <v>25</v>
      </c>
      <c r="B15" s="504"/>
      <c r="C15" s="69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6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47" t="s">
        <v>24</v>
      </c>
      <c r="AR15" s="504"/>
      <c r="AS15" s="44" t="s">
        <v>25</v>
      </c>
      <c r="AT15" s="21"/>
    </row>
    <row r="16" spans="1:46" ht="21.75" customHeight="1">
      <c r="A16" s="45"/>
      <c r="B16" s="503" t="s">
        <v>32</v>
      </c>
      <c r="C16" s="68" t="s">
        <v>23</v>
      </c>
      <c r="D16" s="1">
        <f>SUM('石巻第１:石巻第２'!D16)</f>
        <v>218</v>
      </c>
      <c r="E16" s="1">
        <f>SUM('石巻第１:石巻第２'!E16)</f>
        <v>544.7318</v>
      </c>
      <c r="F16" s="1">
        <f>SUM('石巻第１:石巻第２'!F16)</f>
        <v>134721.27760859337</v>
      </c>
      <c r="G16" s="1">
        <f>SUM('石巻第１:石巻第２'!G16)</f>
        <v>199</v>
      </c>
      <c r="H16" s="1">
        <f>SUM('石巻第１:石巻第２'!H16)</f>
        <v>418.9539</v>
      </c>
      <c r="I16" s="1">
        <f>SUM('石巻第１:石巻第２'!I16)</f>
        <v>128818.18544108217</v>
      </c>
      <c r="J16" s="1">
        <f>SUM('石巻第１:石巻第２'!J16)</f>
        <v>232</v>
      </c>
      <c r="K16" s="1">
        <f>SUM('石巻第１:石巻第２'!K16)</f>
        <v>432.5557</v>
      </c>
      <c r="L16" s="1">
        <f>SUM('石巻第１:石巻第２'!L16)</f>
        <v>144331.30082825525</v>
      </c>
      <c r="M16" s="1">
        <f>SUM('石巻第１:石巻第２'!M16)</f>
        <v>260</v>
      </c>
      <c r="N16" s="1">
        <f>SUM('石巻第１:石巻第２'!N16)</f>
        <v>960.5263</v>
      </c>
      <c r="O16" s="1">
        <f>SUM('石巻第１:石巻第２'!O16)</f>
        <v>189043.29420828243</v>
      </c>
      <c r="P16" s="1">
        <f>SUM('石巻第１:石巻第２'!P16)</f>
        <v>295</v>
      </c>
      <c r="Q16" s="1">
        <f>SUM('石巻第１:石巻第２'!Q16)</f>
        <v>927.6407</v>
      </c>
      <c r="R16" s="1">
        <f>SUM('石巻第１:石巻第２'!R16)</f>
        <v>146228.73149108433</v>
      </c>
      <c r="S16" s="1">
        <f>SUM('石巻第１:石巻第２'!S16)</f>
        <v>297</v>
      </c>
      <c r="T16" s="1">
        <f>SUM('石巻第１:石巻第２'!T16)</f>
        <v>766.9314999999999</v>
      </c>
      <c r="U16" s="1">
        <f>SUM('石巻第１:石巻第２'!U16)</f>
        <v>116518.33537608114</v>
      </c>
      <c r="V16" s="1"/>
      <c r="W16" s="1"/>
      <c r="X16" s="5"/>
      <c r="Y16" s="1"/>
      <c r="Z16" s="1"/>
      <c r="AA16" s="1"/>
      <c r="AB16" s="1">
        <f>SUM('石巻第１:石巻第２'!AB16)</f>
        <v>309</v>
      </c>
      <c r="AC16" s="1">
        <f>SUM('石巻第１:石巻第２'!AC16)</f>
        <v>498.68100000000004</v>
      </c>
      <c r="AD16" s="1">
        <f>SUM('石巻第１:石巻第２'!AD16)</f>
        <v>125834.76044131297</v>
      </c>
      <c r="AE16" s="1">
        <f>SUM('石巻第１:石巻第２'!AE16)</f>
        <v>252</v>
      </c>
      <c r="AF16" s="1">
        <f>SUM('石巻第１:石巻第２'!AF16)</f>
        <v>641.6404</v>
      </c>
      <c r="AG16" s="1">
        <f>SUM('石巻第１:石巻第２'!AG16)</f>
        <v>168899.36361921293</v>
      </c>
      <c r="AH16" s="1">
        <f>SUM('石巻第１:石巻第２'!AH16)</f>
        <v>281</v>
      </c>
      <c r="AI16" s="1">
        <f>SUM('石巻第１:石巻第２'!AI16)</f>
        <v>537.29628</v>
      </c>
      <c r="AJ16" s="1">
        <f>SUM('石巻第１:石巻第２'!AJ16)</f>
        <v>185384.23058567275</v>
      </c>
      <c r="AK16" s="1">
        <f>SUM('石巻第１:石巻第２'!AK16)</f>
        <v>246</v>
      </c>
      <c r="AL16" s="1">
        <f>SUM('石巻第１:石巻第２'!AL16)</f>
        <v>479.67639999999994</v>
      </c>
      <c r="AM16" s="1">
        <f>SUM('石巻第１:石巻第２'!AM16)</f>
        <v>188524.9410776975</v>
      </c>
      <c r="AN16" s="1">
        <f>SUM('石巻第１:石巻第２'!AN16)</f>
        <v>2773</v>
      </c>
      <c r="AO16" s="1">
        <f>SUM('石巻第１:石巻第２'!AO16)</f>
        <v>6349.36248</v>
      </c>
      <c r="AP16" s="1">
        <f>SUM('石巻第１:石巻第２'!AP16)</f>
        <v>1592985.1816772749</v>
      </c>
      <c r="AQ16" s="189" t="s">
        <v>23</v>
      </c>
      <c r="AR16" s="503" t="s">
        <v>32</v>
      </c>
      <c r="AS16" s="44"/>
      <c r="AT16" s="21"/>
    </row>
    <row r="17" spans="1:46" ht="21.75" customHeight="1">
      <c r="A17" s="45" t="s">
        <v>27</v>
      </c>
      <c r="B17" s="504"/>
      <c r="C17" s="69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6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47" t="s">
        <v>24</v>
      </c>
      <c r="AR17" s="504"/>
      <c r="AS17" s="44" t="s">
        <v>27</v>
      </c>
      <c r="AT17" s="21"/>
    </row>
    <row r="18" spans="1:46" ht="21.75" customHeight="1">
      <c r="A18" s="45"/>
      <c r="B18" s="503" t="s">
        <v>33</v>
      </c>
      <c r="C18" s="68" t="s">
        <v>23</v>
      </c>
      <c r="D18" s="1">
        <f>SUM('石巻第１:石巻第２'!D18)</f>
        <v>218</v>
      </c>
      <c r="E18" s="1">
        <f>SUM('石巻第１:石巻第２'!E18)</f>
        <v>108.1499</v>
      </c>
      <c r="F18" s="1">
        <f>SUM('石巻第１:石巻第２'!F18)</f>
        <v>43819.96456</v>
      </c>
      <c r="G18" s="1">
        <f>SUM('石巻第１:石巻第２'!G18)</f>
        <v>234</v>
      </c>
      <c r="H18" s="1">
        <f>SUM('石巻第１:石巻第２'!H18)</f>
        <v>102.2923</v>
      </c>
      <c r="I18" s="1">
        <f>SUM('石巻第１:石巻第２'!I18)</f>
        <v>39447.39564</v>
      </c>
      <c r="J18" s="1">
        <f>SUM('石巻第１:石巻第２'!J18)</f>
        <v>230</v>
      </c>
      <c r="K18" s="1">
        <f>SUM('石巻第１:石巻第２'!K18)</f>
        <v>118.4862</v>
      </c>
      <c r="L18" s="1">
        <f>SUM('石巻第１:石巻第２'!L18)</f>
        <v>41192.649000000005</v>
      </c>
      <c r="M18" s="1">
        <f>SUM('石巻第１:石巻第２'!M18)</f>
        <v>289</v>
      </c>
      <c r="N18" s="1">
        <f>SUM('石巻第１:石巻第２'!N18)</f>
        <v>85.94839999999999</v>
      </c>
      <c r="O18" s="1">
        <f>SUM('石巻第１:石巻第２'!O18)</f>
        <v>40069.554319999996</v>
      </c>
      <c r="P18" s="1">
        <f>SUM('石巻第１:石巻第２'!P18)</f>
        <v>233</v>
      </c>
      <c r="Q18" s="1">
        <f>SUM('石巻第１:石巻第２'!Q18)</f>
        <v>327.56520000000006</v>
      </c>
      <c r="R18" s="1">
        <f>SUM('石巻第１:石巻第２'!R18)</f>
        <v>72041.58279999999</v>
      </c>
      <c r="S18" s="1">
        <f>SUM('石巻第１:石巻第２'!S18)</f>
        <v>145</v>
      </c>
      <c r="T18" s="1">
        <f>SUM('石巻第１:石巻第２'!T18)</f>
        <v>227.52419999999998</v>
      </c>
      <c r="U18" s="1">
        <f>SUM('石巻第１:石巻第２'!U18)</f>
        <v>44775.89308</v>
      </c>
      <c r="V18" s="1">
        <f>SUM('石巻第１:石巻第２'!V18)</f>
        <v>119</v>
      </c>
      <c r="W18" s="1">
        <f>SUM('石巻第１:石巻第２'!W18)</f>
        <v>186.3602</v>
      </c>
      <c r="X18" s="5">
        <f>SUM('石巻第１:石巻第２'!X18)</f>
        <v>72575.45699979503</v>
      </c>
      <c r="Y18" s="1">
        <f>SUM('石巻第１:石巻第２'!Y18)</f>
        <v>107</v>
      </c>
      <c r="Z18" s="1">
        <f>SUM('石巻第１:石巻第２'!Z18)</f>
        <v>175.951</v>
      </c>
      <c r="AA18" s="1">
        <f>SUM('石巻第１:石巻第２'!AA18)</f>
        <v>72338.213</v>
      </c>
      <c r="AB18" s="1">
        <f>SUM('石巻第１:石巻第２'!AB18)</f>
        <v>393</v>
      </c>
      <c r="AC18" s="1">
        <f>SUM('石巻第１:石巻第２'!AC18)</f>
        <v>227.9013</v>
      </c>
      <c r="AD18" s="1">
        <f>SUM('石巻第１:石巻第２'!AD18)</f>
        <v>88797.78084</v>
      </c>
      <c r="AE18" s="1">
        <f>SUM('石巻第１:石巻第２'!AE18)</f>
        <v>375</v>
      </c>
      <c r="AF18" s="1">
        <f>SUM('石巻第１:石巻第２'!AF18)</f>
        <v>277.3788</v>
      </c>
      <c r="AG18" s="1">
        <f>SUM('石巻第１:石巻第２'!AG18)</f>
        <v>130700.10268</v>
      </c>
      <c r="AH18" s="1">
        <f>SUM('石巻第１:石巻第２'!AH18)</f>
        <v>306</v>
      </c>
      <c r="AI18" s="1">
        <f>SUM('石巻第１:石巻第２'!AI18)</f>
        <v>292.5499</v>
      </c>
      <c r="AJ18" s="1">
        <f>SUM('石巻第１:石巻第２'!AJ18)</f>
        <v>102761.41924</v>
      </c>
      <c r="AK18" s="1">
        <f>SUM('石巻第１:石巻第２'!AK18)</f>
        <v>328</v>
      </c>
      <c r="AL18" s="1">
        <f>SUM('石巻第１:石巻第２'!AL18)</f>
        <v>252.90460000000002</v>
      </c>
      <c r="AM18" s="1">
        <f>SUM('石巻第１:石巻第２'!AM18)</f>
        <v>111507.44724</v>
      </c>
      <c r="AN18" s="1">
        <f>SUM('石巻第１:石巻第２'!AN18)</f>
        <v>2977</v>
      </c>
      <c r="AO18" s="1">
        <f>SUM('石巻第１:石巻第２'!AO18)</f>
        <v>2383.012</v>
      </c>
      <c r="AP18" s="1">
        <f>SUM('石巻第１:石巻第２'!AP18)</f>
        <v>860027.4593997948</v>
      </c>
      <c r="AQ18" s="189" t="s">
        <v>23</v>
      </c>
      <c r="AR18" s="503" t="s">
        <v>33</v>
      </c>
      <c r="AS18" s="44"/>
      <c r="AT18" s="21"/>
    </row>
    <row r="19" spans="1:46" ht="21.75" customHeight="1">
      <c r="A19" s="49"/>
      <c r="B19" s="504"/>
      <c r="C19" s="69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6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50" t="s">
        <v>24</v>
      </c>
      <c r="AR19" s="504"/>
      <c r="AS19" s="51"/>
      <c r="AT19" s="21"/>
    </row>
    <row r="20" spans="1:46" ht="21.75" customHeight="1">
      <c r="A20" s="45" t="s">
        <v>34</v>
      </c>
      <c r="B20" s="503" t="s">
        <v>35</v>
      </c>
      <c r="C20" s="68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5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90" t="s">
        <v>23</v>
      </c>
      <c r="AR20" s="503" t="s">
        <v>35</v>
      </c>
      <c r="AS20" s="44" t="s">
        <v>34</v>
      </c>
      <c r="AT20" s="21"/>
    </row>
    <row r="21" spans="1:46" ht="21.75" customHeight="1">
      <c r="A21" s="45" t="s">
        <v>25</v>
      </c>
      <c r="B21" s="504"/>
      <c r="C21" s="69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6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47" t="s">
        <v>24</v>
      </c>
      <c r="AR21" s="504"/>
      <c r="AS21" s="44" t="s">
        <v>25</v>
      </c>
      <c r="AT21" s="21"/>
    </row>
    <row r="22" spans="1:46" ht="21.75" customHeight="1">
      <c r="A22" s="45" t="s">
        <v>27</v>
      </c>
      <c r="B22" s="503" t="s">
        <v>36</v>
      </c>
      <c r="C22" s="68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>
        <f>SUM('石巻第１:石巻第２'!M22)</f>
        <v>771</v>
      </c>
      <c r="N22" s="1">
        <f>SUM('石巻第１:石巻第２'!N22)</f>
        <v>1524.72</v>
      </c>
      <c r="O22" s="1">
        <f>SUM('石巻第１:石巻第２'!O22)</f>
        <v>273946.86100000003</v>
      </c>
      <c r="P22" s="1">
        <f>SUM('石巻第１:石巻第２'!P22)</f>
        <v>420</v>
      </c>
      <c r="Q22" s="1">
        <f>SUM('石巻第１:石巻第２'!Q22)</f>
        <v>906.5577999999999</v>
      </c>
      <c r="R22" s="1">
        <f>SUM('石巻第１:石巻第２'!R22)</f>
        <v>69085.77399999999</v>
      </c>
      <c r="S22" s="1"/>
      <c r="T22" s="1"/>
      <c r="U22" s="1"/>
      <c r="V22" s="1"/>
      <c r="W22" s="1"/>
      <c r="X22" s="5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f>SUM('石巻第１:石巻第２'!AN22)</f>
        <v>1193</v>
      </c>
      <c r="AO22" s="1">
        <f>SUM('石巻第１:石巻第２'!AO22)</f>
        <v>2431.3025</v>
      </c>
      <c r="AP22" s="1">
        <f>SUM('石巻第１:石巻第２'!AP22)</f>
        <v>343070.12299999996</v>
      </c>
      <c r="AQ22" s="189" t="s">
        <v>23</v>
      </c>
      <c r="AR22" s="503" t="s">
        <v>36</v>
      </c>
      <c r="AS22" s="44" t="s">
        <v>27</v>
      </c>
      <c r="AT22" s="21"/>
    </row>
    <row r="23" spans="1:46" ht="21.75" customHeight="1">
      <c r="A23" s="49"/>
      <c r="B23" s="504"/>
      <c r="C23" s="69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f>SUM('石巻第１:石巻第２'!P23)</f>
        <v>1</v>
      </c>
      <c r="Q23" s="2">
        <f>SUM('石巻第１:石巻第２'!Q23)</f>
        <v>0.117</v>
      </c>
      <c r="R23" s="2">
        <f>SUM('石巻第１:石巻第２'!R23)</f>
        <v>6.887</v>
      </c>
      <c r="S23" s="2"/>
      <c r="T23" s="2"/>
      <c r="U23" s="2"/>
      <c r="V23" s="2"/>
      <c r="W23" s="2"/>
      <c r="X23" s="6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>
        <f>SUM('石巻第１:石巻第２'!AN23)</f>
        <v>1</v>
      </c>
      <c r="AO23" s="2">
        <f>SUM('石巻第１:石巻第２'!AO23)</f>
        <v>0.117</v>
      </c>
      <c r="AP23" s="2">
        <f>SUM('石巻第１:石巻第２'!AP23)</f>
        <v>6.887</v>
      </c>
      <c r="AQ23" s="50" t="s">
        <v>24</v>
      </c>
      <c r="AR23" s="504"/>
      <c r="AS23" s="51"/>
      <c r="AT23" s="21"/>
    </row>
    <row r="24" spans="1:46" ht="21.75" customHeight="1">
      <c r="A24" s="45"/>
      <c r="B24" s="503" t="s">
        <v>37</v>
      </c>
      <c r="C24" s="68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5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90" t="s">
        <v>23</v>
      </c>
      <c r="AR24" s="503" t="s">
        <v>37</v>
      </c>
      <c r="AS24" s="44"/>
      <c r="AT24" s="21"/>
    </row>
    <row r="25" spans="1:46" ht="21.75" customHeight="1">
      <c r="A25" s="45" t="s">
        <v>38</v>
      </c>
      <c r="B25" s="504"/>
      <c r="C25" s="69" t="s">
        <v>24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6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47" t="s">
        <v>24</v>
      </c>
      <c r="AR25" s="504"/>
      <c r="AS25" s="44" t="s">
        <v>38</v>
      </c>
      <c r="AT25" s="21"/>
    </row>
    <row r="26" spans="1:46" ht="21.75" customHeight="1">
      <c r="A26" s="45"/>
      <c r="B26" s="503" t="s">
        <v>39</v>
      </c>
      <c r="C26" s="68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5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89" t="s">
        <v>23</v>
      </c>
      <c r="AR26" s="503" t="s">
        <v>39</v>
      </c>
      <c r="AS26" s="44"/>
      <c r="AT26" s="21"/>
    </row>
    <row r="27" spans="1:46" ht="21.75" customHeight="1">
      <c r="A27" s="45" t="s">
        <v>25</v>
      </c>
      <c r="B27" s="504"/>
      <c r="C27" s="69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6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47" t="s">
        <v>24</v>
      </c>
      <c r="AR27" s="504"/>
      <c r="AS27" s="44" t="s">
        <v>25</v>
      </c>
      <c r="AT27" s="21"/>
    </row>
    <row r="28" spans="1:46" ht="21.75" customHeight="1">
      <c r="A28" s="45"/>
      <c r="B28" s="503" t="s">
        <v>40</v>
      </c>
      <c r="C28" s="68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89" t="s">
        <v>23</v>
      </c>
      <c r="AR28" s="503" t="s">
        <v>40</v>
      </c>
      <c r="AS28" s="44"/>
      <c r="AT28" s="21"/>
    </row>
    <row r="29" spans="1:46" ht="21.75" customHeight="1">
      <c r="A29" s="45" t="s">
        <v>27</v>
      </c>
      <c r="B29" s="504"/>
      <c r="C29" s="69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6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47" t="s">
        <v>24</v>
      </c>
      <c r="AR29" s="504"/>
      <c r="AS29" s="44" t="s">
        <v>27</v>
      </c>
      <c r="AT29" s="21"/>
    </row>
    <row r="30" spans="1:46" ht="21.75" customHeight="1">
      <c r="A30" s="45"/>
      <c r="B30" s="503" t="s">
        <v>41</v>
      </c>
      <c r="C30" s="68" t="s">
        <v>23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89" t="s">
        <v>23</v>
      </c>
      <c r="AR30" s="503" t="s">
        <v>41</v>
      </c>
      <c r="AS30" s="52"/>
      <c r="AT30" s="21"/>
    </row>
    <row r="31" spans="1:46" ht="21.75" customHeight="1">
      <c r="A31" s="49"/>
      <c r="B31" s="504"/>
      <c r="C31" s="69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6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50" t="s">
        <v>24</v>
      </c>
      <c r="AR31" s="504"/>
      <c r="AS31" s="51"/>
      <c r="AT31" s="21"/>
    </row>
    <row r="32" spans="1:46" ht="21.75" customHeight="1">
      <c r="A32" s="45" t="s">
        <v>42</v>
      </c>
      <c r="B32" s="503" t="s">
        <v>43</v>
      </c>
      <c r="C32" s="68" t="s">
        <v>23</v>
      </c>
      <c r="D32" s="1">
        <f>SUM('石巻第１:石巻第２'!D32)</f>
        <v>148</v>
      </c>
      <c r="E32" s="1">
        <f>SUM('石巻第１:石巻第２'!E32)</f>
        <v>1627.7109999999998</v>
      </c>
      <c r="F32" s="1">
        <f>SUM('石巻第１:石巻第２'!F32)</f>
        <v>195959.214</v>
      </c>
      <c r="G32" s="1">
        <f>SUM('石巻第１:石巻第２'!G32)</f>
        <v>59</v>
      </c>
      <c r="H32" s="1">
        <f>SUM('石巻第１:石巻第２'!H32)</f>
        <v>272.9222</v>
      </c>
      <c r="I32" s="1">
        <f>SUM('石巻第１:石巻第２'!I32)</f>
        <v>29801.162000000004</v>
      </c>
      <c r="J32" s="1">
        <f>SUM('石巻第１:石巻第２'!J32)</f>
        <v>39</v>
      </c>
      <c r="K32" s="1">
        <f>SUM('石巻第１:石巻第２'!K32)</f>
        <v>102.78070000000001</v>
      </c>
      <c r="L32" s="1">
        <f>SUM('石巻第１:石巻第２'!L32)</f>
        <v>8177.456</v>
      </c>
      <c r="M32" s="1">
        <f>SUM('石巻第１:石巻第２'!M32)</f>
        <v>130</v>
      </c>
      <c r="N32" s="1">
        <f>SUM('石巻第１:石巻第２'!N32)</f>
        <v>205.13410000000002</v>
      </c>
      <c r="O32" s="1">
        <f>SUM('石巻第１:石巻第２'!O32)</f>
        <v>84321.166</v>
      </c>
      <c r="P32" s="1">
        <f>SUM('石巻第１:石巻第２'!P32)</f>
        <v>267</v>
      </c>
      <c r="Q32" s="1">
        <f>SUM('石巻第１:石巻第２'!Q32)</f>
        <v>1450.7665000000002</v>
      </c>
      <c r="R32" s="1">
        <f>SUM('石巻第１:石巻第２'!R32)</f>
        <v>475381.768</v>
      </c>
      <c r="S32" s="1">
        <f>SUM('石巻第１:石巻第２'!S32)</f>
        <v>341</v>
      </c>
      <c r="T32" s="1">
        <f>SUM('石巻第１:石巻第２'!T32)</f>
        <v>2063.6915</v>
      </c>
      <c r="U32" s="1">
        <f>SUM('石巻第１:石巻第２'!U32)</f>
        <v>315631.277</v>
      </c>
      <c r="V32" s="1">
        <f>SUM('石巻第１:石巻第２'!V32)</f>
        <v>315</v>
      </c>
      <c r="W32" s="1">
        <f>SUM('石巻第１:石巻第２'!W32)</f>
        <v>2287.8741</v>
      </c>
      <c r="X32" s="5">
        <f>SUM('石巻第１:石巻第２'!X32)</f>
        <v>318243.70800000004</v>
      </c>
      <c r="Y32" s="1">
        <f>SUM('石巻第１:石巻第２'!Y32)</f>
        <v>298</v>
      </c>
      <c r="Z32" s="1">
        <f>SUM('石巻第１:石巻第２'!Z32)</f>
        <v>2286.4323999999997</v>
      </c>
      <c r="AA32" s="1">
        <f>SUM('石巻第１:石巻第２'!AA32)</f>
        <v>514169.025</v>
      </c>
      <c r="AB32" s="1">
        <f>SUM('石巻第１:石巻第２'!AB32)</f>
        <v>284</v>
      </c>
      <c r="AC32" s="1">
        <f>SUM('石巻第１:石巻第２'!AC32)</f>
        <v>1135.0008</v>
      </c>
      <c r="AD32" s="1">
        <f>SUM('石巻第１:石巻第２'!AD32)</f>
        <v>206539.40000000002</v>
      </c>
      <c r="AE32" s="1">
        <f>SUM('石巻第１:石巻第２'!AE32)</f>
        <v>366</v>
      </c>
      <c r="AF32" s="1">
        <f>SUM('石巻第１:石巻第２'!AF32)</f>
        <v>952.5404</v>
      </c>
      <c r="AG32" s="1">
        <f>SUM('石巻第１:石巻第２'!AG32)</f>
        <v>215775.77500000002</v>
      </c>
      <c r="AH32" s="1">
        <f>SUM('石巻第１:石巻第２'!AH32)</f>
        <v>386</v>
      </c>
      <c r="AI32" s="1">
        <f>SUM('石巻第１:石巻第２'!AI32)</f>
        <v>3756.9236</v>
      </c>
      <c r="AJ32" s="1">
        <f>SUM('石巻第１:石巻第２'!AJ32)</f>
        <v>267288.83</v>
      </c>
      <c r="AK32" s="1">
        <f>SUM('石巻第１:石巻第２'!AK32)</f>
        <v>273</v>
      </c>
      <c r="AL32" s="1">
        <f>SUM('石巻第１:石巻第２'!AL32)</f>
        <v>2827.8397</v>
      </c>
      <c r="AM32" s="1">
        <f>SUM('石巻第１:石巻第２'!AM32)</f>
        <v>255286.136</v>
      </c>
      <c r="AN32" s="1">
        <f>SUM('石巻第１:石巻第２'!AN32)</f>
        <v>2906</v>
      </c>
      <c r="AO32" s="1">
        <f>SUM('石巻第１:石巻第２'!AO32)</f>
        <v>18969.617</v>
      </c>
      <c r="AP32" s="1">
        <f>SUM('石巻第１:石巻第２'!AP32)</f>
        <v>2886574.917</v>
      </c>
      <c r="AQ32" s="190" t="s">
        <v>23</v>
      </c>
      <c r="AR32" s="503" t="s">
        <v>43</v>
      </c>
      <c r="AS32" s="44" t="s">
        <v>42</v>
      </c>
      <c r="AT32" s="21"/>
    </row>
    <row r="33" spans="1:46" ht="21.75" customHeight="1">
      <c r="A33" s="45" t="s">
        <v>44</v>
      </c>
      <c r="B33" s="504"/>
      <c r="C33" s="69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6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47" t="s">
        <v>24</v>
      </c>
      <c r="AR33" s="504"/>
      <c r="AS33" s="44" t="s">
        <v>44</v>
      </c>
      <c r="AT33" s="21"/>
    </row>
    <row r="34" spans="1:46" ht="21.75" customHeight="1">
      <c r="A34" s="45" t="s">
        <v>25</v>
      </c>
      <c r="B34" s="503" t="s">
        <v>45</v>
      </c>
      <c r="C34" s="68" t="s">
        <v>23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89" t="s">
        <v>23</v>
      </c>
      <c r="AR34" s="503" t="s">
        <v>45</v>
      </c>
      <c r="AS34" s="44" t="s">
        <v>25</v>
      </c>
      <c r="AT34" s="21"/>
    </row>
    <row r="35" spans="1:46" ht="21.75" customHeight="1">
      <c r="A35" s="49" t="s">
        <v>27</v>
      </c>
      <c r="B35" s="504"/>
      <c r="C35" s="69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6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50" t="s">
        <v>24</v>
      </c>
      <c r="AR35" s="504"/>
      <c r="AS35" s="51" t="s">
        <v>27</v>
      </c>
      <c r="AT35" s="21"/>
    </row>
    <row r="36" spans="1:46" ht="21.75" customHeight="1">
      <c r="A36" s="45" t="s">
        <v>46</v>
      </c>
      <c r="B36" s="503" t="s">
        <v>47</v>
      </c>
      <c r="C36" s="68" t="s">
        <v>23</v>
      </c>
      <c r="D36" s="1"/>
      <c r="E36" s="1"/>
      <c r="F36" s="1"/>
      <c r="G36" s="1">
        <f>SUM('石巻第１:石巻第２'!G36)</f>
        <v>19</v>
      </c>
      <c r="H36" s="1">
        <f>SUM('石巻第１:石巻第２'!H36)</f>
        <v>24.803</v>
      </c>
      <c r="I36" s="1">
        <f>SUM('石巻第１:石巻第２'!I36)</f>
        <v>2414.979</v>
      </c>
      <c r="J36" s="1">
        <f>SUM('石巻第１:石巻第２'!J36)</f>
        <v>339</v>
      </c>
      <c r="K36" s="1">
        <f>SUM('石巻第１:石巻第２'!K36)</f>
        <v>689.445</v>
      </c>
      <c r="L36" s="74">
        <f>SUM('石巻第１:石巻第２'!L36)</f>
        <v>67918.20999999999</v>
      </c>
      <c r="M36" s="73">
        <f>SUM('石巻第１:石巻第２'!M36)</f>
        <v>197</v>
      </c>
      <c r="N36" s="1">
        <f>SUM('石巻第１:石巻第２'!N36)</f>
        <v>390.099</v>
      </c>
      <c r="O36" s="1">
        <f>SUM('石巻第１:石巻第２'!O36)</f>
        <v>37367.887</v>
      </c>
      <c r="P36" s="1"/>
      <c r="Q36" s="1"/>
      <c r="R36" s="1"/>
      <c r="S36" s="1"/>
      <c r="T36" s="1"/>
      <c r="U36" s="1"/>
      <c r="V36" s="1"/>
      <c r="W36" s="1"/>
      <c r="X36" s="5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>
        <f>SUM('石巻第１:石巻第２'!AN36)</f>
        <v>575</v>
      </c>
      <c r="AO36" s="1">
        <f>SUM('石巻第１:石巻第２'!AO36)</f>
        <v>1112.5323999999998</v>
      </c>
      <c r="AP36" s="1">
        <f>SUM('石巻第１:石巻第２'!AP36)</f>
        <v>108229.912</v>
      </c>
      <c r="AQ36" s="190" t="s">
        <v>23</v>
      </c>
      <c r="AR36" s="503" t="s">
        <v>47</v>
      </c>
      <c r="AS36" s="44" t="s">
        <v>46</v>
      </c>
      <c r="AT36" s="21"/>
    </row>
    <row r="37" spans="1:46" ht="21.75" customHeight="1">
      <c r="A37" s="45" t="s">
        <v>25</v>
      </c>
      <c r="B37" s="504"/>
      <c r="C37" s="69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6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47" t="s">
        <v>24</v>
      </c>
      <c r="AR37" s="504"/>
      <c r="AS37" s="44" t="s">
        <v>25</v>
      </c>
      <c r="AT37" s="21"/>
    </row>
    <row r="38" spans="1:46" ht="21.75" customHeight="1">
      <c r="A38" s="45" t="s">
        <v>27</v>
      </c>
      <c r="B38" s="503" t="s">
        <v>48</v>
      </c>
      <c r="C38" s="68" t="s">
        <v>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89" t="s">
        <v>23</v>
      </c>
      <c r="AR38" s="503" t="s">
        <v>48</v>
      </c>
      <c r="AS38" s="44" t="s">
        <v>27</v>
      </c>
      <c r="AT38" s="21"/>
    </row>
    <row r="39" spans="1:46" ht="21.75" customHeight="1">
      <c r="A39" s="49" t="s">
        <v>49</v>
      </c>
      <c r="B39" s="504"/>
      <c r="C39" s="69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6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50" t="s">
        <v>24</v>
      </c>
      <c r="AR39" s="504"/>
      <c r="AS39" s="51" t="s">
        <v>49</v>
      </c>
      <c r="AT39" s="21"/>
    </row>
    <row r="40" spans="1:46" ht="21.75" customHeight="1">
      <c r="A40" s="45"/>
      <c r="B40" s="503" t="s">
        <v>50</v>
      </c>
      <c r="C40" s="68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90" t="s">
        <v>23</v>
      </c>
      <c r="AR40" s="503" t="s">
        <v>50</v>
      </c>
      <c r="AS40" s="44"/>
      <c r="AT40" s="21"/>
    </row>
    <row r="41" spans="1:46" ht="21.75" customHeight="1">
      <c r="A41" s="45" t="s">
        <v>51</v>
      </c>
      <c r="B41" s="504"/>
      <c r="C41" s="69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6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47" t="s">
        <v>24</v>
      </c>
      <c r="AR41" s="504"/>
      <c r="AS41" s="44" t="s">
        <v>51</v>
      </c>
      <c r="AT41" s="21"/>
    </row>
    <row r="42" spans="1:46" ht="21.75" customHeight="1">
      <c r="A42" s="45"/>
      <c r="B42" s="503" t="s">
        <v>52</v>
      </c>
      <c r="C42" s="68" t="s">
        <v>23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5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89" t="s">
        <v>23</v>
      </c>
      <c r="AR42" s="503" t="s">
        <v>52</v>
      </c>
      <c r="AS42" s="44"/>
      <c r="AT42" s="21"/>
    </row>
    <row r="43" spans="1:46" ht="21.75" customHeight="1">
      <c r="A43" s="45" t="s">
        <v>53</v>
      </c>
      <c r="B43" s="504"/>
      <c r="C43" s="69" t="s">
        <v>24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43" t="s">
        <v>24</v>
      </c>
      <c r="AR43" s="504"/>
      <c r="AS43" s="44" t="s">
        <v>53</v>
      </c>
      <c r="AT43" s="21"/>
    </row>
    <row r="44" spans="1:46" ht="21.75" customHeight="1">
      <c r="A44" s="45"/>
      <c r="B44" s="503" t="s">
        <v>54</v>
      </c>
      <c r="C44" s="68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5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89" t="s">
        <v>23</v>
      </c>
      <c r="AR44" s="503" t="s">
        <v>54</v>
      </c>
      <c r="AS44" s="44"/>
      <c r="AT44" s="21"/>
    </row>
    <row r="45" spans="1:46" ht="21.75" customHeight="1">
      <c r="A45" s="45" t="s">
        <v>27</v>
      </c>
      <c r="B45" s="504"/>
      <c r="C45" s="69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6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47" t="s">
        <v>24</v>
      </c>
      <c r="AR45" s="504"/>
      <c r="AS45" s="54" t="s">
        <v>27</v>
      </c>
      <c r="AT45" s="21"/>
    </row>
    <row r="46" spans="1:46" ht="21.75" customHeight="1">
      <c r="A46" s="45"/>
      <c r="B46" s="503" t="s">
        <v>55</v>
      </c>
      <c r="C46" s="68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5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89" t="s">
        <v>23</v>
      </c>
      <c r="AR46" s="503" t="s">
        <v>55</v>
      </c>
      <c r="AS46" s="54"/>
      <c r="AT46" s="21"/>
    </row>
    <row r="47" spans="1:46" ht="21.75" customHeight="1">
      <c r="A47" s="49"/>
      <c r="B47" s="504"/>
      <c r="C47" s="69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50" t="s">
        <v>24</v>
      </c>
      <c r="AR47" s="504"/>
      <c r="AS47" s="55"/>
      <c r="AT47" s="21"/>
    </row>
    <row r="48" spans="1:46" ht="21.75" customHeight="1">
      <c r="A48" s="45"/>
      <c r="B48" s="503" t="s">
        <v>56</v>
      </c>
      <c r="C48" s="68" t="s">
        <v>23</v>
      </c>
      <c r="D48" s="1">
        <f>SUM('石巻第１:石巻第２'!D48)</f>
        <v>13</v>
      </c>
      <c r="E48" s="1">
        <f>SUM('石巻第１:石巻第２'!E48)</f>
        <v>1.702</v>
      </c>
      <c r="F48" s="1">
        <f>SUM('石巻第１:石巻第２'!F48)</f>
        <v>854.4899999999999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>
        <f>SUM('石巻第１:石巻第２'!V48)</f>
        <v>19</v>
      </c>
      <c r="W48" s="1">
        <f>SUM('石巻第１:石巻第２'!W48)</f>
        <v>3.5580000000000003</v>
      </c>
      <c r="X48" s="5">
        <f>SUM('石巻第１:石巻第２'!X48)</f>
        <v>1679.724</v>
      </c>
      <c r="Y48" s="1">
        <f>SUM('石巻第１:石巻第２'!Y48)</f>
        <v>45</v>
      </c>
      <c r="Z48" s="1">
        <f>SUM('石巻第１:石巻第２'!Z48)</f>
        <v>9.2855</v>
      </c>
      <c r="AA48" s="1">
        <f>SUM('石巻第１:石巻第２'!AA48)</f>
        <v>4640.564</v>
      </c>
      <c r="AB48" s="1">
        <f>SUM('石巻第１:石巻第２'!AB48)</f>
        <v>11</v>
      </c>
      <c r="AC48" s="1">
        <f>SUM('石巻第１:石巻第２'!AC48)</f>
        <v>1.175</v>
      </c>
      <c r="AD48" s="1">
        <f>SUM('石巻第１:石巻第２'!AD48)</f>
        <v>659.135</v>
      </c>
      <c r="AE48" s="1">
        <f>SUM('石巻第１:石巻第２'!AE48)</f>
        <v>7</v>
      </c>
      <c r="AF48" s="1">
        <f>SUM('石巻第１:石巻第２'!AF48)</f>
        <v>7.931000000000001</v>
      </c>
      <c r="AG48" s="1">
        <f>SUM('石巻第１:石巻第２'!AG48)</f>
        <v>2373.409</v>
      </c>
      <c r="AH48" s="1">
        <f>SUM('石巻第１:石巻第２'!AH48)</f>
        <v>40</v>
      </c>
      <c r="AI48" s="1">
        <f>SUM('石巻第１:石巻第２'!AI48)</f>
        <v>18.002</v>
      </c>
      <c r="AJ48" s="1">
        <f>SUM('石巻第１:石巻第２'!AJ48)</f>
        <v>6201.099</v>
      </c>
      <c r="AK48" s="1">
        <f>SUM('石巻第１:石巻第２'!AK48)</f>
        <v>36</v>
      </c>
      <c r="AL48" s="1">
        <f>SUM('石巻第１:石巻第２'!AL48)</f>
        <v>10.551</v>
      </c>
      <c r="AM48" s="1">
        <f>SUM('石巻第１:石巻第２'!AM48)</f>
        <v>10306.537000000002</v>
      </c>
      <c r="AN48" s="1">
        <f>SUM('石巻第１:石巻第２'!AN48)</f>
        <v>171</v>
      </c>
      <c r="AO48" s="1">
        <f>SUM('石巻第１:石巻第２'!AO48)</f>
        <v>52.2045</v>
      </c>
      <c r="AP48" s="1">
        <f>SUM('石巻第１:石巻第２'!AP48)</f>
        <v>26714.958</v>
      </c>
      <c r="AQ48" s="190" t="s">
        <v>23</v>
      </c>
      <c r="AR48" s="503" t="s">
        <v>56</v>
      </c>
      <c r="AS48" s="54"/>
      <c r="AT48" s="21"/>
    </row>
    <row r="49" spans="1:46" ht="21.75" customHeight="1">
      <c r="A49" s="45" t="s">
        <v>57</v>
      </c>
      <c r="B49" s="504"/>
      <c r="C49" s="69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47" t="s">
        <v>24</v>
      </c>
      <c r="AR49" s="504"/>
      <c r="AS49" s="54" t="s">
        <v>57</v>
      </c>
      <c r="AT49" s="21"/>
    </row>
    <row r="50" spans="1:46" ht="21.75" customHeight="1">
      <c r="A50" s="45"/>
      <c r="B50" s="503" t="s">
        <v>58</v>
      </c>
      <c r="C50" s="68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5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89" t="s">
        <v>23</v>
      </c>
      <c r="AR50" s="503" t="s">
        <v>58</v>
      </c>
      <c r="AS50" s="52"/>
      <c r="AT50" s="21"/>
    </row>
    <row r="51" spans="1:46" ht="21.75" customHeight="1">
      <c r="A51" s="45"/>
      <c r="B51" s="504"/>
      <c r="C51" s="69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47" t="s">
        <v>24</v>
      </c>
      <c r="AR51" s="504"/>
      <c r="AS51" s="54"/>
      <c r="AT51" s="21"/>
    </row>
    <row r="52" spans="1:46" ht="21.75" customHeight="1">
      <c r="A52" s="45"/>
      <c r="B52" s="503" t="s">
        <v>59</v>
      </c>
      <c r="C52" s="68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5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89" t="s">
        <v>23</v>
      </c>
      <c r="AR52" s="503" t="s">
        <v>59</v>
      </c>
      <c r="AS52" s="54"/>
      <c r="AT52" s="21"/>
    </row>
    <row r="53" spans="1:46" ht="21.75" customHeight="1">
      <c r="A53" s="45" t="s">
        <v>27</v>
      </c>
      <c r="B53" s="504"/>
      <c r="C53" s="69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>
        <f>SUM('石巻第１:石巻第２'!V53)</f>
        <v>2</v>
      </c>
      <c r="W53" s="2">
        <f>SUM('石巻第１:石巻第２'!W53)</f>
        <v>64.7304</v>
      </c>
      <c r="X53" s="6">
        <f>SUM('石巻第１:石巻第２'!X53)</f>
        <v>17014.801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>
        <f>SUM('石巻第１:石巻第２'!AN53)</f>
        <v>2</v>
      </c>
      <c r="AO53" s="2">
        <f>SUM('石巻第１:石巻第２'!AO53)</f>
        <v>64.7304</v>
      </c>
      <c r="AP53" s="2">
        <f>SUM('石巻第１:石巻第２'!AP53)</f>
        <v>17014.801</v>
      </c>
      <c r="AQ53" s="47" t="s">
        <v>24</v>
      </c>
      <c r="AR53" s="504"/>
      <c r="AS53" s="54" t="s">
        <v>27</v>
      </c>
      <c r="AT53" s="21"/>
    </row>
    <row r="54" spans="1:46" ht="21.75" customHeight="1">
      <c r="A54" s="45"/>
      <c r="B54" s="503" t="s">
        <v>60</v>
      </c>
      <c r="C54" s="68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5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89" t="s">
        <v>23</v>
      </c>
      <c r="AR54" s="503" t="s">
        <v>60</v>
      </c>
      <c r="AS54" s="44"/>
      <c r="AT54" s="21"/>
    </row>
    <row r="55" spans="1:46" ht="21.75" customHeight="1">
      <c r="A55" s="49"/>
      <c r="B55" s="504"/>
      <c r="C55" s="69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6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50" t="s">
        <v>24</v>
      </c>
      <c r="AR55" s="504"/>
      <c r="AS55" s="51"/>
      <c r="AT55" s="21"/>
    </row>
    <row r="56" spans="1:46" ht="21.75" customHeight="1">
      <c r="A56" s="517" t="s">
        <v>102</v>
      </c>
      <c r="B56" s="518"/>
      <c r="C56" s="68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5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77" t="s">
        <v>23</v>
      </c>
      <c r="AR56" s="507" t="s">
        <v>105</v>
      </c>
      <c r="AS56" s="508"/>
      <c r="AT56" s="21"/>
    </row>
    <row r="57" spans="1:46" ht="21.75" customHeight="1">
      <c r="A57" s="519"/>
      <c r="B57" s="520"/>
      <c r="C57" s="69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6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57" t="s">
        <v>24</v>
      </c>
      <c r="AR57" s="509"/>
      <c r="AS57" s="510"/>
      <c r="AT57" s="21"/>
    </row>
    <row r="58" spans="1:46" ht="21.75" customHeight="1">
      <c r="A58" s="22" t="s">
        <v>0</v>
      </c>
      <c r="C58" s="202" t="s">
        <v>23</v>
      </c>
      <c r="D58" s="181">
        <f>SUM('石巻第１:石巻第２'!D58)</f>
        <v>936</v>
      </c>
      <c r="E58" s="181">
        <f>SUM('石巻第１:石巻第２'!E58)</f>
        <v>58.7909</v>
      </c>
      <c r="F58" s="181">
        <f>SUM('石巻第１:石巻第２'!F58)</f>
        <v>25439.061880000005</v>
      </c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>
        <f>SUM('石巻第１:石巻第２'!V58)</f>
        <v>2957</v>
      </c>
      <c r="W58" s="181">
        <f>SUM('石巻第１:石巻第２'!W58)</f>
        <v>3653.1931999999997</v>
      </c>
      <c r="X58" s="180">
        <f>SUM('石巻第１:石巻第２'!X58)</f>
        <v>1973336.8325999998</v>
      </c>
      <c r="Y58" s="181">
        <f>SUM('石巻第１:石巻第２'!Y58)</f>
        <v>1121</v>
      </c>
      <c r="Z58" s="181">
        <f>SUM('石巻第１:石巻第２'!Z58)</f>
        <v>466.92375</v>
      </c>
      <c r="AA58" s="181">
        <f>SUM('石巻第１:石巻第２'!AA58)</f>
        <v>251103.27560000002</v>
      </c>
      <c r="AB58" s="181">
        <f>SUM('石巻第１:石巻第２'!AB58)</f>
        <v>780</v>
      </c>
      <c r="AC58" s="181">
        <f>SUM('石巻第１:石巻第２'!AC58)</f>
        <v>53.7829</v>
      </c>
      <c r="AD58" s="181">
        <f>SUM('石巻第１:石巻第２'!AD58)</f>
        <v>25365.0196</v>
      </c>
      <c r="AE58" s="181">
        <f>SUM('石巻第１:石巻第２'!AE58)</f>
        <v>518</v>
      </c>
      <c r="AF58" s="181">
        <f>SUM('石巻第１:石巻第２'!AF58)</f>
        <v>84.80555</v>
      </c>
      <c r="AG58" s="181">
        <f>SUM('石巻第１:石巻第２'!AG58)</f>
        <v>34736.8132</v>
      </c>
      <c r="AH58" s="181">
        <f>SUM('石巻第１:石巻第２'!AH58)</f>
        <v>793</v>
      </c>
      <c r="AI58" s="181">
        <f>SUM('石巻第１:石巻第２'!AI58)</f>
        <v>133.04108000000002</v>
      </c>
      <c r="AJ58" s="181">
        <f>SUM('石巻第１:石巻第２'!AJ58)</f>
        <v>54074.75720000001</v>
      </c>
      <c r="AK58" s="181">
        <f>SUM('石巻第１:石巻第２'!AK58)</f>
        <v>839</v>
      </c>
      <c r="AL58" s="181">
        <f>SUM('石巻第１:石巻第２'!AL58)</f>
        <v>120.38819999999998</v>
      </c>
      <c r="AM58" s="181">
        <f>SUM('石巻第１:石巻第２'!AM58)</f>
        <v>66027.16100000001</v>
      </c>
      <c r="AN58" s="181">
        <f>SUM('石巻第１:石巻第２'!AN58)</f>
        <v>12976</v>
      </c>
      <c r="AO58" s="181">
        <f>SUM('石巻第１:石巻第２'!AO58)</f>
        <v>7419.49498</v>
      </c>
      <c r="AP58" s="181">
        <f>SUM('石巻第１:石巻第２'!AP58)</f>
        <v>4163212.8499599993</v>
      </c>
      <c r="AQ58" s="177" t="s">
        <v>23</v>
      </c>
      <c r="AR58" s="59"/>
      <c r="AS58" s="44" t="s">
        <v>0</v>
      </c>
      <c r="AT58" s="21"/>
    </row>
    <row r="59" spans="1:46" ht="21.75" customHeight="1">
      <c r="A59" s="521" t="s">
        <v>62</v>
      </c>
      <c r="B59" s="522"/>
      <c r="C59" s="68" t="s">
        <v>63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5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91" t="s">
        <v>63</v>
      </c>
      <c r="AR59" s="513" t="s">
        <v>62</v>
      </c>
      <c r="AS59" s="514"/>
      <c r="AT59" s="21"/>
    </row>
    <row r="60" spans="1:46" ht="21.75" customHeight="1">
      <c r="A60" s="36"/>
      <c r="B60" s="37"/>
      <c r="C60" s="69" t="s">
        <v>24</v>
      </c>
      <c r="D60" s="2">
        <f>SUM('石巻第１:石巻第２'!D60)</f>
        <v>10</v>
      </c>
      <c r="E60" s="2">
        <f>SUM('石巻第１:石巻第２'!E60)</f>
        <v>50.19</v>
      </c>
      <c r="F60" s="2">
        <f>SUM('石巻第１:石巻第２'!F60)</f>
        <v>10409.184</v>
      </c>
      <c r="G60" s="2">
        <f>SUM('石巻第１:石巻第２'!G60)</f>
        <v>10</v>
      </c>
      <c r="H60" s="2">
        <f>SUM('石巻第１:石巻第２'!H60)</f>
        <v>44.303</v>
      </c>
      <c r="I60" s="2">
        <f>SUM('石巻第１:石巻第２'!I60)</f>
        <v>8787.672</v>
      </c>
      <c r="J60" s="2"/>
      <c r="K60" s="2"/>
      <c r="L60" s="2"/>
      <c r="M60" s="2"/>
      <c r="N60" s="2"/>
      <c r="O60" s="2"/>
      <c r="P60" s="2">
        <f>SUM('石巻第１:石巻第２'!P60)</f>
        <v>1</v>
      </c>
      <c r="Q60" s="2">
        <f>SUM('石巻第１:石巻第２'!Q60)</f>
        <v>3.6466</v>
      </c>
      <c r="R60" s="2">
        <f>SUM('石巻第１:石巻第２'!R60)</f>
        <v>544.523</v>
      </c>
      <c r="S60" s="2">
        <f>SUM('石巻第１:石巻第２'!S60)</f>
        <v>5</v>
      </c>
      <c r="T60" s="2">
        <f>SUM('石巻第１:石巻第２'!T60)</f>
        <v>25.134</v>
      </c>
      <c r="U60" s="2">
        <f>SUM('石巻第１:石巻第２'!U60)</f>
        <v>3827.314</v>
      </c>
      <c r="V60" s="2">
        <f>SUM('石巻第１:石巻第２'!V60)</f>
        <v>29</v>
      </c>
      <c r="W60" s="2">
        <f>SUM('石巻第１:石巻第２'!W60)</f>
        <v>171.0292</v>
      </c>
      <c r="X60" s="6">
        <f>SUM('石巻第１:石巻第２'!X60)</f>
        <v>43300.072</v>
      </c>
      <c r="Y60" s="2">
        <f>SUM('石巻第１:石巻第２'!Y60)</f>
        <v>28</v>
      </c>
      <c r="Z60" s="2">
        <f>SUM('石巻第１:石巻第２'!Z60)</f>
        <v>217.3412</v>
      </c>
      <c r="AA60" s="2">
        <f>SUM('石巻第１:石巻第２'!AA60)</f>
        <v>48049.751</v>
      </c>
      <c r="AB60" s="2">
        <f>SUM('石巻第１:石巻第２'!AB60)</f>
        <v>28</v>
      </c>
      <c r="AC60" s="2">
        <f>SUM('石巻第１:石巻第２'!AC60)</f>
        <v>206.3231</v>
      </c>
      <c r="AD60" s="2">
        <f>SUM('石巻第１:石巻第２'!AD60)</f>
        <v>40147.645</v>
      </c>
      <c r="AE60" s="2">
        <f>SUM('石巻第１:石巻第２'!AE60)</f>
        <v>22</v>
      </c>
      <c r="AF60" s="2">
        <f>SUM('石巻第１:石巻第２'!AF60)</f>
        <v>145.3504</v>
      </c>
      <c r="AG60" s="2">
        <f>SUM('石巻第１:石巻第２'!AG60)</f>
        <v>49051.361</v>
      </c>
      <c r="AH60" s="2">
        <f>SUM('石巻第１:石巻第２'!AH60)</f>
        <v>43</v>
      </c>
      <c r="AI60" s="2">
        <f>SUM('石巻第１:石巻第２'!AI60)</f>
        <v>215.88230000000001</v>
      </c>
      <c r="AJ60" s="2">
        <f>SUM('石巻第１:石巻第２'!AJ60)</f>
        <v>82401.869</v>
      </c>
      <c r="AK60" s="2">
        <f>SUM('石巻第１:石巻第２'!AK60)</f>
        <v>40</v>
      </c>
      <c r="AL60" s="2">
        <f>SUM('石巻第１:石巻第２'!AL60)</f>
        <v>223.7944</v>
      </c>
      <c r="AM60" s="2">
        <f>SUM('石巻第１:石巻第２'!AM60)</f>
        <v>98138.757</v>
      </c>
      <c r="AN60" s="2">
        <f>SUM('石巻第１:石巻第２'!AN60)</f>
        <v>216</v>
      </c>
      <c r="AO60" s="2">
        <f>SUM('石巻第１:石巻第２'!AO60)</f>
        <v>1302.9942</v>
      </c>
      <c r="AP60" s="2">
        <f>SUM('石巻第１:石巻第２'!AP60)</f>
        <v>384658.148</v>
      </c>
      <c r="AQ60" s="57" t="s">
        <v>24</v>
      </c>
      <c r="AR60" s="37"/>
      <c r="AS60" s="51"/>
      <c r="AT60" s="21"/>
    </row>
    <row r="61" spans="1:46" ht="21.75" customHeight="1">
      <c r="A61" s="22" t="s">
        <v>0</v>
      </c>
      <c r="C61" s="202" t="s">
        <v>23</v>
      </c>
      <c r="D61" s="181">
        <f>SUM('石巻第１:石巻第２'!D61)</f>
        <v>3688</v>
      </c>
      <c r="E61" s="181">
        <f>SUM('石巻第１:石巻第２'!E61)</f>
        <v>4429.180400000001</v>
      </c>
      <c r="F61" s="181">
        <f>SUM('石巻第１:石巻第２'!F61)</f>
        <v>763374.0439120029</v>
      </c>
      <c r="G61" s="181">
        <f>SUM('石巻第１:石巻第２'!G61)</f>
        <v>2199</v>
      </c>
      <c r="H61" s="181">
        <f>SUM('石巻第１:石巻第２'!H61)</f>
        <v>2277.84233</v>
      </c>
      <c r="I61" s="181">
        <f>SUM('石巻第１:石巻第２'!I61)</f>
        <v>483038.63160299655</v>
      </c>
      <c r="J61" s="181">
        <f>SUM('石巻第１:石巻第２'!J61)</f>
        <v>3120</v>
      </c>
      <c r="K61" s="181">
        <f>SUM('石巻第１:石巻第２'!K61)</f>
        <v>6633.381179999999</v>
      </c>
      <c r="L61" s="181">
        <f>SUM('石巻第１:石巻第２'!L61)</f>
        <v>771974.9315995359</v>
      </c>
      <c r="M61" s="181">
        <f>SUM('石巻第１:石巻第２'!M61)</f>
        <v>5163</v>
      </c>
      <c r="N61" s="181">
        <f>SUM('石巻第１:石巻第２'!N61)</f>
        <v>10253.273999999998</v>
      </c>
      <c r="O61" s="181">
        <f>SUM('石巻第１:石巻第２'!O61)</f>
        <v>1451205.2296463603</v>
      </c>
      <c r="P61" s="181">
        <f>SUM('石巻第１:石巻第２'!P61)</f>
        <v>4658</v>
      </c>
      <c r="Q61" s="181">
        <f>SUM('石巻第１:石巻第２'!Q61)</f>
        <v>7035.152660000001</v>
      </c>
      <c r="R61" s="181">
        <f>SUM('石巻第１:石巻第２'!R61)</f>
        <v>1628439.3077743691</v>
      </c>
      <c r="S61" s="181">
        <f>SUM('石巻第１:石巻第２'!S61)</f>
        <v>5490</v>
      </c>
      <c r="T61" s="181">
        <f>SUM('石巻第１:石巻第２'!T61)</f>
        <v>8154.21155</v>
      </c>
      <c r="U61" s="181">
        <f>SUM('石巻第１:石巻第２'!U61)</f>
        <v>2047702.338618041</v>
      </c>
      <c r="V61" s="181">
        <f>SUM('石巻第１:石巻第２'!V61)</f>
        <v>5515</v>
      </c>
      <c r="W61" s="181">
        <f>SUM('石巻第１:石巻第２'!W61)</f>
        <v>8286.776600000001</v>
      </c>
      <c r="X61" s="180">
        <f>SUM('石巻第１:石巻第２'!X61)</f>
        <v>2917012.1003086264</v>
      </c>
      <c r="Y61" s="181">
        <f>SUM('石巻第１:石巻第２'!Y61)</f>
        <v>3064</v>
      </c>
      <c r="Z61" s="181">
        <f>SUM('石巻第１:石巻第２'!Z61)</f>
        <v>5104.81315</v>
      </c>
      <c r="AA61" s="181">
        <f>SUM('石巻第１:石巻第２'!AA61)</f>
        <v>1341535.6797796234</v>
      </c>
      <c r="AB61" s="181">
        <f>SUM('石巻第１:石巻第２'!AB61)</f>
        <v>4072</v>
      </c>
      <c r="AC61" s="181">
        <f>SUM('石巻第１:石巻第２'!AC61)</f>
        <v>4706.76197</v>
      </c>
      <c r="AD61" s="181">
        <f>SUM('石巻第１:石巻第２'!AD61)</f>
        <v>1024039.7558390034</v>
      </c>
      <c r="AE61" s="181">
        <f>SUM('石巻第１:石巻第２'!AE61)</f>
        <v>7435</v>
      </c>
      <c r="AF61" s="181">
        <f>SUM('石巻第１:石巻第２'!AF61)</f>
        <v>7092.328220000001</v>
      </c>
      <c r="AG61" s="181">
        <f>SUM('石巻第１:石巻第２'!AG61)</f>
        <v>1810147.9425746922</v>
      </c>
      <c r="AH61" s="181">
        <f>SUM('石巻第１:石巻第２'!AH61)</f>
        <v>6464</v>
      </c>
      <c r="AI61" s="181">
        <f>SUM('石巻第１:石巻第２'!AI61)</f>
        <v>12718.900800000001</v>
      </c>
      <c r="AJ61" s="181">
        <f>SUM('石巻第１:石巻第２'!AJ61)</f>
        <v>1767233.9557260892</v>
      </c>
      <c r="AK61" s="181">
        <f>SUM('石巻第１:石巻第２'!AK61)</f>
        <v>3864</v>
      </c>
      <c r="AL61" s="181">
        <f>SUM('石巻第１:石巻第２'!AL61)</f>
        <v>6777.908350000001</v>
      </c>
      <c r="AM61" s="181">
        <f>SUM('石巻第１:石巻第２'!AM61)</f>
        <v>1240447.6303029777</v>
      </c>
      <c r="AN61" s="181">
        <f>SUM('石巻第１:石巻第２'!AN61)</f>
        <v>54732</v>
      </c>
      <c r="AO61" s="181">
        <f>SUM('石巻第１:石巻第２'!AO61)</f>
        <v>83470.53120999999</v>
      </c>
      <c r="AP61" s="181">
        <f>SUM('石巻第１:石巻第２'!AP61)</f>
        <v>17246151.54768432</v>
      </c>
      <c r="AQ61" s="177" t="s">
        <v>23</v>
      </c>
      <c r="AR61" s="60"/>
      <c r="AS61" s="44" t="s">
        <v>0</v>
      </c>
      <c r="AT61" s="21"/>
    </row>
    <row r="62" spans="1:46" ht="21.75" customHeight="1">
      <c r="A62" s="515" t="s">
        <v>92</v>
      </c>
      <c r="B62" s="516"/>
      <c r="C62" s="68" t="s">
        <v>63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5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91" t="s">
        <v>79</v>
      </c>
      <c r="AR62" s="511" t="s">
        <v>103</v>
      </c>
      <c r="AS62" s="512"/>
      <c r="AT62" s="21"/>
    </row>
    <row r="63" spans="1:46" ht="21.75" customHeight="1">
      <c r="A63" s="36"/>
      <c r="B63" s="37"/>
      <c r="C63" s="69" t="s">
        <v>24</v>
      </c>
      <c r="D63" s="2">
        <f>SUM('石巻第１:石巻第２'!D63)</f>
        <v>67</v>
      </c>
      <c r="E63" s="2">
        <f>SUM('石巻第１:石巻第２'!E63)</f>
        <v>6242.844099999999</v>
      </c>
      <c r="F63" s="2">
        <f>SUM('石巻第１:石巻第２'!F63)</f>
        <v>873887.7270372888</v>
      </c>
      <c r="G63" s="2">
        <f>SUM('石巻第１:石巻第２'!G63)</f>
        <v>40</v>
      </c>
      <c r="H63" s="2">
        <f>SUM('石巻第１:石巻第２'!H63)</f>
        <v>3797.9018</v>
      </c>
      <c r="I63" s="2">
        <f>SUM('石巻第１:石巻第２'!I63)</f>
        <v>471067.8836696142</v>
      </c>
      <c r="J63" s="2">
        <f>SUM('石巻第１:石巻第２'!J63)</f>
        <v>18</v>
      </c>
      <c r="K63" s="2">
        <f>SUM('石巻第１:石巻第２'!K63)</f>
        <v>841.9464</v>
      </c>
      <c r="L63" s="2">
        <f>SUM('石巻第１:石巻第２'!L63)</f>
        <v>169545.11066439078</v>
      </c>
      <c r="M63" s="2">
        <f>SUM('石巻第１:石巻第２'!M63)</f>
        <v>34</v>
      </c>
      <c r="N63" s="2">
        <f>SUM('石巻第１:石巻第２'!N63)</f>
        <v>375.11220000000003</v>
      </c>
      <c r="O63" s="2">
        <f>SUM('石巻第１:石巻第２'!O63)</f>
        <v>199270.90521908348</v>
      </c>
      <c r="P63" s="2">
        <f>SUM('石巻第１:石巻第２'!P63)</f>
        <v>45</v>
      </c>
      <c r="Q63" s="2">
        <f>SUM('石巻第１:石巻第２'!Q63)</f>
        <v>2421.3646</v>
      </c>
      <c r="R63" s="2">
        <f>SUM('石巻第１:石巻第２'!R63)</f>
        <v>370151.60491174203</v>
      </c>
      <c r="S63" s="2">
        <f>SUM('石巻第１:石巻第２'!S63)</f>
        <v>55</v>
      </c>
      <c r="T63" s="2">
        <f>SUM('石巻第１:石巻第２'!T63)</f>
        <v>5668.240400000001</v>
      </c>
      <c r="U63" s="2">
        <f>SUM('石巻第１:石巻第２'!U63)</f>
        <v>849966.1557687935</v>
      </c>
      <c r="V63" s="2">
        <f>SUM('石巻第１:石巻第２'!V63)</f>
        <v>83</v>
      </c>
      <c r="W63" s="2">
        <f>SUM('石巻第１:石巻第２'!W63)</f>
        <v>6629.1464000000005</v>
      </c>
      <c r="X63" s="6">
        <f>SUM('石巻第１:石巻第２'!X63)</f>
        <v>1264532.652215409</v>
      </c>
      <c r="Y63" s="2">
        <f>SUM('石巻第１:石巻第２'!Y63)</f>
        <v>62</v>
      </c>
      <c r="Z63" s="2">
        <f>SUM('石巻第１:石巻第２'!Z63)</f>
        <v>4280.1472</v>
      </c>
      <c r="AA63" s="2">
        <f>SUM('石巻第１:石巻第２'!AA63)</f>
        <v>947687.1715100019</v>
      </c>
      <c r="AB63" s="2">
        <f>SUM('石巻第１:石巻第２'!AB63)</f>
        <v>139</v>
      </c>
      <c r="AC63" s="2">
        <f>SUM('石巻第１:石巻第２'!AC63)</f>
        <v>6451.7193</v>
      </c>
      <c r="AD63" s="2">
        <f>SUM('石巻第１:石巻第２'!AD63)</f>
        <v>1666252.321042003</v>
      </c>
      <c r="AE63" s="2">
        <f>SUM('石巻第１:石巻第２'!AE63)</f>
        <v>193</v>
      </c>
      <c r="AF63" s="2">
        <f>SUM('石巻第１:石巻第２'!AF63)</f>
        <v>12134.3969</v>
      </c>
      <c r="AG63" s="2">
        <f>SUM('石巻第１:石巻第２'!AG63)</f>
        <v>2002164.4010042439</v>
      </c>
      <c r="AH63" s="2">
        <f>SUM('石巻第１:石巻第２'!AH63)</f>
        <v>296</v>
      </c>
      <c r="AI63" s="2">
        <f>SUM('石巻第１:石巻第２'!AI63)</f>
        <v>13963.949699999997</v>
      </c>
      <c r="AJ63" s="2">
        <f>SUM('石巻第１:石巻第２'!AJ63)</f>
        <v>1727484.0067585814</v>
      </c>
      <c r="AK63" s="2">
        <f>SUM('石巻第１:石巻第２'!AK63)</f>
        <v>164</v>
      </c>
      <c r="AL63" s="2">
        <f>SUM('石巻第１:石巻第２'!AL63)</f>
        <v>7652.017</v>
      </c>
      <c r="AM63" s="2">
        <f>SUM('石巻第１:石巻第２'!AM63)</f>
        <v>1135504.802955023</v>
      </c>
      <c r="AN63" s="7">
        <f>SUM('石巻第１:石巻第２'!AN63)</f>
        <v>1196</v>
      </c>
      <c r="AO63" s="2">
        <f>SUM('石巻第１:石巻第２'!AO63)</f>
        <v>70458.786</v>
      </c>
      <c r="AP63" s="2">
        <f>SUM('石巻第１:石巻第２'!AP63)</f>
        <v>11677514.742756177</v>
      </c>
      <c r="AQ63" s="57" t="s">
        <v>24</v>
      </c>
      <c r="AR63" s="41"/>
      <c r="AS63" s="51"/>
      <c r="AT63" s="21"/>
    </row>
    <row r="64" spans="1:46" ht="21.75" customHeight="1">
      <c r="A64" s="45" t="s">
        <v>65</v>
      </c>
      <c r="B64" s="503" t="s">
        <v>80</v>
      </c>
      <c r="C64" s="68" t="s">
        <v>23</v>
      </c>
      <c r="D64" s="1">
        <f>SUM('石巻第１:石巻第２'!D64)</f>
        <v>1956</v>
      </c>
      <c r="E64" s="1">
        <f>SUM('石巻第１:石巻第２'!E64)</f>
        <v>1244.09691</v>
      </c>
      <c r="F64" s="1">
        <f>SUM('石巻第１:石巻第２'!F64)</f>
        <v>225145.729</v>
      </c>
      <c r="G64" s="1">
        <f>SUM('石巻第１:石巻第２'!G64)</f>
        <v>1041</v>
      </c>
      <c r="H64" s="1">
        <f>SUM('石巻第１:石巻第２'!H64)</f>
        <v>836.0452</v>
      </c>
      <c r="I64" s="1">
        <f>SUM('石巻第１:石巻第２'!I64)</f>
        <v>113659.911</v>
      </c>
      <c r="J64" s="1">
        <f>SUM('石巻第１:石巻第２'!J64)</f>
        <v>1512</v>
      </c>
      <c r="K64" s="1">
        <f>SUM('石巻第１:石巻第２'!K64)</f>
        <v>803.8361500000001</v>
      </c>
      <c r="L64" s="1">
        <f>SUM('石巻第１:石巻第２'!L64)</f>
        <v>212800.04499999998</v>
      </c>
      <c r="M64" s="1">
        <f>SUM('石巻第１:石巻第２'!M64)</f>
        <v>2108</v>
      </c>
      <c r="N64" s="1">
        <f>SUM('石巻第１:石巻第２'!N64)</f>
        <v>1326.085</v>
      </c>
      <c r="O64" s="1">
        <f>SUM('石巻第１:石巻第２'!O64)</f>
        <v>227661.26600000003</v>
      </c>
      <c r="P64" s="1">
        <f>SUM('石巻第１:石巻第２'!P64)</f>
        <v>3120</v>
      </c>
      <c r="Q64" s="1">
        <f>SUM('石巻第１:石巻第２'!Q64)</f>
        <v>987.93435</v>
      </c>
      <c r="R64" s="1">
        <f>SUM('石巻第１:石巻第２'!R64)</f>
        <v>408031.20700000005</v>
      </c>
      <c r="S64" s="1">
        <f>SUM('石巻第１:石巻第２'!S64)</f>
        <v>3908</v>
      </c>
      <c r="T64" s="1">
        <f>SUM('石巻第１:石巻第２'!T64)</f>
        <v>1959.91925</v>
      </c>
      <c r="U64" s="1">
        <f>SUM('石巻第１:石巻第２'!U64)</f>
        <v>921908.059</v>
      </c>
      <c r="V64" s="1">
        <f>SUM('石巻第１:石巻第２'!V64)</f>
        <v>3227</v>
      </c>
      <c r="W64" s="1">
        <f>SUM('石巻第１:石巻第２'!W64)</f>
        <v>2484.52167</v>
      </c>
      <c r="X64" s="5">
        <f>SUM('石巻第１:石巻第２'!X64)</f>
        <v>1200864.992</v>
      </c>
      <c r="Y64" s="1">
        <f>SUM('石巻第１:石巻第２'!Y64)</f>
        <v>2068</v>
      </c>
      <c r="Z64" s="1">
        <f>SUM('石巻第１:石巻第２'!Z64)</f>
        <v>1340.8613</v>
      </c>
      <c r="AA64" s="1">
        <f>SUM('石巻第１:石巻第２'!AA64)</f>
        <v>364174.529</v>
      </c>
      <c r="AB64" s="1">
        <f>SUM('石巻第１:石巻第２'!AB64)</f>
        <v>2563</v>
      </c>
      <c r="AC64" s="1">
        <f>SUM('石巻第１:石巻第２'!AC64)</f>
        <v>1313.7316500000002</v>
      </c>
      <c r="AD64" s="1">
        <f>SUM('石巻第１:石巻第２'!AD64)</f>
        <v>295878.685</v>
      </c>
      <c r="AE64" s="1">
        <f>SUM('石巻第１:石巻第２'!AE64)</f>
        <v>3735</v>
      </c>
      <c r="AF64" s="1">
        <f>SUM('石巻第１:石巻第２'!AF64)</f>
        <v>2577.7812999999996</v>
      </c>
      <c r="AG64" s="1">
        <f>SUM('石巻第１:石巻第２'!AG64)</f>
        <v>739909.69</v>
      </c>
      <c r="AH64" s="1">
        <f>SUM('石巻第１:石巻第２'!AH64)</f>
        <v>3467</v>
      </c>
      <c r="AI64" s="1">
        <f>SUM('石巻第１:石巻第２'!AI64)</f>
        <v>2422.1155</v>
      </c>
      <c r="AJ64" s="1">
        <f>SUM('石巻第１:石巻第２'!AJ64)</f>
        <v>555958.452</v>
      </c>
      <c r="AK64" s="1">
        <f>SUM('石巻第１:石巻第２'!AK64)</f>
        <v>2186</v>
      </c>
      <c r="AL64" s="1">
        <f>SUM('石巻第１:石巻第２'!AL64)</f>
        <v>803.4835800000001</v>
      </c>
      <c r="AM64" s="1">
        <f>SUM('石巻第１:石巻第２'!AM64)</f>
        <v>226407.352</v>
      </c>
      <c r="AN64" s="8">
        <f>SUM('石巻第１:石巻第２'!AN64)</f>
        <v>30492</v>
      </c>
      <c r="AO64" s="8">
        <f>SUM('石巻第１:石巻第２'!AO64)</f>
        <v>18100.41186</v>
      </c>
      <c r="AP64" s="1">
        <f>SUM('石巻第１:石巻第２'!AP64)</f>
        <v>5492399.917</v>
      </c>
      <c r="AQ64" s="190" t="s">
        <v>23</v>
      </c>
      <c r="AR64" s="503" t="s">
        <v>80</v>
      </c>
      <c r="AS64" s="61" t="s">
        <v>65</v>
      </c>
      <c r="AT64" s="21"/>
    </row>
    <row r="65" spans="1:46" ht="21.75" customHeight="1">
      <c r="A65" s="45"/>
      <c r="B65" s="504"/>
      <c r="C65" s="69" t="s">
        <v>24</v>
      </c>
      <c r="D65" s="2">
        <f>SUM('石巻第１:石巻第２'!D65)</f>
        <v>471</v>
      </c>
      <c r="E65" s="2">
        <f>SUM('石巻第１:石巻第２'!E65)</f>
        <v>1081.96055</v>
      </c>
      <c r="F65" s="2">
        <f>SUM('石巻第１:石巻第２'!F65)</f>
        <v>427684.2939707083</v>
      </c>
      <c r="G65" s="2">
        <f>SUM('石巻第１:石巻第２'!G65)</f>
        <v>409</v>
      </c>
      <c r="H65" s="2">
        <f>SUM('石巻第１:石巻第２'!H65)</f>
        <v>176.9685</v>
      </c>
      <c r="I65" s="2">
        <f>SUM('石巻第１:石巻第２'!I65)</f>
        <v>72986.80348738926</v>
      </c>
      <c r="J65" s="2">
        <f>SUM('石巻第１:石巻第２'!J65)</f>
        <v>527</v>
      </c>
      <c r="K65" s="2">
        <f>SUM('石巻第１:石巻第２'!K65)</f>
        <v>243.69740000000002</v>
      </c>
      <c r="L65" s="2">
        <f>SUM('石巻第１:石巻第２'!L65)</f>
        <v>97487.33921607345</v>
      </c>
      <c r="M65" s="2">
        <f>SUM('石巻第１:石巻第２'!M65)</f>
        <v>469</v>
      </c>
      <c r="N65" s="2">
        <f>SUM('石巻第１:石巻第２'!N65)</f>
        <v>508.7549</v>
      </c>
      <c r="O65" s="2">
        <f>SUM('石巻第１:石巻第２'!O65)</f>
        <v>213275.08185455634</v>
      </c>
      <c r="P65" s="2">
        <f>SUM('石巻第１:石巻第２'!P65)</f>
        <v>477</v>
      </c>
      <c r="Q65" s="2">
        <f>SUM('石巻第１:石巻第２'!Q65)</f>
        <v>494.09405</v>
      </c>
      <c r="R65" s="2">
        <f>SUM('石巻第１:石巻第２'!R65)</f>
        <v>221799.62995388886</v>
      </c>
      <c r="S65" s="2">
        <f>SUM('石巻第１:石巻第２'!S65)</f>
        <v>526</v>
      </c>
      <c r="T65" s="2">
        <f>SUM('石巻第１:石巻第２'!T65)</f>
        <v>1198.8714</v>
      </c>
      <c r="U65" s="2">
        <f>SUM('石巻第１:石巻第２'!U65)</f>
        <v>566889.7495731651</v>
      </c>
      <c r="V65" s="2">
        <f>SUM('石巻第１:石巻第２'!V65)</f>
        <v>469</v>
      </c>
      <c r="W65" s="2">
        <f>SUM('石巻第１:石巻第２'!W65)</f>
        <v>588.9483</v>
      </c>
      <c r="X65" s="6">
        <f>SUM('石巻第１:石巻第２'!X65)</f>
        <v>248860.91795596443</v>
      </c>
      <c r="Y65" s="2">
        <f>SUM('石巻第１:石巻第２'!Y65)</f>
        <v>450</v>
      </c>
      <c r="Z65" s="2">
        <f>SUM('石巻第１:石巻第２'!Z65)</f>
        <v>559.6723000000001</v>
      </c>
      <c r="AA65" s="2">
        <f>SUM('石巻第１:石巻第２'!AA65)</f>
        <v>171514.50779037495</v>
      </c>
      <c r="AB65" s="2">
        <f>SUM('石巻第１:石巻第２'!AB65)</f>
        <v>464</v>
      </c>
      <c r="AC65" s="2">
        <f>SUM('石巻第１:石巻第２'!AC65)</f>
        <v>701.1402</v>
      </c>
      <c r="AD65" s="2">
        <f>SUM('石巻第１:石巻第２'!AD65)</f>
        <v>226361.53047899346</v>
      </c>
      <c r="AE65" s="2">
        <f>SUM('石巻第１:石巻第２'!AE65)</f>
        <v>126</v>
      </c>
      <c r="AF65" s="2">
        <f>SUM('石巻第１:石巻第２'!AF65)</f>
        <v>470.117</v>
      </c>
      <c r="AG65" s="2">
        <f>SUM('石巻第１:石巻第２'!AG65)</f>
        <v>159345.959</v>
      </c>
      <c r="AH65" s="2">
        <f>SUM('石巻第１:石巻第２'!AH65)</f>
        <v>438</v>
      </c>
      <c r="AI65" s="2">
        <f>SUM('石巻第１:石巻第２'!AI65)</f>
        <v>895.6870000000001</v>
      </c>
      <c r="AJ65" s="2">
        <f>SUM('石巻第１:石巻第２'!AJ65)</f>
        <v>253704.89503532957</v>
      </c>
      <c r="AK65" s="2">
        <f>SUM('石巻第１:石巻第２'!AK65)</f>
        <v>550</v>
      </c>
      <c r="AL65" s="2">
        <f>SUM('石巻第１:石巻第２'!AL65)</f>
        <v>118.20404</v>
      </c>
      <c r="AM65" s="2">
        <f>SUM('石巻第１:石巻第２'!AM65)</f>
        <v>93819.04798199923</v>
      </c>
      <c r="AN65" s="2">
        <f>SUM('石巻第１:石巻第２'!AN65)</f>
        <v>5376</v>
      </c>
      <c r="AO65" s="2">
        <f>SUM('石巻第１:石巻第２'!AO65)</f>
        <v>7038.11564</v>
      </c>
      <c r="AP65" s="2">
        <f>SUM('石巻第１:石巻第２'!AP65)</f>
        <v>2753729.7562984433</v>
      </c>
      <c r="AQ65" s="47" t="s">
        <v>24</v>
      </c>
      <c r="AR65" s="504"/>
      <c r="AS65" s="44"/>
      <c r="AT65" s="21"/>
    </row>
    <row r="66" spans="1:46" ht="21.75" customHeight="1">
      <c r="A66" s="45" t="s">
        <v>67</v>
      </c>
      <c r="B66" s="503" t="s">
        <v>81</v>
      </c>
      <c r="C66" s="68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5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89" t="s">
        <v>23</v>
      </c>
      <c r="AR66" s="503" t="s">
        <v>81</v>
      </c>
      <c r="AS66" s="44" t="s">
        <v>67</v>
      </c>
      <c r="AT66" s="21"/>
    </row>
    <row r="67" spans="1:46" ht="21.75" customHeight="1">
      <c r="A67" s="49" t="s">
        <v>49</v>
      </c>
      <c r="B67" s="504"/>
      <c r="C67" s="69" t="s">
        <v>24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6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50" t="s">
        <v>24</v>
      </c>
      <c r="AR67" s="504"/>
      <c r="AS67" s="51" t="s">
        <v>49</v>
      </c>
      <c r="AT67" s="21"/>
    </row>
    <row r="68" spans="1:46" ht="21.75" customHeight="1">
      <c r="A68" s="545" t="s">
        <v>97</v>
      </c>
      <c r="B68" s="546"/>
      <c r="C68" s="68" t="s">
        <v>23</v>
      </c>
      <c r="D68" s="1">
        <f>SUM('石巻第１:石巻第２'!D68)</f>
        <v>5644</v>
      </c>
      <c r="E68" s="1">
        <f>SUM('石巻第１:石巻第２'!E68)</f>
        <v>5673.277310000001</v>
      </c>
      <c r="F68" s="1">
        <f>SUM('石巻第１:石巻第２'!F68)</f>
        <v>988519.7729120029</v>
      </c>
      <c r="G68" s="1">
        <f>SUM('石巻第１:石巻第２'!G68)</f>
        <v>3240</v>
      </c>
      <c r="H68" s="1">
        <f>SUM('石巻第１:石巻第２'!H68)</f>
        <v>3113.88753</v>
      </c>
      <c r="I68" s="1">
        <f>SUM('石巻第１:石巻第２'!I68)</f>
        <v>596698.5426029966</v>
      </c>
      <c r="J68" s="1">
        <f>SUM('石巻第１:石巻第２'!J68)</f>
        <v>4632</v>
      </c>
      <c r="K68" s="1">
        <f>SUM('石巻第１:石巻第２'!K68)</f>
        <v>7437.2173299999995</v>
      </c>
      <c r="L68" s="1">
        <f>SUM('石巻第１:石巻第２'!L68)</f>
        <v>984774.9765995359</v>
      </c>
      <c r="M68" s="1">
        <f>SUM('石巻第１:石巻第２'!M68)</f>
        <v>7271</v>
      </c>
      <c r="N68" s="1">
        <f>SUM('石巻第１:石巻第２'!N68)</f>
        <v>11579.358999999999</v>
      </c>
      <c r="O68" s="1">
        <f>SUM('石巻第１:石巻第２'!O68)</f>
        <v>1678866.4956463603</v>
      </c>
      <c r="P68" s="1">
        <f>SUM('石巻第１:石巻第２'!P68)</f>
        <v>7778</v>
      </c>
      <c r="Q68" s="1">
        <f>SUM('石巻第１:石巻第２'!Q68)</f>
        <v>8023.087009999999</v>
      </c>
      <c r="R68" s="1">
        <f>SUM('石巻第１:石巻第２'!R68)</f>
        <v>2036470.5147743693</v>
      </c>
      <c r="S68" s="1">
        <f>SUM('石巻第１:石巻第２'!S68)</f>
        <v>9398</v>
      </c>
      <c r="T68" s="1">
        <f>SUM('石巻第１:石巻第２'!T68)</f>
        <v>10114.130799999997</v>
      </c>
      <c r="U68" s="1">
        <f>SUM('石巻第１:石巻第２'!U68)</f>
        <v>2969610.3976180414</v>
      </c>
      <c r="V68" s="1">
        <f>SUM('石巻第１:石巻第２'!V68)</f>
        <v>8742</v>
      </c>
      <c r="W68" s="1">
        <f>SUM('石巻第１:石巻第２'!W68)</f>
        <v>10771.29827</v>
      </c>
      <c r="X68" s="5">
        <f>SUM('石巻第１:石巻第２'!X68)</f>
        <v>4117877.092308626</v>
      </c>
      <c r="Y68" s="1">
        <f>SUM('石巻第１:石巻第２'!Y68)</f>
        <v>5132</v>
      </c>
      <c r="Z68" s="1">
        <f>SUM('石巻第１:石巻第２'!Z68)</f>
        <v>6445.67445</v>
      </c>
      <c r="AA68" s="1">
        <f>SUM('石巻第１:石巻第２'!AA68)</f>
        <v>1705710.2087796233</v>
      </c>
      <c r="AB68" s="1">
        <f>SUM('石巻第１:石巻第２'!AB68)</f>
        <v>6635</v>
      </c>
      <c r="AC68" s="1">
        <f>SUM('石巻第１:石巻第２'!AC68)</f>
        <v>6020.493619999999</v>
      </c>
      <c r="AD68" s="1">
        <f>SUM('石巻第１:石巻第２'!AD68)</f>
        <v>1319918.4408390033</v>
      </c>
      <c r="AE68" s="1">
        <f>SUM('石巻第１:石巻第２'!AE68)</f>
        <v>11170</v>
      </c>
      <c r="AF68" s="1">
        <f>SUM('石巻第１:石巻第２'!AF68)</f>
        <v>9670.109519999998</v>
      </c>
      <c r="AG68" s="1">
        <f>SUM('石巻第１:石巻第２'!AG68)</f>
        <v>2550057.6325746924</v>
      </c>
      <c r="AH68" s="1">
        <f>SUM('石巻第１:石巻第２'!AH68)</f>
        <v>9931</v>
      </c>
      <c r="AI68" s="1">
        <f>SUM('石巻第１:石巻第２'!AI68)</f>
        <v>15141.016300000003</v>
      </c>
      <c r="AJ68" s="1">
        <f>SUM('石巻第１:石巻第２'!AJ68)</f>
        <v>2323192.407726089</v>
      </c>
      <c r="AK68" s="1">
        <f>SUM('石巻第１:石巻第２'!AK68)</f>
        <v>6050</v>
      </c>
      <c r="AL68" s="1">
        <f>SUM('石巻第１:石巻第２'!AL68)</f>
        <v>7581.39193</v>
      </c>
      <c r="AM68" s="1">
        <f>SUM('石巻第１:石巻第２'!AM68)</f>
        <v>1466854.9823029777</v>
      </c>
      <c r="AN68" s="8">
        <f>SUM('石巻第１:石巻第２'!AN68)</f>
        <v>85224</v>
      </c>
      <c r="AO68" s="1">
        <f>SUM('石巻第１:石巻第２'!AO68)</f>
        <v>101570.94306999998</v>
      </c>
      <c r="AP68" s="1">
        <f>SUM('石巻第１:石巻第２'!AP68)</f>
        <v>22738551.46468431</v>
      </c>
      <c r="AQ68" s="177" t="s">
        <v>23</v>
      </c>
      <c r="AR68" s="556" t="s">
        <v>98</v>
      </c>
      <c r="AS68" s="557"/>
      <c r="AT68" s="21"/>
    </row>
    <row r="69" spans="1:46" ht="21.75" customHeight="1">
      <c r="A69" s="547"/>
      <c r="B69" s="548"/>
      <c r="C69" s="69" t="s">
        <v>24</v>
      </c>
      <c r="D69" s="2">
        <f>SUM('石巻第１:石巻第２'!D69)</f>
        <v>538</v>
      </c>
      <c r="E69" s="2">
        <f>SUM('石巻第１:石巻第２'!E69)</f>
        <v>7324.80465</v>
      </c>
      <c r="F69" s="2">
        <f>SUM('石巻第１:石巻第２'!F69)</f>
        <v>1301572.0210079972</v>
      </c>
      <c r="G69" s="2">
        <f>SUM('石巻第１:石巻第２'!G69)</f>
        <v>449</v>
      </c>
      <c r="H69" s="2">
        <f>SUM('石巻第１:石巻第２'!H69)</f>
        <v>3974.8702999999996</v>
      </c>
      <c r="I69" s="2">
        <f>SUM('石巻第１:石巻第２'!I69)</f>
        <v>544054.6871570034</v>
      </c>
      <c r="J69" s="2">
        <f>SUM('石巻第１:石巻第２'!J69)</f>
        <v>545</v>
      </c>
      <c r="K69" s="2">
        <f>SUM('石巻第１:石巻第２'!K69)</f>
        <v>1085.6438</v>
      </c>
      <c r="L69" s="2">
        <f>SUM('石巻第１:石巻第２'!L69)</f>
        <v>267032.44988046424</v>
      </c>
      <c r="M69" s="2">
        <f>SUM('石巻第１:石巻第２'!M69)</f>
        <v>503</v>
      </c>
      <c r="N69" s="2">
        <f>SUM('石巻第１:石巻第２'!N69)</f>
        <v>883.8671</v>
      </c>
      <c r="O69" s="2">
        <f>SUM('石巻第１:石巻第２'!O69)</f>
        <v>412545.9870736398</v>
      </c>
      <c r="P69" s="2">
        <f>SUM('石巻第１:石巻第２'!P69)</f>
        <v>522</v>
      </c>
      <c r="Q69" s="2">
        <f>SUM('石巻第１:石巻第２'!Q69)</f>
        <v>2915.45865</v>
      </c>
      <c r="R69" s="2">
        <f>SUM('石巻第１:石巻第２'!R69)</f>
        <v>591951.234865631</v>
      </c>
      <c r="S69" s="2">
        <f>SUM('石巻第１:石巻第２'!S69)</f>
        <v>581</v>
      </c>
      <c r="T69" s="2">
        <f>SUM('石巻第１:石巻第２'!T69)</f>
        <v>6867.1118</v>
      </c>
      <c r="U69" s="2">
        <f>SUM('石巻第１:石巻第２'!U69)</f>
        <v>1416855.9053419586</v>
      </c>
      <c r="V69" s="2">
        <f>SUM('石巻第１:石巻第２'!V69)</f>
        <v>552</v>
      </c>
      <c r="W69" s="2">
        <f>SUM('石巻第１:石巻第２'!W69)</f>
        <v>7218.094700000001</v>
      </c>
      <c r="X69" s="6">
        <f>SUM('石巻第１:石巻第２'!X69)</f>
        <v>1513393.570171374</v>
      </c>
      <c r="Y69" s="2">
        <f>SUM('石巻第１:石巻第２'!Y69)</f>
        <v>512</v>
      </c>
      <c r="Z69" s="2">
        <f>SUM('石巻第１:石巻第２'!Z69)</f>
        <v>4839.8195000000005</v>
      </c>
      <c r="AA69" s="2">
        <f>SUM('石巻第１:石巻第２'!AA69)</f>
        <v>1119201.6793003767</v>
      </c>
      <c r="AB69" s="2">
        <f>SUM('石巻第１:石巻第２'!AB69)</f>
        <v>603</v>
      </c>
      <c r="AC69" s="2">
        <f>SUM('石巻第１:石巻第２'!AC69)</f>
        <v>7152.8595</v>
      </c>
      <c r="AD69" s="2">
        <f>SUM('石巻第１:石巻第２'!AD69)</f>
        <v>1892613.8515209965</v>
      </c>
      <c r="AE69" s="2">
        <f>SUM('石巻第１:石巻第２'!AE69)</f>
        <v>595</v>
      </c>
      <c r="AF69" s="2">
        <f>SUM('石巻第１:石巻第２'!AF69)</f>
        <v>12627.010600000001</v>
      </c>
      <c r="AG69" s="2">
        <f>SUM('石巻第１:石巻第２'!AG69)</f>
        <v>2186283.697945308</v>
      </c>
      <c r="AH69" s="2">
        <f>SUM('石巻第１:石巻第２'!AH69)</f>
        <v>734</v>
      </c>
      <c r="AI69" s="2">
        <f>SUM('石巻第１:石巻第２'!AI69)</f>
        <v>14859.6367</v>
      </c>
      <c r="AJ69" s="2">
        <f>SUM('石巻第１:石巻第２'!AJ69)</f>
        <v>1981188.9017939107</v>
      </c>
      <c r="AK69" s="2">
        <f>SUM('石巻第１:石巻第２'!AK69)</f>
        <v>714</v>
      </c>
      <c r="AL69" s="2">
        <f>SUM('石巻第１:石巻第２'!AL69)</f>
        <v>7770.221039999999</v>
      </c>
      <c r="AM69" s="2">
        <f>SUM('石巻第１:石巻第２'!AM69)</f>
        <v>1229323.8509370221</v>
      </c>
      <c r="AN69" s="7">
        <f>SUM('石巻第１:石巻第２'!AN69)</f>
        <v>6848</v>
      </c>
      <c r="AO69" s="2">
        <f>SUM('石巻第１:石巻第２'!AO69)</f>
        <v>77519.39834</v>
      </c>
      <c r="AP69" s="2">
        <f>SUM('石巻第１:石巻第２'!AP69)</f>
        <v>14456017.836995684</v>
      </c>
      <c r="AQ69" s="57" t="s">
        <v>24</v>
      </c>
      <c r="AR69" s="558"/>
      <c r="AS69" s="559"/>
      <c r="AT69" s="21"/>
    </row>
    <row r="70" spans="1:46" ht="21.75" customHeight="1" thickBot="1">
      <c r="A70" s="549" t="s">
        <v>99</v>
      </c>
      <c r="B70" s="550"/>
      <c r="C70" s="17"/>
      <c r="D70" s="9"/>
      <c r="E70" s="10"/>
      <c r="F70" s="10"/>
      <c r="G70" s="9"/>
      <c r="H70" s="10"/>
      <c r="I70" s="10"/>
      <c r="J70" s="9"/>
      <c r="K70" s="10"/>
      <c r="L70" s="10"/>
      <c r="M70" s="9"/>
      <c r="N70" s="10"/>
      <c r="O70" s="10"/>
      <c r="P70" s="9"/>
      <c r="Q70" s="10"/>
      <c r="R70" s="10"/>
      <c r="S70" s="9"/>
      <c r="T70" s="10"/>
      <c r="U70" s="10"/>
      <c r="V70" s="9"/>
      <c r="W70" s="10"/>
      <c r="X70" s="11"/>
      <c r="Y70" s="9"/>
      <c r="Z70" s="10"/>
      <c r="AA70" s="10"/>
      <c r="AB70" s="9"/>
      <c r="AC70" s="10"/>
      <c r="AD70" s="10"/>
      <c r="AE70" s="9"/>
      <c r="AF70" s="10"/>
      <c r="AG70" s="10"/>
      <c r="AH70" s="9"/>
      <c r="AI70" s="10"/>
      <c r="AJ70" s="10"/>
      <c r="AK70" s="9"/>
      <c r="AL70" s="10"/>
      <c r="AM70" s="10"/>
      <c r="AN70" s="10"/>
      <c r="AO70" s="10"/>
      <c r="AP70" s="10"/>
      <c r="AQ70" s="553" t="s">
        <v>100</v>
      </c>
      <c r="AR70" s="554"/>
      <c r="AS70" s="555"/>
      <c r="AT70" s="21"/>
    </row>
    <row r="71" spans="1:46" ht="21.75" customHeight="1" thickBot="1">
      <c r="A71" s="551" t="s">
        <v>101</v>
      </c>
      <c r="B71" s="552"/>
      <c r="C71" s="17"/>
      <c r="D71" s="9">
        <f>SUM('石巻第１:石巻第２'!D71)</f>
        <v>6182</v>
      </c>
      <c r="E71" s="10">
        <f>SUM('石巻第１:石巻第２'!E71)</f>
        <v>12998.08196</v>
      </c>
      <c r="F71" s="10">
        <f>SUM('石巻第１:石巻第２'!F71)</f>
        <v>2290091.79392</v>
      </c>
      <c r="G71" s="9">
        <f>SUM('石巻第１:石巻第２'!G71)</f>
        <v>3689</v>
      </c>
      <c r="H71" s="10">
        <f>SUM('石巻第１:石巻第２'!H71)</f>
        <v>7088.75783</v>
      </c>
      <c r="I71" s="10">
        <f>SUM('石巻第１:石巻第２'!I71)</f>
        <v>1140753.22976</v>
      </c>
      <c r="J71" s="9">
        <f>SUM('石巻第１:石巻第２'!J71)</f>
        <v>5177</v>
      </c>
      <c r="K71" s="10">
        <f>SUM('石巻第１:石巻第２'!K71)</f>
        <v>8522.861130000001</v>
      </c>
      <c r="L71" s="10">
        <f>SUM('石巻第１:石巻第２'!L71)</f>
        <v>1251807.42648</v>
      </c>
      <c r="M71" s="9">
        <f>SUM('石巻第１:石巻第２'!M71)</f>
        <v>7774</v>
      </c>
      <c r="N71" s="10">
        <f>SUM('石巻第１:石巻第２'!N71)</f>
        <v>12463.226099999998</v>
      </c>
      <c r="O71" s="10">
        <f>SUM('石巻第１:石巻第２'!O71)</f>
        <v>2091412.4827200002</v>
      </c>
      <c r="P71" s="9">
        <f>SUM('石巻第１:石巻第２'!P71)</f>
        <v>8300</v>
      </c>
      <c r="Q71" s="10">
        <f>SUM('石巻第１:石巻第２'!Q71)</f>
        <v>10938.54566</v>
      </c>
      <c r="R71" s="10">
        <f>SUM('石巻第１:石巻第２'!R71)</f>
        <v>2628421.74964</v>
      </c>
      <c r="S71" s="9">
        <f>SUM('石巻第１:石巻第２'!S71)</f>
        <v>9979</v>
      </c>
      <c r="T71" s="10">
        <f>SUM('石巻第１:石巻第２'!T71)</f>
        <v>16981.242599999998</v>
      </c>
      <c r="U71" s="10">
        <f>SUM('石巻第１:石巻第２'!U71)</f>
        <v>4386466.30296</v>
      </c>
      <c r="V71" s="9">
        <f>SUM('石巻第１:石巻第２'!V71)</f>
        <v>9294</v>
      </c>
      <c r="W71" s="10">
        <f>SUM('石巻第１:石巻第２'!W71)</f>
        <v>17989.39297</v>
      </c>
      <c r="X71" s="11">
        <f>SUM('石巻第１:石巻第２'!X71)</f>
        <v>5631270.66248</v>
      </c>
      <c r="Y71" s="9">
        <f>SUM('石巻第１:石巻第２'!Y71)</f>
        <v>5644</v>
      </c>
      <c r="Z71" s="10">
        <f>SUM('石巻第１:石巻第２'!Z71)</f>
        <v>11285.49395</v>
      </c>
      <c r="AA71" s="10">
        <f>SUM('石巻第１:石巻第２'!AA71)</f>
        <v>2824911.88808</v>
      </c>
      <c r="AB71" s="9">
        <f>SUM('石巻第１:石巻第２'!AB71)</f>
        <v>7238</v>
      </c>
      <c r="AC71" s="10">
        <f>SUM('石巻第１:石巻第２'!AC71)</f>
        <v>13173.35312</v>
      </c>
      <c r="AD71" s="10">
        <f>SUM('石巻第１:石巻第２'!AD71)</f>
        <v>3212532.29236</v>
      </c>
      <c r="AE71" s="9">
        <f>SUM('石巻第１:石巻第２'!AE71)</f>
        <v>11765</v>
      </c>
      <c r="AF71" s="10">
        <f>SUM('石巻第１:石巻第２'!AF71)</f>
        <v>22297.120120000007</v>
      </c>
      <c r="AG71" s="10">
        <f>SUM('石巻第１:石巻第２'!AG71)</f>
        <v>4736341.33052</v>
      </c>
      <c r="AH71" s="9">
        <f>SUM('石巻第１:石巻第２'!AH71)</f>
        <v>10665</v>
      </c>
      <c r="AI71" s="10">
        <f>SUM('石巻第１:石巻第２'!AI71)</f>
        <v>30000.653</v>
      </c>
      <c r="AJ71" s="10">
        <f>SUM('石巻第１:石巻第２'!AJ71)</f>
        <v>4304381.309520001</v>
      </c>
      <c r="AK71" s="9">
        <f>SUM('石巻第１:石巻第２'!AK71)</f>
        <v>6764</v>
      </c>
      <c r="AL71" s="10">
        <f>SUM('石巻第１:石巻第２'!AL71)</f>
        <v>15351.612969999998</v>
      </c>
      <c r="AM71" s="10">
        <f>SUM('石巻第１:石巻第２'!AM71)</f>
        <v>2696178.83324</v>
      </c>
      <c r="AN71" s="10">
        <f>SUM('石巻第１:石巻第２'!AN71)</f>
        <v>92471</v>
      </c>
      <c r="AO71" s="10">
        <f>SUM('石巻第１:石巻第２'!AO71)</f>
        <v>179090.34141000002</v>
      </c>
      <c r="AP71" s="10">
        <f>SUM('石巻第１:石巻第２'!AP71)</f>
        <v>37194569.30167999</v>
      </c>
      <c r="AQ71" s="542" t="s">
        <v>101</v>
      </c>
      <c r="AR71" s="543"/>
      <c r="AS71" s="544"/>
      <c r="AT71" s="21"/>
    </row>
    <row r="72" spans="24:44" ht="18.75">
      <c r="X72" s="62" t="s">
        <v>88</v>
      </c>
      <c r="AN72" s="63"/>
      <c r="AR72" s="62" t="s">
        <v>88</v>
      </c>
    </row>
  </sheetData>
  <sheetProtection/>
  <mergeCells count="67">
    <mergeCell ref="AQ71:AS71"/>
    <mergeCell ref="AR68:AS69"/>
    <mergeCell ref="A70:B70"/>
    <mergeCell ref="A71:B71"/>
    <mergeCell ref="A68:B69"/>
    <mergeCell ref="AQ70:AS70"/>
    <mergeCell ref="AR66:AR67"/>
    <mergeCell ref="AR56:AS57"/>
    <mergeCell ref="AR59:AS59"/>
    <mergeCell ref="A1:X1"/>
    <mergeCell ref="A62:B62"/>
    <mergeCell ref="B64:B65"/>
    <mergeCell ref="B66:B67"/>
    <mergeCell ref="AR52:AR53"/>
    <mergeCell ref="AR54:AR55"/>
    <mergeCell ref="AR62:AS62"/>
    <mergeCell ref="AR64:AR65"/>
    <mergeCell ref="AR40:AR41"/>
    <mergeCell ref="AR42:AR43"/>
    <mergeCell ref="AR48:AR49"/>
    <mergeCell ref="AR50:AR51"/>
    <mergeCell ref="AR44:AR45"/>
    <mergeCell ref="AR46:AR47"/>
    <mergeCell ref="B26:B27"/>
    <mergeCell ref="B24:B25"/>
    <mergeCell ref="AR16:AR17"/>
    <mergeCell ref="AR18:AR19"/>
    <mergeCell ref="AR24:AR25"/>
    <mergeCell ref="AR26:AR27"/>
    <mergeCell ref="B22:B23"/>
    <mergeCell ref="B20:B21"/>
    <mergeCell ref="AR38:AR39"/>
    <mergeCell ref="AR22:AR23"/>
    <mergeCell ref="AR10:AR11"/>
    <mergeCell ref="AR12:AR13"/>
    <mergeCell ref="AR14:AR15"/>
    <mergeCell ref="AR28:AR29"/>
    <mergeCell ref="AR30:AR31"/>
    <mergeCell ref="AR32:AR33"/>
    <mergeCell ref="AR34:AR35"/>
    <mergeCell ref="AR36:AR37"/>
    <mergeCell ref="B6:B7"/>
    <mergeCell ref="AR6:AR7"/>
    <mergeCell ref="AR8:AR9"/>
    <mergeCell ref="AR20:AR21"/>
    <mergeCell ref="B18:B19"/>
    <mergeCell ref="B16:B17"/>
    <mergeCell ref="B10:B11"/>
    <mergeCell ref="B8:B9"/>
    <mergeCell ref="B14:B15"/>
    <mergeCell ref="B12:B13"/>
    <mergeCell ref="A59:B59"/>
    <mergeCell ref="A56:B57"/>
    <mergeCell ref="B48:B49"/>
    <mergeCell ref="B38:B39"/>
    <mergeCell ref="B46:B47"/>
    <mergeCell ref="B44:B45"/>
    <mergeCell ref="B42:B43"/>
    <mergeCell ref="B40:B41"/>
    <mergeCell ref="B30:B31"/>
    <mergeCell ref="B28:B29"/>
    <mergeCell ref="B36:B37"/>
    <mergeCell ref="B54:B55"/>
    <mergeCell ref="B52:B53"/>
    <mergeCell ref="B50:B51"/>
    <mergeCell ref="B34:B35"/>
    <mergeCell ref="B32:B33"/>
  </mergeCells>
  <printOptions/>
  <pageMargins left="0.7086614173228347" right="0.7086614173228347" top="0.7480314960629921" bottom="0.7480314960629921" header="0.31496062992125984" footer="0.31496062992125984"/>
  <pageSetup firstPageNumber="99" useFirstPageNumber="1" fitToWidth="2" fitToHeight="1" horizontalDpi="600" verticalDpi="600" orientation="landscape" paperSize="9" scale="33" r:id="rId1"/>
  <colBreaks count="1" manualBreakCount="1">
    <brk id="24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1"/>
  <sheetViews>
    <sheetView zoomScale="40" zoomScaleNormal="40" workbookViewId="0" topLeftCell="A1">
      <pane xSplit="3" ySplit="5" topLeftCell="D6" activePane="bottomRight" state="frozen"/>
      <selection pane="topLeft" activeCell="AH77" sqref="AH77"/>
      <selection pane="topRight" activeCell="AH77" sqref="AH77"/>
      <selection pane="bottomLeft" activeCell="AH77" sqref="AH77"/>
      <selection pane="bottomRight"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18" width="17.625" style="14" customWidth="1"/>
    <col min="19" max="24" width="17.625" style="16" customWidth="1"/>
    <col min="25" max="39" width="17.625" style="14" customWidth="1"/>
    <col min="40" max="42" width="20.625" style="14" customWidth="1"/>
    <col min="43" max="43" width="9.50390625" style="15" customWidth="1"/>
    <col min="44" max="44" width="22.625" style="15" customWidth="1"/>
    <col min="45" max="45" width="5.875" style="15" customWidth="1"/>
    <col min="46" max="16384" width="10.625" style="16" customWidth="1"/>
  </cols>
  <sheetData>
    <row r="1" spans="1:25" ht="32.25">
      <c r="A1" s="465" t="s">
        <v>89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"/>
    </row>
    <row r="2" spans="1:45" ht="19.5" thickBot="1">
      <c r="A2" s="17" t="s">
        <v>75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  <c r="T2" s="19"/>
      <c r="U2" s="19"/>
      <c r="V2" s="19"/>
      <c r="W2" s="19"/>
      <c r="X2" s="19"/>
      <c r="Y2" s="18" t="s">
        <v>1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20"/>
      <c r="AR2" s="21"/>
      <c r="AS2" s="21"/>
    </row>
    <row r="3" spans="1:46" ht="21.75" customHeight="1">
      <c r="A3" s="22"/>
      <c r="B3" s="21"/>
      <c r="C3" s="21"/>
      <c r="D3" s="23" t="s">
        <v>2</v>
      </c>
      <c r="E3" s="24"/>
      <c r="F3" s="24"/>
      <c r="G3" s="23" t="s">
        <v>3</v>
      </c>
      <c r="H3" s="24"/>
      <c r="I3" s="24"/>
      <c r="J3" s="23" t="s">
        <v>4</v>
      </c>
      <c r="K3" s="24"/>
      <c r="L3" s="24"/>
      <c r="M3" s="23" t="s">
        <v>5</v>
      </c>
      <c r="N3" s="24"/>
      <c r="O3" s="24"/>
      <c r="P3" s="23" t="s">
        <v>6</v>
      </c>
      <c r="Q3" s="24"/>
      <c r="R3" s="24"/>
      <c r="S3" s="23" t="s">
        <v>7</v>
      </c>
      <c r="T3" s="24"/>
      <c r="U3" s="24"/>
      <c r="V3" s="468" t="s">
        <v>83</v>
      </c>
      <c r="W3" s="469"/>
      <c r="X3" s="470"/>
      <c r="Y3" s="25" t="s">
        <v>9</v>
      </c>
      <c r="Z3" s="24"/>
      <c r="AA3" s="24"/>
      <c r="AB3" s="23" t="s">
        <v>10</v>
      </c>
      <c r="AC3" s="24"/>
      <c r="AD3" s="24"/>
      <c r="AE3" s="23" t="s">
        <v>11</v>
      </c>
      <c r="AF3" s="24"/>
      <c r="AG3" s="24"/>
      <c r="AH3" s="23" t="s">
        <v>12</v>
      </c>
      <c r="AI3" s="24"/>
      <c r="AJ3" s="24"/>
      <c r="AK3" s="23" t="s">
        <v>13</v>
      </c>
      <c r="AL3" s="24"/>
      <c r="AM3" s="24"/>
      <c r="AN3" s="23" t="s">
        <v>14</v>
      </c>
      <c r="AO3" s="24"/>
      <c r="AP3" s="24"/>
      <c r="AQ3" s="26"/>
      <c r="AR3" s="27"/>
      <c r="AS3" s="28"/>
      <c r="AT3" s="29"/>
    </row>
    <row r="4" spans="1:46" ht="21.75" customHeight="1">
      <c r="A4" s="22"/>
      <c r="B4" s="21"/>
      <c r="C4" s="21"/>
      <c r="D4" s="30" t="s">
        <v>15</v>
      </c>
      <c r="E4" s="30" t="s">
        <v>16</v>
      </c>
      <c r="F4" s="30" t="s">
        <v>17</v>
      </c>
      <c r="G4" s="30" t="s">
        <v>15</v>
      </c>
      <c r="H4" s="30" t="s">
        <v>16</v>
      </c>
      <c r="I4" s="30" t="s">
        <v>17</v>
      </c>
      <c r="J4" s="30" t="s">
        <v>15</v>
      </c>
      <c r="K4" s="30" t="s">
        <v>16</v>
      </c>
      <c r="L4" s="30" t="s">
        <v>17</v>
      </c>
      <c r="M4" s="30" t="s">
        <v>15</v>
      </c>
      <c r="N4" s="30" t="s">
        <v>16</v>
      </c>
      <c r="O4" s="30" t="s">
        <v>17</v>
      </c>
      <c r="P4" s="30" t="s">
        <v>15</v>
      </c>
      <c r="Q4" s="30" t="s">
        <v>16</v>
      </c>
      <c r="R4" s="30" t="s">
        <v>17</v>
      </c>
      <c r="S4" s="31" t="s">
        <v>15</v>
      </c>
      <c r="T4" s="32" t="s">
        <v>16</v>
      </c>
      <c r="U4" s="32" t="s">
        <v>17</v>
      </c>
      <c r="V4" s="31" t="s">
        <v>15</v>
      </c>
      <c r="W4" s="32" t="s">
        <v>16</v>
      </c>
      <c r="X4" s="33" t="s">
        <v>17</v>
      </c>
      <c r="Y4" s="30" t="s">
        <v>15</v>
      </c>
      <c r="Z4" s="30" t="s">
        <v>16</v>
      </c>
      <c r="AA4" s="30" t="s">
        <v>17</v>
      </c>
      <c r="AB4" s="30" t="s">
        <v>15</v>
      </c>
      <c r="AC4" s="30" t="s">
        <v>16</v>
      </c>
      <c r="AD4" s="30" t="s">
        <v>17</v>
      </c>
      <c r="AE4" s="30" t="s">
        <v>15</v>
      </c>
      <c r="AF4" s="30" t="s">
        <v>16</v>
      </c>
      <c r="AG4" s="30" t="s">
        <v>17</v>
      </c>
      <c r="AH4" s="30" t="s">
        <v>15</v>
      </c>
      <c r="AI4" s="30" t="s">
        <v>16</v>
      </c>
      <c r="AJ4" s="30" t="s">
        <v>17</v>
      </c>
      <c r="AK4" s="30" t="s">
        <v>15</v>
      </c>
      <c r="AL4" s="30" t="s">
        <v>16</v>
      </c>
      <c r="AM4" s="30" t="s">
        <v>17</v>
      </c>
      <c r="AN4" s="30" t="s">
        <v>15</v>
      </c>
      <c r="AO4" s="30" t="s">
        <v>16</v>
      </c>
      <c r="AP4" s="30" t="s">
        <v>17</v>
      </c>
      <c r="AQ4" s="34"/>
      <c r="AR4" s="21"/>
      <c r="AS4" s="35"/>
      <c r="AT4" s="29"/>
    </row>
    <row r="5" spans="1:48" ht="21.75" customHeight="1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89" t="s">
        <v>20</v>
      </c>
      <c r="M5" s="100" t="s">
        <v>18</v>
      </c>
      <c r="N5" s="38" t="s">
        <v>19</v>
      </c>
      <c r="O5" s="89" t="s">
        <v>20</v>
      </c>
      <c r="P5" s="100" t="s">
        <v>18</v>
      </c>
      <c r="Q5" s="38" t="s">
        <v>19</v>
      </c>
      <c r="R5" s="89" t="s">
        <v>20</v>
      </c>
      <c r="S5" s="102" t="s">
        <v>18</v>
      </c>
      <c r="T5" s="39" t="s">
        <v>19</v>
      </c>
      <c r="U5" s="90" t="s">
        <v>20</v>
      </c>
      <c r="V5" s="88" t="s">
        <v>18</v>
      </c>
      <c r="W5" s="39" t="s">
        <v>19</v>
      </c>
      <c r="X5" s="40" t="s">
        <v>20</v>
      </c>
      <c r="Y5" s="38" t="s">
        <v>18</v>
      </c>
      <c r="Z5" s="38" t="s">
        <v>19</v>
      </c>
      <c r="AA5" s="89" t="s">
        <v>20</v>
      </c>
      <c r="AB5" s="100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89" t="s">
        <v>20</v>
      </c>
      <c r="AN5" s="100" t="s">
        <v>18</v>
      </c>
      <c r="AO5" s="38" t="s">
        <v>19</v>
      </c>
      <c r="AP5" s="38" t="s">
        <v>20</v>
      </c>
      <c r="AQ5" s="41"/>
      <c r="AR5" s="37"/>
      <c r="AS5" s="42"/>
      <c r="AT5" s="93"/>
      <c r="AU5" s="29"/>
      <c r="AV5" s="29"/>
    </row>
    <row r="6" spans="1:48" s="166" customFormat="1" ht="21.75" customHeight="1">
      <c r="A6" s="226" t="s">
        <v>21</v>
      </c>
      <c r="B6" s="466" t="s">
        <v>22</v>
      </c>
      <c r="C6" s="228" t="s">
        <v>23</v>
      </c>
      <c r="D6" s="437"/>
      <c r="E6" s="427"/>
      <c r="F6" s="427"/>
      <c r="G6" s="437"/>
      <c r="H6" s="427"/>
      <c r="I6" s="427"/>
      <c r="J6" s="437"/>
      <c r="K6" s="427"/>
      <c r="L6" s="427"/>
      <c r="M6" s="437"/>
      <c r="N6" s="427"/>
      <c r="O6" s="427"/>
      <c r="P6" s="437"/>
      <c r="Q6" s="427"/>
      <c r="R6" s="427"/>
      <c r="S6" s="437"/>
      <c r="T6" s="427"/>
      <c r="U6" s="427"/>
      <c r="V6" s="437"/>
      <c r="W6" s="427"/>
      <c r="X6" s="427"/>
      <c r="Y6" s="386"/>
      <c r="Z6" s="374"/>
      <c r="AA6" s="374"/>
      <c r="AB6" s="386"/>
      <c r="AC6" s="374"/>
      <c r="AD6" s="374"/>
      <c r="AE6" s="386"/>
      <c r="AF6" s="374"/>
      <c r="AG6" s="374"/>
      <c r="AH6" s="386"/>
      <c r="AI6" s="374"/>
      <c r="AJ6" s="374"/>
      <c r="AK6" s="386"/>
      <c r="AL6" s="374"/>
      <c r="AM6" s="374"/>
      <c r="AN6" s="229"/>
      <c r="AO6" s="230"/>
      <c r="AP6" s="230"/>
      <c r="AQ6" s="227" t="s">
        <v>23</v>
      </c>
      <c r="AR6" s="466" t="s">
        <v>22</v>
      </c>
      <c r="AS6" s="157" t="s">
        <v>21</v>
      </c>
      <c r="AT6" s="165"/>
      <c r="AV6" s="165"/>
    </row>
    <row r="7" spans="1:46" s="166" customFormat="1" ht="21.75" customHeight="1">
      <c r="A7" s="155"/>
      <c r="B7" s="467"/>
      <c r="C7" s="231" t="s">
        <v>24</v>
      </c>
      <c r="D7" s="454"/>
      <c r="E7" s="424"/>
      <c r="F7" s="232"/>
      <c r="G7" s="454"/>
      <c r="H7" s="424"/>
      <c r="I7" s="232"/>
      <c r="J7" s="454"/>
      <c r="K7" s="424"/>
      <c r="L7" s="232"/>
      <c r="M7" s="454"/>
      <c r="N7" s="424"/>
      <c r="O7" s="232"/>
      <c r="P7" s="454"/>
      <c r="Q7" s="424"/>
      <c r="R7" s="232"/>
      <c r="S7" s="454">
        <v>2</v>
      </c>
      <c r="T7" s="424">
        <v>185.883</v>
      </c>
      <c r="U7" s="232">
        <v>100413.44272946533</v>
      </c>
      <c r="V7" s="454">
        <v>3</v>
      </c>
      <c r="W7" s="424">
        <v>45.095</v>
      </c>
      <c r="X7" s="232">
        <v>25705.155480720023</v>
      </c>
      <c r="Y7" s="388">
        <v>1</v>
      </c>
      <c r="Z7" s="380">
        <v>42.176</v>
      </c>
      <c r="AA7" s="233">
        <v>75215.027249908</v>
      </c>
      <c r="AB7" s="388">
        <v>6</v>
      </c>
      <c r="AC7" s="380">
        <v>188.246</v>
      </c>
      <c r="AD7" s="234">
        <v>181315.01945612457</v>
      </c>
      <c r="AE7" s="388"/>
      <c r="AF7" s="380"/>
      <c r="AG7" s="380"/>
      <c r="AH7" s="388"/>
      <c r="AI7" s="380"/>
      <c r="AJ7" s="380"/>
      <c r="AK7" s="388"/>
      <c r="AL7" s="380"/>
      <c r="AM7" s="380"/>
      <c r="AN7" s="235">
        <f>+D7+G7+J7+M7+P7+S7+V7+Y7+AB7+AE7+AH7+AK7</f>
        <v>12</v>
      </c>
      <c r="AO7" s="236">
        <f>+E7+H7+K7+N7+Q7+T7+W7+Z7+AC7+AF7+AI7+AL7</f>
        <v>461.4</v>
      </c>
      <c r="AP7" s="236">
        <f>+F7+I7+L7+O7+R7+U7+X7+AA7+AD7+AG7+AJ7+AM7</f>
        <v>382648.64491621795</v>
      </c>
      <c r="AQ7" s="237" t="s">
        <v>24</v>
      </c>
      <c r="AR7" s="467"/>
      <c r="AS7" s="157"/>
      <c r="AT7" s="165"/>
    </row>
    <row r="8" spans="1:46" s="166" customFormat="1" ht="21.75" customHeight="1">
      <c r="A8" s="155" t="s">
        <v>25</v>
      </c>
      <c r="B8" s="466" t="s">
        <v>26</v>
      </c>
      <c r="C8" s="238" t="s">
        <v>23</v>
      </c>
      <c r="D8" s="437"/>
      <c r="E8" s="427"/>
      <c r="F8" s="427"/>
      <c r="G8" s="437"/>
      <c r="H8" s="427"/>
      <c r="I8" s="427"/>
      <c r="J8" s="437"/>
      <c r="K8" s="427"/>
      <c r="L8" s="427"/>
      <c r="M8" s="437"/>
      <c r="N8" s="427"/>
      <c r="O8" s="427"/>
      <c r="P8" s="437"/>
      <c r="Q8" s="427"/>
      <c r="R8" s="427"/>
      <c r="S8" s="437"/>
      <c r="T8" s="427"/>
      <c r="U8" s="427"/>
      <c r="V8" s="437"/>
      <c r="W8" s="427"/>
      <c r="X8" s="427"/>
      <c r="Y8" s="386"/>
      <c r="Z8" s="374"/>
      <c r="AA8" s="374"/>
      <c r="AB8" s="386"/>
      <c r="AC8" s="374"/>
      <c r="AD8" s="374"/>
      <c r="AE8" s="386"/>
      <c r="AF8" s="374"/>
      <c r="AG8" s="374"/>
      <c r="AH8" s="386"/>
      <c r="AI8" s="374"/>
      <c r="AJ8" s="374"/>
      <c r="AK8" s="386"/>
      <c r="AL8" s="374"/>
      <c r="AM8" s="374"/>
      <c r="AN8" s="229"/>
      <c r="AO8" s="230"/>
      <c r="AP8" s="230"/>
      <c r="AQ8" s="227" t="s">
        <v>23</v>
      </c>
      <c r="AR8" s="466" t="s">
        <v>26</v>
      </c>
      <c r="AS8" s="157" t="s">
        <v>25</v>
      </c>
      <c r="AT8" s="165"/>
    </row>
    <row r="9" spans="1:46" s="166" customFormat="1" ht="21.75" customHeight="1">
      <c r="A9" s="155"/>
      <c r="B9" s="467"/>
      <c r="C9" s="231" t="s">
        <v>24</v>
      </c>
      <c r="D9" s="440"/>
      <c r="E9" s="424"/>
      <c r="F9" s="424"/>
      <c r="G9" s="440"/>
      <c r="H9" s="424"/>
      <c r="I9" s="424"/>
      <c r="J9" s="440"/>
      <c r="K9" s="424"/>
      <c r="L9" s="424"/>
      <c r="M9" s="440"/>
      <c r="N9" s="424"/>
      <c r="O9" s="424"/>
      <c r="P9" s="440"/>
      <c r="Q9" s="424"/>
      <c r="R9" s="424"/>
      <c r="S9" s="440"/>
      <c r="T9" s="424"/>
      <c r="U9" s="424"/>
      <c r="V9" s="440">
        <v>1</v>
      </c>
      <c r="W9" s="424">
        <v>11.249</v>
      </c>
      <c r="X9" s="424">
        <v>789.6797963356382</v>
      </c>
      <c r="Y9" s="388">
        <v>1</v>
      </c>
      <c r="Z9" s="380">
        <v>14.545</v>
      </c>
      <c r="AA9" s="380">
        <v>1147.267779406814</v>
      </c>
      <c r="AB9" s="388"/>
      <c r="AC9" s="380"/>
      <c r="AD9" s="380"/>
      <c r="AE9" s="388">
        <v>3</v>
      </c>
      <c r="AF9" s="380">
        <v>143.996</v>
      </c>
      <c r="AG9" s="380">
        <v>11657.822334619545</v>
      </c>
      <c r="AH9" s="388">
        <v>4</v>
      </c>
      <c r="AI9" s="380">
        <v>190.313</v>
      </c>
      <c r="AJ9" s="380">
        <v>12168.14305267629</v>
      </c>
      <c r="AK9" s="388">
        <v>1</v>
      </c>
      <c r="AL9" s="380">
        <v>88.093</v>
      </c>
      <c r="AM9" s="380">
        <v>7611.235129377645</v>
      </c>
      <c r="AN9" s="235">
        <f>+D9+G9+J9+M9+P9+S9+V9+Y9+AB9+AE9+AH9+AK9</f>
        <v>10</v>
      </c>
      <c r="AO9" s="236">
        <f>+E9+H9+K9+N9+Q9+T9+W9+Z9+AC9+AF9+AI9+AL9</f>
        <v>448.196</v>
      </c>
      <c r="AP9" s="236">
        <f>+F9+I9+L9+O9+R9+U9+X9+AA9+AD9+AG9+AJ9+AM9</f>
        <v>33374.14809241593</v>
      </c>
      <c r="AQ9" s="237" t="s">
        <v>24</v>
      </c>
      <c r="AR9" s="467"/>
      <c r="AS9" s="157"/>
      <c r="AT9" s="165"/>
    </row>
    <row r="10" spans="1:46" s="166" customFormat="1" ht="21.75" customHeight="1">
      <c r="A10" s="155" t="s">
        <v>27</v>
      </c>
      <c r="B10" s="466" t="s">
        <v>28</v>
      </c>
      <c r="C10" s="238" t="s">
        <v>23</v>
      </c>
      <c r="D10" s="437"/>
      <c r="E10" s="427"/>
      <c r="F10" s="427"/>
      <c r="G10" s="437"/>
      <c r="H10" s="427"/>
      <c r="I10" s="427"/>
      <c r="J10" s="437"/>
      <c r="K10" s="427"/>
      <c r="L10" s="427"/>
      <c r="M10" s="437"/>
      <c r="N10" s="427"/>
      <c r="O10" s="427"/>
      <c r="P10" s="437"/>
      <c r="Q10" s="427"/>
      <c r="R10" s="427"/>
      <c r="S10" s="437"/>
      <c r="T10" s="427"/>
      <c r="U10" s="427"/>
      <c r="V10" s="437"/>
      <c r="W10" s="427"/>
      <c r="X10" s="427"/>
      <c r="Y10" s="386"/>
      <c r="Z10" s="374"/>
      <c r="AA10" s="374"/>
      <c r="AB10" s="386"/>
      <c r="AC10" s="374"/>
      <c r="AD10" s="374"/>
      <c r="AE10" s="386"/>
      <c r="AF10" s="374"/>
      <c r="AG10" s="374"/>
      <c r="AH10" s="386"/>
      <c r="AI10" s="374"/>
      <c r="AJ10" s="374"/>
      <c r="AK10" s="386"/>
      <c r="AL10" s="374"/>
      <c r="AM10" s="374"/>
      <c r="AN10" s="229"/>
      <c r="AO10" s="230"/>
      <c r="AP10" s="230"/>
      <c r="AQ10" s="227" t="s">
        <v>23</v>
      </c>
      <c r="AR10" s="466" t="s">
        <v>28</v>
      </c>
      <c r="AS10" s="157" t="s">
        <v>27</v>
      </c>
      <c r="AT10" s="165"/>
    </row>
    <row r="11" spans="1:46" s="166" customFormat="1" ht="21.75" customHeight="1">
      <c r="A11" s="158"/>
      <c r="B11" s="467"/>
      <c r="C11" s="231" t="s">
        <v>24</v>
      </c>
      <c r="D11" s="440"/>
      <c r="E11" s="424"/>
      <c r="F11" s="424"/>
      <c r="G11" s="440"/>
      <c r="H11" s="424"/>
      <c r="I11" s="424"/>
      <c r="J11" s="440"/>
      <c r="K11" s="424"/>
      <c r="L11" s="424"/>
      <c r="M11" s="440"/>
      <c r="N11" s="424"/>
      <c r="O11" s="424"/>
      <c r="P11" s="440"/>
      <c r="Q11" s="424"/>
      <c r="R11" s="424"/>
      <c r="S11" s="440"/>
      <c r="T11" s="424"/>
      <c r="U11" s="424"/>
      <c r="V11" s="440"/>
      <c r="W11" s="424"/>
      <c r="X11" s="424"/>
      <c r="Y11" s="388"/>
      <c r="Z11" s="380"/>
      <c r="AA11" s="380"/>
      <c r="AB11" s="388"/>
      <c r="AC11" s="380"/>
      <c r="AD11" s="380"/>
      <c r="AE11" s="388"/>
      <c r="AF11" s="380"/>
      <c r="AG11" s="380"/>
      <c r="AH11" s="388"/>
      <c r="AI11" s="380"/>
      <c r="AJ11" s="380"/>
      <c r="AK11" s="388"/>
      <c r="AL11" s="380"/>
      <c r="AM11" s="380"/>
      <c r="AN11" s="235"/>
      <c r="AO11" s="236"/>
      <c r="AP11" s="236"/>
      <c r="AQ11" s="239" t="s">
        <v>24</v>
      </c>
      <c r="AR11" s="467"/>
      <c r="AS11" s="160"/>
      <c r="AT11" s="165"/>
    </row>
    <row r="12" spans="1:46" s="166" customFormat="1" ht="21.75" customHeight="1">
      <c r="A12" s="155"/>
      <c r="B12" s="466" t="s">
        <v>29</v>
      </c>
      <c r="C12" s="238" t="s">
        <v>23</v>
      </c>
      <c r="D12" s="437"/>
      <c r="E12" s="427"/>
      <c r="F12" s="427"/>
      <c r="G12" s="437"/>
      <c r="H12" s="427"/>
      <c r="I12" s="427"/>
      <c r="J12" s="437"/>
      <c r="K12" s="427"/>
      <c r="L12" s="427"/>
      <c r="M12" s="437"/>
      <c r="N12" s="427"/>
      <c r="O12" s="427"/>
      <c r="P12" s="437"/>
      <c r="Q12" s="427"/>
      <c r="R12" s="427"/>
      <c r="S12" s="437"/>
      <c r="T12" s="427"/>
      <c r="U12" s="427"/>
      <c r="V12" s="437"/>
      <c r="W12" s="427"/>
      <c r="X12" s="427"/>
      <c r="Y12" s="386"/>
      <c r="Z12" s="374"/>
      <c r="AA12" s="374"/>
      <c r="AB12" s="386"/>
      <c r="AC12" s="374"/>
      <c r="AD12" s="374"/>
      <c r="AE12" s="386"/>
      <c r="AF12" s="374"/>
      <c r="AG12" s="374"/>
      <c r="AH12" s="386"/>
      <c r="AI12" s="374"/>
      <c r="AJ12" s="374"/>
      <c r="AK12" s="386"/>
      <c r="AL12" s="374"/>
      <c r="AM12" s="374"/>
      <c r="AN12" s="229"/>
      <c r="AO12" s="230"/>
      <c r="AP12" s="230"/>
      <c r="AQ12" s="227" t="s">
        <v>23</v>
      </c>
      <c r="AR12" s="466" t="s">
        <v>29</v>
      </c>
      <c r="AS12" s="157"/>
      <c r="AT12" s="165"/>
    </row>
    <row r="13" spans="1:46" s="166" customFormat="1" ht="21.75" customHeight="1">
      <c r="A13" s="155" t="s">
        <v>30</v>
      </c>
      <c r="B13" s="467"/>
      <c r="C13" s="231" t="s">
        <v>24</v>
      </c>
      <c r="D13" s="440"/>
      <c r="E13" s="424"/>
      <c r="F13" s="424"/>
      <c r="G13" s="440"/>
      <c r="H13" s="424"/>
      <c r="I13" s="424"/>
      <c r="J13" s="440"/>
      <c r="K13" s="424"/>
      <c r="L13" s="424"/>
      <c r="M13" s="440"/>
      <c r="N13" s="424"/>
      <c r="O13" s="424"/>
      <c r="P13" s="440"/>
      <c r="Q13" s="424"/>
      <c r="R13" s="424"/>
      <c r="S13" s="440"/>
      <c r="T13" s="424"/>
      <c r="U13" s="424"/>
      <c r="V13" s="440"/>
      <c r="W13" s="424"/>
      <c r="X13" s="424"/>
      <c r="Y13" s="388"/>
      <c r="Z13" s="380"/>
      <c r="AA13" s="380"/>
      <c r="AB13" s="388"/>
      <c r="AC13" s="380"/>
      <c r="AD13" s="380"/>
      <c r="AE13" s="388"/>
      <c r="AF13" s="380"/>
      <c r="AG13" s="380"/>
      <c r="AH13" s="388"/>
      <c r="AI13" s="380"/>
      <c r="AJ13" s="380"/>
      <c r="AK13" s="388"/>
      <c r="AL13" s="380"/>
      <c r="AM13" s="380"/>
      <c r="AN13" s="235"/>
      <c r="AO13" s="236"/>
      <c r="AP13" s="236"/>
      <c r="AQ13" s="237" t="s">
        <v>24</v>
      </c>
      <c r="AR13" s="467"/>
      <c r="AS13" s="157" t="s">
        <v>30</v>
      </c>
      <c r="AT13" s="165"/>
    </row>
    <row r="14" spans="1:46" s="166" customFormat="1" ht="21.75" customHeight="1">
      <c r="A14" s="155"/>
      <c r="B14" s="466" t="s">
        <v>31</v>
      </c>
      <c r="C14" s="238" t="s">
        <v>23</v>
      </c>
      <c r="D14" s="437"/>
      <c r="E14" s="427"/>
      <c r="F14" s="427"/>
      <c r="G14" s="437"/>
      <c r="H14" s="427"/>
      <c r="I14" s="427"/>
      <c r="J14" s="437"/>
      <c r="K14" s="427"/>
      <c r="L14" s="427"/>
      <c r="M14" s="437"/>
      <c r="N14" s="427"/>
      <c r="O14" s="427"/>
      <c r="P14" s="437"/>
      <c r="Q14" s="427"/>
      <c r="R14" s="427"/>
      <c r="S14" s="437"/>
      <c r="T14" s="427"/>
      <c r="U14" s="427"/>
      <c r="V14" s="437"/>
      <c r="W14" s="427"/>
      <c r="X14" s="427"/>
      <c r="Y14" s="386"/>
      <c r="Z14" s="374"/>
      <c r="AA14" s="374"/>
      <c r="AB14" s="386"/>
      <c r="AC14" s="374"/>
      <c r="AD14" s="374"/>
      <c r="AE14" s="386"/>
      <c r="AF14" s="374"/>
      <c r="AG14" s="374"/>
      <c r="AH14" s="386"/>
      <c r="AI14" s="374"/>
      <c r="AJ14" s="374"/>
      <c r="AK14" s="386"/>
      <c r="AL14" s="374"/>
      <c r="AM14" s="374"/>
      <c r="AN14" s="229"/>
      <c r="AO14" s="230"/>
      <c r="AP14" s="230"/>
      <c r="AQ14" s="227" t="s">
        <v>23</v>
      </c>
      <c r="AR14" s="466" t="s">
        <v>31</v>
      </c>
      <c r="AS14" s="157"/>
      <c r="AT14" s="165"/>
    </row>
    <row r="15" spans="1:46" s="166" customFormat="1" ht="21.75" customHeight="1">
      <c r="A15" s="155" t="s">
        <v>25</v>
      </c>
      <c r="B15" s="467"/>
      <c r="C15" s="231" t="s">
        <v>24</v>
      </c>
      <c r="D15" s="440"/>
      <c r="E15" s="424"/>
      <c r="F15" s="424"/>
      <c r="G15" s="440"/>
      <c r="H15" s="424"/>
      <c r="I15" s="424"/>
      <c r="J15" s="440"/>
      <c r="K15" s="424"/>
      <c r="L15" s="424"/>
      <c r="M15" s="440"/>
      <c r="N15" s="424"/>
      <c r="O15" s="424"/>
      <c r="P15" s="440"/>
      <c r="Q15" s="424"/>
      <c r="R15" s="424"/>
      <c r="S15" s="440"/>
      <c r="T15" s="424"/>
      <c r="U15" s="424"/>
      <c r="V15" s="440"/>
      <c r="W15" s="424"/>
      <c r="X15" s="424"/>
      <c r="Y15" s="388"/>
      <c r="Z15" s="380"/>
      <c r="AA15" s="380"/>
      <c r="AB15" s="388"/>
      <c r="AC15" s="380"/>
      <c r="AD15" s="380"/>
      <c r="AE15" s="388"/>
      <c r="AF15" s="380"/>
      <c r="AG15" s="380"/>
      <c r="AH15" s="388"/>
      <c r="AI15" s="380"/>
      <c r="AJ15" s="380"/>
      <c r="AK15" s="388"/>
      <c r="AL15" s="380"/>
      <c r="AM15" s="380"/>
      <c r="AN15" s="235"/>
      <c r="AO15" s="236"/>
      <c r="AP15" s="236"/>
      <c r="AQ15" s="237" t="s">
        <v>24</v>
      </c>
      <c r="AR15" s="467"/>
      <c r="AS15" s="157" t="s">
        <v>25</v>
      </c>
      <c r="AT15" s="165"/>
    </row>
    <row r="16" spans="1:46" s="166" customFormat="1" ht="21.75" customHeight="1">
      <c r="A16" s="155"/>
      <c r="B16" s="466" t="s">
        <v>32</v>
      </c>
      <c r="C16" s="238" t="s">
        <v>23</v>
      </c>
      <c r="D16" s="437">
        <v>9</v>
      </c>
      <c r="E16" s="427">
        <v>4.0747</v>
      </c>
      <c r="F16" s="427">
        <v>2263.5086085933835</v>
      </c>
      <c r="G16" s="437">
        <v>9</v>
      </c>
      <c r="H16" s="427">
        <v>4.5327</v>
      </c>
      <c r="I16" s="427">
        <v>2522.550441082176</v>
      </c>
      <c r="J16" s="437">
        <v>8</v>
      </c>
      <c r="K16" s="427">
        <v>3.2999</v>
      </c>
      <c r="L16" s="427">
        <v>2023.6548282552478</v>
      </c>
      <c r="M16" s="437">
        <v>8</v>
      </c>
      <c r="N16" s="427">
        <v>3.9882</v>
      </c>
      <c r="O16" s="427">
        <v>1890.4082082824275</v>
      </c>
      <c r="P16" s="437">
        <v>9</v>
      </c>
      <c r="Q16" s="427">
        <v>2.2325</v>
      </c>
      <c r="R16" s="427">
        <v>994.7944910843026</v>
      </c>
      <c r="S16" s="437">
        <v>6</v>
      </c>
      <c r="T16" s="427">
        <v>1.9744</v>
      </c>
      <c r="U16" s="427">
        <v>772.8123760811603</v>
      </c>
      <c r="V16" s="437"/>
      <c r="W16" s="427"/>
      <c r="X16" s="427"/>
      <c r="Y16" s="386"/>
      <c r="Z16" s="374"/>
      <c r="AA16" s="374"/>
      <c r="AB16" s="386">
        <v>11</v>
      </c>
      <c r="AC16" s="374">
        <v>6.378</v>
      </c>
      <c r="AD16" s="374">
        <v>2382.7564413129776</v>
      </c>
      <c r="AE16" s="386">
        <v>11</v>
      </c>
      <c r="AF16" s="374">
        <v>5.0926</v>
      </c>
      <c r="AG16" s="374">
        <v>3706.4876192129404</v>
      </c>
      <c r="AH16" s="386">
        <v>13</v>
      </c>
      <c r="AI16" s="374">
        <v>7.9941</v>
      </c>
      <c r="AJ16" s="374">
        <v>6023.045585672744</v>
      </c>
      <c r="AK16" s="386">
        <v>10</v>
      </c>
      <c r="AL16" s="374">
        <v>5.744</v>
      </c>
      <c r="AM16" s="455">
        <v>4559.100077697486</v>
      </c>
      <c r="AN16" s="229">
        <f>+D16+G16+J16+M16+P16+S16+V16+Y16+AB16+AE16+AH16+AK16</f>
        <v>94</v>
      </c>
      <c r="AO16" s="230">
        <f>+E16+H16+K16+N16+Q16+T16+W16+Z16+AC16+AF16+AI16+AL16</f>
        <v>45.3111</v>
      </c>
      <c r="AP16" s="230">
        <f>+F16+I16+L16+O16+R16+U16+X16+AA16+AD16+AG16+AJ16+AM16</f>
        <v>27139.118677274844</v>
      </c>
      <c r="AQ16" s="211" t="s">
        <v>23</v>
      </c>
      <c r="AR16" s="466" t="s">
        <v>32</v>
      </c>
      <c r="AS16" s="157"/>
      <c r="AT16" s="165"/>
    </row>
    <row r="17" spans="1:46" s="166" customFormat="1" ht="21.75" customHeight="1">
      <c r="A17" s="155" t="s">
        <v>27</v>
      </c>
      <c r="B17" s="467"/>
      <c r="C17" s="231" t="s">
        <v>24</v>
      </c>
      <c r="D17" s="440"/>
      <c r="E17" s="424"/>
      <c r="F17" s="424"/>
      <c r="G17" s="440"/>
      <c r="H17" s="424"/>
      <c r="I17" s="424"/>
      <c r="J17" s="440"/>
      <c r="K17" s="424"/>
      <c r="L17" s="424"/>
      <c r="M17" s="440"/>
      <c r="N17" s="424"/>
      <c r="O17" s="424"/>
      <c r="P17" s="440"/>
      <c r="Q17" s="424"/>
      <c r="R17" s="424"/>
      <c r="S17" s="440"/>
      <c r="T17" s="424"/>
      <c r="U17" s="424"/>
      <c r="V17" s="440"/>
      <c r="W17" s="424"/>
      <c r="X17" s="424"/>
      <c r="Y17" s="388"/>
      <c r="Z17" s="380"/>
      <c r="AA17" s="380"/>
      <c r="AB17" s="388"/>
      <c r="AC17" s="380"/>
      <c r="AD17" s="380"/>
      <c r="AE17" s="388"/>
      <c r="AF17" s="380"/>
      <c r="AG17" s="380"/>
      <c r="AH17" s="388"/>
      <c r="AI17" s="380"/>
      <c r="AJ17" s="380"/>
      <c r="AK17" s="388"/>
      <c r="AL17" s="380"/>
      <c r="AM17" s="380"/>
      <c r="AN17" s="235"/>
      <c r="AO17" s="236"/>
      <c r="AP17" s="236"/>
      <c r="AQ17" s="240" t="s">
        <v>24</v>
      </c>
      <c r="AR17" s="467"/>
      <c r="AS17" s="157" t="s">
        <v>27</v>
      </c>
      <c r="AT17" s="165"/>
    </row>
    <row r="18" spans="1:46" s="166" customFormat="1" ht="21.75" customHeight="1">
      <c r="A18" s="155"/>
      <c r="B18" s="466" t="s">
        <v>33</v>
      </c>
      <c r="C18" s="238" t="s">
        <v>23</v>
      </c>
      <c r="D18" s="437"/>
      <c r="E18" s="427"/>
      <c r="F18" s="427"/>
      <c r="G18" s="437"/>
      <c r="H18" s="427"/>
      <c r="I18" s="427"/>
      <c r="J18" s="437"/>
      <c r="K18" s="427"/>
      <c r="L18" s="427"/>
      <c r="M18" s="437"/>
      <c r="N18" s="427"/>
      <c r="O18" s="427"/>
      <c r="P18" s="437"/>
      <c r="Q18" s="427"/>
      <c r="R18" s="427"/>
      <c r="S18" s="437"/>
      <c r="T18" s="427"/>
      <c r="U18" s="427"/>
      <c r="V18" s="437">
        <v>1</v>
      </c>
      <c r="W18" s="427">
        <v>0.0836</v>
      </c>
      <c r="X18" s="427">
        <v>44.17199979502808</v>
      </c>
      <c r="Y18" s="386"/>
      <c r="Z18" s="374"/>
      <c r="AA18" s="374"/>
      <c r="AB18" s="386"/>
      <c r="AC18" s="374"/>
      <c r="AD18" s="374"/>
      <c r="AE18" s="386"/>
      <c r="AF18" s="374"/>
      <c r="AG18" s="374"/>
      <c r="AH18" s="386"/>
      <c r="AI18" s="374"/>
      <c r="AJ18" s="374"/>
      <c r="AK18" s="386"/>
      <c r="AL18" s="374"/>
      <c r="AM18" s="374"/>
      <c r="AN18" s="229">
        <f>+D18+G18+J18+M18+P18+S18+V18+Y18+AB18+AE18+AH18+AK18</f>
        <v>1</v>
      </c>
      <c r="AO18" s="230">
        <f>+E18+H18+K18+N18+Q18+T18+W18+Z18+AC18+AF18+AI18+AL18</f>
        <v>0.0836</v>
      </c>
      <c r="AP18" s="230">
        <f>+F18+I18+L18+O18+R18+U18+X18+AA18+AD18+AG18+AJ18+AM18</f>
        <v>44.17199979502808</v>
      </c>
      <c r="AQ18" s="227" t="s">
        <v>23</v>
      </c>
      <c r="AR18" s="466" t="s">
        <v>33</v>
      </c>
      <c r="AS18" s="157"/>
      <c r="AT18" s="165"/>
    </row>
    <row r="19" spans="1:46" s="166" customFormat="1" ht="21.75" customHeight="1">
      <c r="A19" s="158"/>
      <c r="B19" s="467"/>
      <c r="C19" s="231" t="s">
        <v>24</v>
      </c>
      <c r="D19" s="440"/>
      <c r="E19" s="424"/>
      <c r="F19" s="424"/>
      <c r="G19" s="440"/>
      <c r="H19" s="424"/>
      <c r="I19" s="424"/>
      <c r="J19" s="440"/>
      <c r="K19" s="424"/>
      <c r="L19" s="424"/>
      <c r="M19" s="440"/>
      <c r="N19" s="424"/>
      <c r="O19" s="424"/>
      <c r="P19" s="440"/>
      <c r="Q19" s="424"/>
      <c r="R19" s="424"/>
      <c r="S19" s="440"/>
      <c r="T19" s="424"/>
      <c r="U19" s="424"/>
      <c r="V19" s="440"/>
      <c r="W19" s="424"/>
      <c r="X19" s="424"/>
      <c r="Y19" s="388"/>
      <c r="Z19" s="380"/>
      <c r="AA19" s="380"/>
      <c r="AB19" s="388"/>
      <c r="AC19" s="380"/>
      <c r="AD19" s="380"/>
      <c r="AE19" s="388"/>
      <c r="AF19" s="380"/>
      <c r="AG19" s="380"/>
      <c r="AH19" s="388"/>
      <c r="AI19" s="380"/>
      <c r="AJ19" s="380"/>
      <c r="AK19" s="388"/>
      <c r="AL19" s="380"/>
      <c r="AM19" s="380"/>
      <c r="AN19" s="235"/>
      <c r="AO19" s="236"/>
      <c r="AP19" s="236"/>
      <c r="AQ19" s="239" t="s">
        <v>24</v>
      </c>
      <c r="AR19" s="467"/>
      <c r="AS19" s="160"/>
      <c r="AT19" s="165"/>
    </row>
    <row r="20" spans="1:46" s="166" customFormat="1" ht="21.75" customHeight="1">
      <c r="A20" s="155" t="s">
        <v>34</v>
      </c>
      <c r="B20" s="466" t="s">
        <v>35</v>
      </c>
      <c r="C20" s="238" t="s">
        <v>23</v>
      </c>
      <c r="D20" s="437"/>
      <c r="E20" s="427"/>
      <c r="F20" s="427"/>
      <c r="G20" s="437"/>
      <c r="H20" s="427"/>
      <c r="I20" s="427"/>
      <c r="J20" s="437"/>
      <c r="K20" s="427"/>
      <c r="L20" s="427"/>
      <c r="M20" s="437"/>
      <c r="N20" s="427"/>
      <c r="O20" s="427"/>
      <c r="P20" s="437"/>
      <c r="Q20" s="427"/>
      <c r="R20" s="427"/>
      <c r="S20" s="437"/>
      <c r="T20" s="427"/>
      <c r="U20" s="427"/>
      <c r="V20" s="437"/>
      <c r="W20" s="427"/>
      <c r="X20" s="427"/>
      <c r="Y20" s="386"/>
      <c r="Z20" s="374"/>
      <c r="AA20" s="374"/>
      <c r="AB20" s="386"/>
      <c r="AC20" s="374"/>
      <c r="AD20" s="374"/>
      <c r="AE20" s="386"/>
      <c r="AF20" s="374"/>
      <c r="AG20" s="374"/>
      <c r="AH20" s="386"/>
      <c r="AI20" s="374"/>
      <c r="AJ20" s="374"/>
      <c r="AK20" s="386"/>
      <c r="AL20" s="374"/>
      <c r="AM20" s="374"/>
      <c r="AN20" s="229"/>
      <c r="AO20" s="230"/>
      <c r="AP20" s="230"/>
      <c r="AQ20" s="241" t="s">
        <v>23</v>
      </c>
      <c r="AR20" s="466" t="s">
        <v>35</v>
      </c>
      <c r="AS20" s="157" t="s">
        <v>34</v>
      </c>
      <c r="AT20" s="165"/>
    </row>
    <row r="21" spans="1:46" s="166" customFormat="1" ht="21.75" customHeight="1">
      <c r="A21" s="155" t="s">
        <v>25</v>
      </c>
      <c r="B21" s="467"/>
      <c r="C21" s="231" t="s">
        <v>24</v>
      </c>
      <c r="D21" s="440"/>
      <c r="E21" s="424"/>
      <c r="F21" s="424"/>
      <c r="G21" s="440"/>
      <c r="H21" s="424"/>
      <c r="I21" s="424"/>
      <c r="J21" s="440"/>
      <c r="K21" s="424"/>
      <c r="L21" s="424"/>
      <c r="M21" s="440"/>
      <c r="N21" s="424"/>
      <c r="O21" s="424"/>
      <c r="P21" s="440"/>
      <c r="Q21" s="424"/>
      <c r="R21" s="424"/>
      <c r="S21" s="440"/>
      <c r="T21" s="424"/>
      <c r="U21" s="424"/>
      <c r="V21" s="440"/>
      <c r="W21" s="424"/>
      <c r="X21" s="424"/>
      <c r="Y21" s="388"/>
      <c r="Z21" s="380"/>
      <c r="AA21" s="380"/>
      <c r="AB21" s="388">
        <v>1</v>
      </c>
      <c r="AC21" s="380">
        <v>4.235</v>
      </c>
      <c r="AD21" s="380">
        <v>470.8799923546762</v>
      </c>
      <c r="AE21" s="388"/>
      <c r="AF21" s="380"/>
      <c r="AG21" s="233"/>
      <c r="AH21" s="388"/>
      <c r="AI21" s="380"/>
      <c r="AJ21" s="380"/>
      <c r="AK21" s="388"/>
      <c r="AL21" s="380"/>
      <c r="AM21" s="380"/>
      <c r="AN21" s="235">
        <f>+D21+G21+J21+M21+P21+S21+V21+Y21+AB21+AE21+AH21+AK21</f>
        <v>1</v>
      </c>
      <c r="AO21" s="236">
        <f>+E21+H21+K21+N21+Q21+T21+W21+Z21+AC21+AF21+AI21+AL21</f>
        <v>4.235</v>
      </c>
      <c r="AP21" s="236">
        <f>+F21+I21+L21+O21+R21+U21+X21+AA21+AD21+AG21+AJ21+AM21</f>
        <v>470.8799923546762</v>
      </c>
      <c r="AQ21" s="240" t="s">
        <v>24</v>
      </c>
      <c r="AR21" s="467"/>
      <c r="AS21" s="157" t="s">
        <v>25</v>
      </c>
      <c r="AT21" s="165"/>
    </row>
    <row r="22" spans="1:46" s="166" customFormat="1" ht="21.75" customHeight="1">
      <c r="A22" s="155" t="s">
        <v>27</v>
      </c>
      <c r="B22" s="466" t="s">
        <v>36</v>
      </c>
      <c r="C22" s="238" t="s">
        <v>23</v>
      </c>
      <c r="D22" s="437"/>
      <c r="E22" s="427"/>
      <c r="F22" s="427"/>
      <c r="G22" s="437"/>
      <c r="H22" s="427"/>
      <c r="I22" s="427"/>
      <c r="J22" s="437"/>
      <c r="K22" s="427"/>
      <c r="L22" s="427"/>
      <c r="M22" s="437"/>
      <c r="N22" s="427"/>
      <c r="O22" s="427"/>
      <c r="P22" s="437"/>
      <c r="Q22" s="427"/>
      <c r="R22" s="427"/>
      <c r="S22" s="437"/>
      <c r="T22" s="427"/>
      <c r="U22" s="427"/>
      <c r="V22" s="437"/>
      <c r="W22" s="427"/>
      <c r="X22" s="427"/>
      <c r="Y22" s="386"/>
      <c r="Z22" s="374"/>
      <c r="AA22" s="374"/>
      <c r="AB22" s="386"/>
      <c r="AC22" s="374"/>
      <c r="AD22" s="374"/>
      <c r="AE22" s="386"/>
      <c r="AF22" s="374"/>
      <c r="AG22" s="374"/>
      <c r="AH22" s="386"/>
      <c r="AI22" s="374"/>
      <c r="AJ22" s="374"/>
      <c r="AK22" s="386"/>
      <c r="AL22" s="374"/>
      <c r="AM22" s="374"/>
      <c r="AN22" s="229"/>
      <c r="AO22" s="230"/>
      <c r="AP22" s="230"/>
      <c r="AQ22" s="227" t="s">
        <v>23</v>
      </c>
      <c r="AR22" s="466" t="s">
        <v>36</v>
      </c>
      <c r="AS22" s="157" t="s">
        <v>27</v>
      </c>
      <c r="AT22" s="165"/>
    </row>
    <row r="23" spans="1:46" s="166" customFormat="1" ht="21.75" customHeight="1">
      <c r="A23" s="158"/>
      <c r="B23" s="467"/>
      <c r="C23" s="231" t="s">
        <v>24</v>
      </c>
      <c r="D23" s="440"/>
      <c r="E23" s="424"/>
      <c r="F23" s="424"/>
      <c r="G23" s="440"/>
      <c r="H23" s="424"/>
      <c r="I23" s="424"/>
      <c r="J23" s="440"/>
      <c r="K23" s="424"/>
      <c r="L23" s="424"/>
      <c r="M23" s="440"/>
      <c r="N23" s="424"/>
      <c r="O23" s="424"/>
      <c r="P23" s="440"/>
      <c r="Q23" s="424"/>
      <c r="R23" s="424"/>
      <c r="S23" s="440"/>
      <c r="T23" s="424"/>
      <c r="U23" s="424"/>
      <c r="V23" s="440"/>
      <c r="W23" s="424"/>
      <c r="X23" s="424"/>
      <c r="Y23" s="388"/>
      <c r="Z23" s="380"/>
      <c r="AA23" s="380"/>
      <c r="AB23" s="388"/>
      <c r="AC23" s="380"/>
      <c r="AD23" s="380"/>
      <c r="AE23" s="388"/>
      <c r="AF23" s="380"/>
      <c r="AG23" s="380"/>
      <c r="AH23" s="388"/>
      <c r="AI23" s="380"/>
      <c r="AJ23" s="380"/>
      <c r="AK23" s="388"/>
      <c r="AL23" s="380"/>
      <c r="AM23" s="380"/>
      <c r="AN23" s="235"/>
      <c r="AO23" s="236"/>
      <c r="AP23" s="236"/>
      <c r="AQ23" s="239" t="s">
        <v>24</v>
      </c>
      <c r="AR23" s="467"/>
      <c r="AS23" s="160"/>
      <c r="AT23" s="165"/>
    </row>
    <row r="24" spans="1:46" s="166" customFormat="1" ht="21.75" customHeight="1">
      <c r="A24" s="155"/>
      <c r="B24" s="466" t="s">
        <v>37</v>
      </c>
      <c r="C24" s="238" t="s">
        <v>23</v>
      </c>
      <c r="D24" s="437"/>
      <c r="E24" s="427"/>
      <c r="F24" s="427"/>
      <c r="G24" s="437"/>
      <c r="H24" s="427"/>
      <c r="I24" s="427"/>
      <c r="J24" s="437"/>
      <c r="K24" s="427"/>
      <c r="L24" s="427"/>
      <c r="M24" s="437"/>
      <c r="N24" s="427"/>
      <c r="O24" s="427"/>
      <c r="P24" s="437"/>
      <c r="Q24" s="427"/>
      <c r="R24" s="427"/>
      <c r="S24" s="437"/>
      <c r="T24" s="427"/>
      <c r="U24" s="427"/>
      <c r="V24" s="437"/>
      <c r="W24" s="427"/>
      <c r="X24" s="427"/>
      <c r="Y24" s="386"/>
      <c r="Z24" s="374"/>
      <c r="AA24" s="374"/>
      <c r="AB24" s="386"/>
      <c r="AC24" s="374"/>
      <c r="AD24" s="374"/>
      <c r="AE24" s="386"/>
      <c r="AF24" s="374"/>
      <c r="AG24" s="374"/>
      <c r="AH24" s="386"/>
      <c r="AI24" s="374"/>
      <c r="AJ24" s="374"/>
      <c r="AK24" s="386"/>
      <c r="AL24" s="374"/>
      <c r="AM24" s="374"/>
      <c r="AN24" s="229"/>
      <c r="AO24" s="230"/>
      <c r="AP24" s="230"/>
      <c r="AQ24" s="227" t="s">
        <v>23</v>
      </c>
      <c r="AR24" s="466" t="s">
        <v>37</v>
      </c>
      <c r="AS24" s="157"/>
      <c r="AT24" s="165"/>
    </row>
    <row r="25" spans="1:46" s="166" customFormat="1" ht="21.75" customHeight="1">
      <c r="A25" s="155" t="s">
        <v>38</v>
      </c>
      <c r="B25" s="467"/>
      <c r="C25" s="231" t="s">
        <v>24</v>
      </c>
      <c r="D25" s="440"/>
      <c r="E25" s="424"/>
      <c r="F25" s="424"/>
      <c r="G25" s="440"/>
      <c r="H25" s="424"/>
      <c r="I25" s="424"/>
      <c r="J25" s="440"/>
      <c r="K25" s="424"/>
      <c r="L25" s="424"/>
      <c r="M25" s="440"/>
      <c r="N25" s="424"/>
      <c r="O25" s="424"/>
      <c r="P25" s="440"/>
      <c r="Q25" s="424"/>
      <c r="R25" s="424"/>
      <c r="S25" s="440"/>
      <c r="T25" s="424"/>
      <c r="U25" s="424"/>
      <c r="V25" s="440"/>
      <c r="W25" s="424"/>
      <c r="X25" s="424"/>
      <c r="Y25" s="388"/>
      <c r="Z25" s="380"/>
      <c r="AA25" s="380"/>
      <c r="AB25" s="388"/>
      <c r="AC25" s="380"/>
      <c r="AD25" s="380"/>
      <c r="AE25" s="388"/>
      <c r="AF25" s="380"/>
      <c r="AG25" s="380"/>
      <c r="AH25" s="388"/>
      <c r="AI25" s="380"/>
      <c r="AJ25" s="380"/>
      <c r="AK25" s="388"/>
      <c r="AL25" s="380"/>
      <c r="AM25" s="380"/>
      <c r="AN25" s="235"/>
      <c r="AO25" s="236"/>
      <c r="AP25" s="236"/>
      <c r="AQ25" s="237" t="s">
        <v>24</v>
      </c>
      <c r="AR25" s="467"/>
      <c r="AS25" s="157" t="s">
        <v>38</v>
      </c>
      <c r="AT25" s="165"/>
    </row>
    <row r="26" spans="1:46" s="166" customFormat="1" ht="21.75" customHeight="1">
      <c r="A26" s="155"/>
      <c r="B26" s="466" t="s">
        <v>39</v>
      </c>
      <c r="C26" s="238" t="s">
        <v>23</v>
      </c>
      <c r="D26" s="437"/>
      <c r="E26" s="427"/>
      <c r="F26" s="427"/>
      <c r="G26" s="437"/>
      <c r="H26" s="427"/>
      <c r="I26" s="427"/>
      <c r="J26" s="437"/>
      <c r="K26" s="427"/>
      <c r="L26" s="427"/>
      <c r="M26" s="437"/>
      <c r="N26" s="427"/>
      <c r="O26" s="427"/>
      <c r="P26" s="437"/>
      <c r="Q26" s="427"/>
      <c r="R26" s="427"/>
      <c r="S26" s="437"/>
      <c r="T26" s="427"/>
      <c r="U26" s="427"/>
      <c r="V26" s="437"/>
      <c r="W26" s="427"/>
      <c r="X26" s="427"/>
      <c r="Y26" s="386"/>
      <c r="Z26" s="374"/>
      <c r="AA26" s="374"/>
      <c r="AB26" s="386"/>
      <c r="AC26" s="374"/>
      <c r="AD26" s="374"/>
      <c r="AE26" s="386"/>
      <c r="AF26" s="374"/>
      <c r="AG26" s="374"/>
      <c r="AH26" s="386"/>
      <c r="AI26" s="374"/>
      <c r="AJ26" s="374"/>
      <c r="AK26" s="386"/>
      <c r="AL26" s="374"/>
      <c r="AM26" s="374"/>
      <c r="AN26" s="229"/>
      <c r="AO26" s="230"/>
      <c r="AP26" s="230"/>
      <c r="AQ26" s="227" t="s">
        <v>23</v>
      </c>
      <c r="AR26" s="466" t="s">
        <v>39</v>
      </c>
      <c r="AS26" s="157"/>
      <c r="AT26" s="165"/>
    </row>
    <row r="27" spans="1:46" s="166" customFormat="1" ht="21.75" customHeight="1">
      <c r="A27" s="155" t="s">
        <v>25</v>
      </c>
      <c r="B27" s="467"/>
      <c r="C27" s="231" t="s">
        <v>24</v>
      </c>
      <c r="D27" s="440"/>
      <c r="E27" s="424"/>
      <c r="F27" s="424"/>
      <c r="G27" s="440"/>
      <c r="H27" s="424"/>
      <c r="I27" s="424"/>
      <c r="J27" s="440"/>
      <c r="K27" s="424"/>
      <c r="L27" s="424"/>
      <c r="M27" s="440"/>
      <c r="N27" s="424"/>
      <c r="O27" s="424"/>
      <c r="P27" s="440"/>
      <c r="Q27" s="424"/>
      <c r="R27" s="424"/>
      <c r="S27" s="440"/>
      <c r="T27" s="424"/>
      <c r="U27" s="424"/>
      <c r="V27" s="440"/>
      <c r="W27" s="424"/>
      <c r="X27" s="424"/>
      <c r="Y27" s="388"/>
      <c r="Z27" s="380"/>
      <c r="AA27" s="380"/>
      <c r="AB27" s="388"/>
      <c r="AC27" s="380"/>
      <c r="AD27" s="380"/>
      <c r="AE27" s="388"/>
      <c r="AF27" s="380"/>
      <c r="AG27" s="380"/>
      <c r="AH27" s="388"/>
      <c r="AI27" s="380"/>
      <c r="AJ27" s="380"/>
      <c r="AK27" s="388"/>
      <c r="AL27" s="380"/>
      <c r="AM27" s="380"/>
      <c r="AN27" s="235"/>
      <c r="AO27" s="236"/>
      <c r="AP27" s="236"/>
      <c r="AQ27" s="237" t="s">
        <v>24</v>
      </c>
      <c r="AR27" s="467"/>
      <c r="AS27" s="157" t="s">
        <v>25</v>
      </c>
      <c r="AT27" s="165"/>
    </row>
    <row r="28" spans="1:46" s="166" customFormat="1" ht="21.75" customHeight="1">
      <c r="A28" s="155"/>
      <c r="B28" s="466" t="s">
        <v>40</v>
      </c>
      <c r="C28" s="238" t="s">
        <v>23</v>
      </c>
      <c r="D28" s="437"/>
      <c r="E28" s="427"/>
      <c r="F28" s="427"/>
      <c r="G28" s="437"/>
      <c r="H28" s="427"/>
      <c r="I28" s="427"/>
      <c r="J28" s="437"/>
      <c r="K28" s="427"/>
      <c r="L28" s="427"/>
      <c r="M28" s="437"/>
      <c r="N28" s="427"/>
      <c r="O28" s="427"/>
      <c r="P28" s="437"/>
      <c r="Q28" s="427"/>
      <c r="R28" s="427"/>
      <c r="S28" s="437"/>
      <c r="T28" s="427"/>
      <c r="U28" s="427"/>
      <c r="V28" s="437"/>
      <c r="W28" s="427"/>
      <c r="X28" s="427"/>
      <c r="Y28" s="386"/>
      <c r="Z28" s="374"/>
      <c r="AA28" s="374"/>
      <c r="AB28" s="386"/>
      <c r="AC28" s="374"/>
      <c r="AD28" s="374"/>
      <c r="AE28" s="386"/>
      <c r="AF28" s="374"/>
      <c r="AG28" s="374"/>
      <c r="AH28" s="386"/>
      <c r="AI28" s="374"/>
      <c r="AJ28" s="374"/>
      <c r="AK28" s="386"/>
      <c r="AL28" s="374"/>
      <c r="AM28" s="374"/>
      <c r="AN28" s="229"/>
      <c r="AO28" s="230"/>
      <c r="AP28" s="230"/>
      <c r="AQ28" s="211" t="s">
        <v>23</v>
      </c>
      <c r="AR28" s="466" t="s">
        <v>40</v>
      </c>
      <c r="AS28" s="157"/>
      <c r="AT28" s="165"/>
    </row>
    <row r="29" spans="1:46" s="166" customFormat="1" ht="21.75" customHeight="1">
      <c r="A29" s="155" t="s">
        <v>27</v>
      </c>
      <c r="B29" s="467"/>
      <c r="C29" s="231" t="s">
        <v>24</v>
      </c>
      <c r="D29" s="440"/>
      <c r="E29" s="424"/>
      <c r="F29" s="441"/>
      <c r="G29" s="440"/>
      <c r="H29" s="424"/>
      <c r="I29" s="441"/>
      <c r="J29" s="440"/>
      <c r="K29" s="424"/>
      <c r="L29" s="441"/>
      <c r="M29" s="440"/>
      <c r="N29" s="424"/>
      <c r="O29" s="441"/>
      <c r="P29" s="440"/>
      <c r="Q29" s="424"/>
      <c r="R29" s="441"/>
      <c r="S29" s="440"/>
      <c r="T29" s="424"/>
      <c r="U29" s="441"/>
      <c r="V29" s="440"/>
      <c r="W29" s="424"/>
      <c r="X29" s="441"/>
      <c r="Y29" s="388"/>
      <c r="Z29" s="380"/>
      <c r="AA29" s="380"/>
      <c r="AB29" s="388"/>
      <c r="AC29" s="380"/>
      <c r="AD29" s="380"/>
      <c r="AE29" s="388"/>
      <c r="AF29" s="380"/>
      <c r="AG29" s="380"/>
      <c r="AH29" s="388"/>
      <c r="AI29" s="380"/>
      <c r="AJ29" s="380"/>
      <c r="AK29" s="388"/>
      <c r="AL29" s="380"/>
      <c r="AM29" s="380"/>
      <c r="AN29" s="235"/>
      <c r="AO29" s="236"/>
      <c r="AP29" s="236"/>
      <c r="AQ29" s="240" t="s">
        <v>24</v>
      </c>
      <c r="AR29" s="467"/>
      <c r="AS29" s="157" t="s">
        <v>27</v>
      </c>
      <c r="AT29" s="165"/>
    </row>
    <row r="30" spans="1:46" s="166" customFormat="1" ht="21.75" customHeight="1">
      <c r="A30" s="155"/>
      <c r="B30" s="466" t="s">
        <v>41</v>
      </c>
      <c r="C30" s="238" t="s">
        <v>23</v>
      </c>
      <c r="D30" s="437">
        <v>22</v>
      </c>
      <c r="E30" s="427">
        <v>12.2368</v>
      </c>
      <c r="F30" s="242">
        <v>2605.7372854895966</v>
      </c>
      <c r="G30" s="437">
        <v>13</v>
      </c>
      <c r="H30" s="427">
        <v>4.3983</v>
      </c>
      <c r="I30" s="242">
        <v>1103.1210052692377</v>
      </c>
      <c r="J30" s="437">
        <v>15</v>
      </c>
      <c r="K30" s="427">
        <v>3.1513</v>
      </c>
      <c r="L30" s="242">
        <v>1498.7240431066925</v>
      </c>
      <c r="M30" s="437">
        <v>36</v>
      </c>
      <c r="N30" s="427">
        <v>7.9737</v>
      </c>
      <c r="O30" s="242">
        <v>5151.030753575179</v>
      </c>
      <c r="P30" s="437">
        <v>46</v>
      </c>
      <c r="Q30" s="427">
        <v>16.2888</v>
      </c>
      <c r="R30" s="242">
        <v>8469.845014373588</v>
      </c>
      <c r="S30" s="437">
        <v>63</v>
      </c>
      <c r="T30" s="427">
        <v>42.0726</v>
      </c>
      <c r="U30" s="242">
        <v>16391.885021092534</v>
      </c>
      <c r="V30" s="437">
        <v>71</v>
      </c>
      <c r="W30" s="427">
        <v>38.5211</v>
      </c>
      <c r="X30" s="242">
        <v>24932.18976430683</v>
      </c>
      <c r="Y30" s="386">
        <v>48</v>
      </c>
      <c r="Z30" s="374">
        <v>14.5343</v>
      </c>
      <c r="AA30" s="374">
        <v>15418.727723237474</v>
      </c>
      <c r="AB30" s="386">
        <v>29</v>
      </c>
      <c r="AC30" s="374">
        <v>6.0677</v>
      </c>
      <c r="AD30" s="374">
        <v>8864.710056070378</v>
      </c>
      <c r="AE30" s="386">
        <v>25</v>
      </c>
      <c r="AF30" s="374">
        <v>4.4827</v>
      </c>
      <c r="AG30" s="374">
        <v>8570.249231935552</v>
      </c>
      <c r="AH30" s="386">
        <v>8</v>
      </c>
      <c r="AI30" s="374">
        <v>1.1394</v>
      </c>
      <c r="AJ30" s="374">
        <v>1318.215614373266</v>
      </c>
      <c r="AK30" s="386">
        <v>18</v>
      </c>
      <c r="AL30" s="374">
        <v>5.2069</v>
      </c>
      <c r="AM30" s="455">
        <v>4487.426958362518</v>
      </c>
      <c r="AN30" s="229">
        <f>+D30+G30+J30+M30+P30+S30+V30+Y30+AB30+AE30+AH30+AK30</f>
        <v>394</v>
      </c>
      <c r="AO30" s="230">
        <f>+E30+H30+K30+N30+Q30+T30+W30+Z30+AC30+AF30+AI30+AL30</f>
        <v>156.07359999999997</v>
      </c>
      <c r="AP30" s="230">
        <f>+F30+I30+L30+O30+R30+U30+X30+AA30+AD30+AG30+AJ30+AM30</f>
        <v>98811.86247119284</v>
      </c>
      <c r="AQ30" s="227" t="s">
        <v>23</v>
      </c>
      <c r="AR30" s="466" t="s">
        <v>41</v>
      </c>
      <c r="AS30" s="156"/>
      <c r="AT30" s="165"/>
    </row>
    <row r="31" spans="1:46" s="166" customFormat="1" ht="21.75" customHeight="1">
      <c r="A31" s="158"/>
      <c r="B31" s="467"/>
      <c r="C31" s="231" t="s">
        <v>24</v>
      </c>
      <c r="D31" s="440"/>
      <c r="E31" s="424"/>
      <c r="F31" s="441"/>
      <c r="G31" s="440"/>
      <c r="H31" s="424"/>
      <c r="I31" s="441"/>
      <c r="J31" s="440"/>
      <c r="K31" s="424"/>
      <c r="L31" s="441"/>
      <c r="M31" s="440"/>
      <c r="N31" s="424"/>
      <c r="O31" s="441"/>
      <c r="P31" s="440"/>
      <c r="Q31" s="424"/>
      <c r="R31" s="441"/>
      <c r="S31" s="440"/>
      <c r="T31" s="424"/>
      <c r="U31" s="441"/>
      <c r="V31" s="440"/>
      <c r="W31" s="424"/>
      <c r="X31" s="441"/>
      <c r="Y31" s="388"/>
      <c r="Z31" s="380"/>
      <c r="AA31" s="380"/>
      <c r="AB31" s="388"/>
      <c r="AC31" s="380"/>
      <c r="AD31" s="380"/>
      <c r="AE31" s="388"/>
      <c r="AF31" s="380"/>
      <c r="AG31" s="380"/>
      <c r="AH31" s="388"/>
      <c r="AI31" s="380"/>
      <c r="AJ31" s="380"/>
      <c r="AK31" s="388"/>
      <c r="AL31" s="380"/>
      <c r="AM31" s="380"/>
      <c r="AN31" s="235"/>
      <c r="AO31" s="236"/>
      <c r="AP31" s="236"/>
      <c r="AQ31" s="239" t="s">
        <v>24</v>
      </c>
      <c r="AR31" s="467"/>
      <c r="AS31" s="160"/>
      <c r="AT31" s="165"/>
    </row>
    <row r="32" spans="1:46" s="166" customFormat="1" ht="21.75" customHeight="1">
      <c r="A32" s="155" t="s">
        <v>42</v>
      </c>
      <c r="B32" s="466" t="s">
        <v>43</v>
      </c>
      <c r="C32" s="238" t="s">
        <v>23</v>
      </c>
      <c r="D32" s="437"/>
      <c r="E32" s="427"/>
      <c r="F32" s="427"/>
      <c r="G32" s="437"/>
      <c r="H32" s="427"/>
      <c r="I32" s="427"/>
      <c r="J32" s="437"/>
      <c r="K32" s="427"/>
      <c r="L32" s="427"/>
      <c r="M32" s="437"/>
      <c r="N32" s="427"/>
      <c r="O32" s="427"/>
      <c r="P32" s="437"/>
      <c r="Q32" s="427"/>
      <c r="R32" s="427"/>
      <c r="S32" s="437"/>
      <c r="T32" s="427"/>
      <c r="U32" s="427"/>
      <c r="V32" s="437"/>
      <c r="W32" s="427"/>
      <c r="X32" s="427"/>
      <c r="Y32" s="386"/>
      <c r="Z32" s="374"/>
      <c r="AA32" s="374"/>
      <c r="AB32" s="386"/>
      <c r="AC32" s="374"/>
      <c r="AD32" s="374"/>
      <c r="AE32" s="386"/>
      <c r="AF32" s="374"/>
      <c r="AG32" s="374"/>
      <c r="AH32" s="386"/>
      <c r="AI32" s="374"/>
      <c r="AJ32" s="374"/>
      <c r="AK32" s="386"/>
      <c r="AL32" s="374"/>
      <c r="AM32" s="374"/>
      <c r="AN32" s="229"/>
      <c r="AO32" s="230"/>
      <c r="AP32" s="230"/>
      <c r="AQ32" s="227" t="s">
        <v>23</v>
      </c>
      <c r="AR32" s="466" t="s">
        <v>43</v>
      </c>
      <c r="AS32" s="157" t="s">
        <v>42</v>
      </c>
      <c r="AT32" s="165"/>
    </row>
    <row r="33" spans="1:46" s="166" customFormat="1" ht="21.75" customHeight="1">
      <c r="A33" s="155" t="s">
        <v>44</v>
      </c>
      <c r="B33" s="467"/>
      <c r="C33" s="231" t="s">
        <v>24</v>
      </c>
      <c r="D33" s="440"/>
      <c r="E33" s="424"/>
      <c r="F33" s="441"/>
      <c r="G33" s="440"/>
      <c r="H33" s="424"/>
      <c r="I33" s="441"/>
      <c r="J33" s="440"/>
      <c r="K33" s="424"/>
      <c r="L33" s="441"/>
      <c r="M33" s="440"/>
      <c r="N33" s="424"/>
      <c r="O33" s="441"/>
      <c r="P33" s="440"/>
      <c r="Q33" s="424"/>
      <c r="R33" s="441"/>
      <c r="S33" s="440"/>
      <c r="T33" s="424"/>
      <c r="U33" s="441"/>
      <c r="V33" s="440"/>
      <c r="W33" s="424"/>
      <c r="X33" s="441"/>
      <c r="Y33" s="388"/>
      <c r="Z33" s="380"/>
      <c r="AA33" s="380"/>
      <c r="AB33" s="388"/>
      <c r="AC33" s="380"/>
      <c r="AD33" s="380"/>
      <c r="AE33" s="388"/>
      <c r="AF33" s="380"/>
      <c r="AG33" s="380"/>
      <c r="AH33" s="388"/>
      <c r="AI33" s="380"/>
      <c r="AJ33" s="380"/>
      <c r="AK33" s="388"/>
      <c r="AL33" s="380"/>
      <c r="AM33" s="380"/>
      <c r="AN33" s="235"/>
      <c r="AO33" s="236"/>
      <c r="AP33" s="236"/>
      <c r="AQ33" s="237" t="s">
        <v>24</v>
      </c>
      <c r="AR33" s="467"/>
      <c r="AS33" s="157" t="s">
        <v>44</v>
      </c>
      <c r="AT33" s="165"/>
    </row>
    <row r="34" spans="1:46" s="166" customFormat="1" ht="21.75" customHeight="1">
      <c r="A34" s="155" t="s">
        <v>25</v>
      </c>
      <c r="B34" s="466" t="s">
        <v>45</v>
      </c>
      <c r="C34" s="238" t="s">
        <v>23</v>
      </c>
      <c r="D34" s="437"/>
      <c r="E34" s="427"/>
      <c r="F34" s="243"/>
      <c r="G34" s="437"/>
      <c r="H34" s="427"/>
      <c r="I34" s="243"/>
      <c r="J34" s="437"/>
      <c r="K34" s="427"/>
      <c r="L34" s="243"/>
      <c r="M34" s="437"/>
      <c r="N34" s="427"/>
      <c r="O34" s="243"/>
      <c r="P34" s="437"/>
      <c r="Q34" s="427"/>
      <c r="R34" s="243"/>
      <c r="S34" s="437"/>
      <c r="T34" s="427"/>
      <c r="U34" s="243"/>
      <c r="V34" s="437"/>
      <c r="W34" s="427"/>
      <c r="X34" s="243"/>
      <c r="Y34" s="386"/>
      <c r="Z34" s="374"/>
      <c r="AA34" s="374"/>
      <c r="AB34" s="386"/>
      <c r="AC34" s="374"/>
      <c r="AD34" s="374"/>
      <c r="AE34" s="386"/>
      <c r="AF34" s="374"/>
      <c r="AG34" s="374"/>
      <c r="AH34" s="386"/>
      <c r="AI34" s="374"/>
      <c r="AJ34" s="374"/>
      <c r="AK34" s="386"/>
      <c r="AL34" s="374"/>
      <c r="AM34" s="374"/>
      <c r="AN34" s="229"/>
      <c r="AO34" s="230"/>
      <c r="AP34" s="230"/>
      <c r="AQ34" s="227" t="s">
        <v>23</v>
      </c>
      <c r="AR34" s="466" t="s">
        <v>45</v>
      </c>
      <c r="AS34" s="157" t="s">
        <v>25</v>
      </c>
      <c r="AT34" s="165"/>
    </row>
    <row r="35" spans="1:46" s="166" customFormat="1" ht="21.75" customHeight="1">
      <c r="A35" s="158" t="s">
        <v>27</v>
      </c>
      <c r="B35" s="467"/>
      <c r="C35" s="231" t="s">
        <v>24</v>
      </c>
      <c r="D35" s="440"/>
      <c r="E35" s="424"/>
      <c r="F35" s="441"/>
      <c r="G35" s="440"/>
      <c r="H35" s="424"/>
      <c r="I35" s="441"/>
      <c r="J35" s="440"/>
      <c r="K35" s="424"/>
      <c r="L35" s="441"/>
      <c r="M35" s="440"/>
      <c r="N35" s="424"/>
      <c r="O35" s="441"/>
      <c r="P35" s="440"/>
      <c r="Q35" s="424"/>
      <c r="R35" s="441"/>
      <c r="S35" s="440"/>
      <c r="T35" s="424"/>
      <c r="U35" s="441"/>
      <c r="V35" s="440"/>
      <c r="W35" s="424"/>
      <c r="X35" s="441"/>
      <c r="Y35" s="388"/>
      <c r="Z35" s="380"/>
      <c r="AA35" s="380"/>
      <c r="AB35" s="388"/>
      <c r="AC35" s="380"/>
      <c r="AD35" s="380"/>
      <c r="AE35" s="388"/>
      <c r="AF35" s="380"/>
      <c r="AG35" s="380"/>
      <c r="AH35" s="388"/>
      <c r="AI35" s="380"/>
      <c r="AJ35" s="380"/>
      <c r="AK35" s="388"/>
      <c r="AL35" s="380"/>
      <c r="AM35" s="380"/>
      <c r="AN35" s="235"/>
      <c r="AO35" s="236"/>
      <c r="AP35" s="236"/>
      <c r="AQ35" s="239" t="s">
        <v>24</v>
      </c>
      <c r="AR35" s="467"/>
      <c r="AS35" s="160" t="s">
        <v>27</v>
      </c>
      <c r="AT35" s="165"/>
    </row>
    <row r="36" spans="1:46" s="166" customFormat="1" ht="21.75" customHeight="1">
      <c r="A36" s="155" t="s">
        <v>46</v>
      </c>
      <c r="B36" s="466" t="s">
        <v>47</v>
      </c>
      <c r="C36" s="238" t="s">
        <v>23</v>
      </c>
      <c r="D36" s="437"/>
      <c r="E36" s="427"/>
      <c r="F36" s="438"/>
      <c r="G36" s="437"/>
      <c r="H36" s="427"/>
      <c r="I36" s="438"/>
      <c r="J36" s="437"/>
      <c r="K36" s="427"/>
      <c r="L36" s="438"/>
      <c r="M36" s="437"/>
      <c r="N36" s="427"/>
      <c r="O36" s="438"/>
      <c r="P36" s="437"/>
      <c r="Q36" s="427"/>
      <c r="R36" s="438"/>
      <c r="S36" s="437"/>
      <c r="T36" s="427"/>
      <c r="U36" s="438"/>
      <c r="V36" s="437"/>
      <c r="W36" s="427"/>
      <c r="X36" s="438"/>
      <c r="Y36" s="386"/>
      <c r="Z36" s="374"/>
      <c r="AA36" s="374"/>
      <c r="AB36" s="386"/>
      <c r="AC36" s="374"/>
      <c r="AD36" s="374"/>
      <c r="AE36" s="386"/>
      <c r="AF36" s="374"/>
      <c r="AG36" s="374"/>
      <c r="AH36" s="386"/>
      <c r="AI36" s="374"/>
      <c r="AJ36" s="374"/>
      <c r="AK36" s="386"/>
      <c r="AL36" s="374"/>
      <c r="AM36" s="374"/>
      <c r="AN36" s="229"/>
      <c r="AO36" s="230"/>
      <c r="AP36" s="230"/>
      <c r="AQ36" s="227" t="s">
        <v>23</v>
      </c>
      <c r="AR36" s="466" t="s">
        <v>47</v>
      </c>
      <c r="AS36" s="157" t="s">
        <v>46</v>
      </c>
      <c r="AT36" s="165"/>
    </row>
    <row r="37" spans="1:46" s="166" customFormat="1" ht="21.75" customHeight="1">
      <c r="A37" s="155" t="s">
        <v>25</v>
      </c>
      <c r="B37" s="467"/>
      <c r="C37" s="231" t="s">
        <v>24</v>
      </c>
      <c r="D37" s="440"/>
      <c r="E37" s="424"/>
      <c r="F37" s="441"/>
      <c r="G37" s="440"/>
      <c r="H37" s="424"/>
      <c r="I37" s="441"/>
      <c r="J37" s="440"/>
      <c r="K37" s="424"/>
      <c r="L37" s="441"/>
      <c r="M37" s="440"/>
      <c r="N37" s="424"/>
      <c r="O37" s="441"/>
      <c r="P37" s="440"/>
      <c r="Q37" s="424"/>
      <c r="R37" s="441"/>
      <c r="S37" s="440"/>
      <c r="T37" s="424"/>
      <c r="U37" s="441"/>
      <c r="V37" s="440"/>
      <c r="W37" s="424"/>
      <c r="X37" s="441"/>
      <c r="Y37" s="388"/>
      <c r="Z37" s="380"/>
      <c r="AA37" s="380"/>
      <c r="AB37" s="388"/>
      <c r="AC37" s="380"/>
      <c r="AD37" s="380"/>
      <c r="AE37" s="388"/>
      <c r="AF37" s="380"/>
      <c r="AG37" s="380"/>
      <c r="AH37" s="388"/>
      <c r="AI37" s="380"/>
      <c r="AJ37" s="380"/>
      <c r="AK37" s="388"/>
      <c r="AL37" s="380"/>
      <c r="AM37" s="380"/>
      <c r="AN37" s="235"/>
      <c r="AO37" s="236"/>
      <c r="AP37" s="236"/>
      <c r="AQ37" s="237" t="s">
        <v>24</v>
      </c>
      <c r="AR37" s="467"/>
      <c r="AS37" s="157" t="s">
        <v>25</v>
      </c>
      <c r="AT37" s="165"/>
    </row>
    <row r="38" spans="1:46" s="166" customFormat="1" ht="21.75" customHeight="1">
      <c r="A38" s="155" t="s">
        <v>27</v>
      </c>
      <c r="B38" s="466" t="s">
        <v>48</v>
      </c>
      <c r="C38" s="238" t="s">
        <v>23</v>
      </c>
      <c r="D38" s="437">
        <v>27</v>
      </c>
      <c r="E38" s="427">
        <v>4.2779</v>
      </c>
      <c r="F38" s="243">
        <v>2438.532097919847</v>
      </c>
      <c r="G38" s="437">
        <v>24</v>
      </c>
      <c r="H38" s="427">
        <v>2.5517</v>
      </c>
      <c r="I38" s="243">
        <v>1566.8263966451602</v>
      </c>
      <c r="J38" s="437">
        <v>24</v>
      </c>
      <c r="K38" s="427">
        <v>1.984</v>
      </c>
      <c r="L38" s="243">
        <v>1221.7182481738291</v>
      </c>
      <c r="M38" s="437">
        <v>29</v>
      </c>
      <c r="N38" s="427">
        <v>2.7338</v>
      </c>
      <c r="O38" s="243">
        <v>2115.6929645025634</v>
      </c>
      <c r="P38" s="437">
        <v>36</v>
      </c>
      <c r="Q38" s="427">
        <v>3.4661</v>
      </c>
      <c r="R38" s="243">
        <v>2594.721628911177</v>
      </c>
      <c r="S38" s="437">
        <v>38</v>
      </c>
      <c r="T38" s="427">
        <v>4.4181</v>
      </c>
      <c r="U38" s="243">
        <v>2925.1152608676166</v>
      </c>
      <c r="V38" s="437">
        <v>34</v>
      </c>
      <c r="W38" s="427">
        <v>2.9562</v>
      </c>
      <c r="X38" s="243">
        <v>2061.4985904340006</v>
      </c>
      <c r="Y38" s="386">
        <v>27</v>
      </c>
      <c r="Z38" s="374">
        <v>1.6815</v>
      </c>
      <c r="AA38" s="374">
        <v>1315.5749763857395</v>
      </c>
      <c r="AB38" s="386">
        <v>19</v>
      </c>
      <c r="AC38" s="374">
        <v>1.2364</v>
      </c>
      <c r="AD38" s="374">
        <v>1132.028981620098</v>
      </c>
      <c r="AE38" s="386">
        <v>14</v>
      </c>
      <c r="AF38" s="374">
        <v>0.7998</v>
      </c>
      <c r="AG38" s="374">
        <v>777.73607563823</v>
      </c>
      <c r="AH38" s="386">
        <v>7</v>
      </c>
      <c r="AI38" s="374">
        <v>0.6652</v>
      </c>
      <c r="AJ38" s="374">
        <v>554.2290060430788</v>
      </c>
      <c r="AK38" s="386">
        <v>10</v>
      </c>
      <c r="AL38" s="374">
        <v>1.6172</v>
      </c>
      <c r="AM38" s="455">
        <v>1566.1889854678047</v>
      </c>
      <c r="AN38" s="229">
        <f>+D38+G38+J38+M38+P38+S38+V38+Y38+AB38+AE38+AH38+AK38</f>
        <v>289</v>
      </c>
      <c r="AO38" s="230">
        <f>+E38+H38+K38+N38+Q38+T38+W38+Z38+AC38+AF38+AI38+AL38</f>
        <v>28.3879</v>
      </c>
      <c r="AP38" s="230">
        <f>+F38+I38+L38+O38+R38+U38+X38+AA38+AD38+AG38+AJ38+AM38</f>
        <v>20269.863212609143</v>
      </c>
      <c r="AQ38" s="227" t="s">
        <v>23</v>
      </c>
      <c r="AR38" s="466" t="s">
        <v>48</v>
      </c>
      <c r="AS38" s="157" t="s">
        <v>27</v>
      </c>
      <c r="AT38" s="165"/>
    </row>
    <row r="39" spans="1:46" s="166" customFormat="1" ht="21.75" customHeight="1">
      <c r="A39" s="158" t="s">
        <v>49</v>
      </c>
      <c r="B39" s="467"/>
      <c r="C39" s="231" t="s">
        <v>24</v>
      </c>
      <c r="D39" s="440"/>
      <c r="E39" s="424"/>
      <c r="F39" s="441"/>
      <c r="G39" s="440"/>
      <c r="H39" s="424"/>
      <c r="I39" s="441"/>
      <c r="J39" s="440"/>
      <c r="K39" s="424"/>
      <c r="L39" s="441"/>
      <c r="M39" s="440"/>
      <c r="N39" s="424"/>
      <c r="O39" s="441"/>
      <c r="P39" s="440"/>
      <c r="Q39" s="424"/>
      <c r="R39" s="441"/>
      <c r="S39" s="440"/>
      <c r="T39" s="424"/>
      <c r="U39" s="441"/>
      <c r="V39" s="440"/>
      <c r="W39" s="424"/>
      <c r="X39" s="441"/>
      <c r="Y39" s="388"/>
      <c r="Z39" s="380"/>
      <c r="AA39" s="380"/>
      <c r="AB39" s="388"/>
      <c r="AC39" s="380"/>
      <c r="AD39" s="380"/>
      <c r="AE39" s="388"/>
      <c r="AF39" s="380"/>
      <c r="AG39" s="380"/>
      <c r="AH39" s="388"/>
      <c r="AI39" s="380"/>
      <c r="AJ39" s="380"/>
      <c r="AK39" s="388"/>
      <c r="AL39" s="380"/>
      <c r="AM39" s="380"/>
      <c r="AN39" s="235"/>
      <c r="AO39" s="236"/>
      <c r="AP39" s="236"/>
      <c r="AQ39" s="239" t="s">
        <v>24</v>
      </c>
      <c r="AR39" s="467"/>
      <c r="AS39" s="160" t="s">
        <v>49</v>
      </c>
      <c r="AT39" s="165"/>
    </row>
    <row r="40" spans="1:46" s="166" customFormat="1" ht="21.75" customHeight="1">
      <c r="A40" s="155"/>
      <c r="B40" s="466" t="s">
        <v>50</v>
      </c>
      <c r="C40" s="238" t="s">
        <v>23</v>
      </c>
      <c r="D40" s="437"/>
      <c r="E40" s="427"/>
      <c r="F40" s="427"/>
      <c r="G40" s="437"/>
      <c r="H40" s="427"/>
      <c r="I40" s="427"/>
      <c r="J40" s="437"/>
      <c r="K40" s="427"/>
      <c r="L40" s="427"/>
      <c r="M40" s="437"/>
      <c r="N40" s="427"/>
      <c r="O40" s="427"/>
      <c r="P40" s="437"/>
      <c r="Q40" s="427"/>
      <c r="R40" s="427"/>
      <c r="S40" s="437"/>
      <c r="T40" s="427"/>
      <c r="U40" s="427"/>
      <c r="V40" s="437"/>
      <c r="W40" s="427"/>
      <c r="X40" s="427"/>
      <c r="Y40" s="386"/>
      <c r="Z40" s="374"/>
      <c r="AA40" s="374"/>
      <c r="AB40" s="386"/>
      <c r="AC40" s="374"/>
      <c r="AD40" s="374"/>
      <c r="AE40" s="386"/>
      <c r="AF40" s="374"/>
      <c r="AG40" s="374"/>
      <c r="AH40" s="386"/>
      <c r="AI40" s="374"/>
      <c r="AJ40" s="374"/>
      <c r="AK40" s="386"/>
      <c r="AL40" s="374"/>
      <c r="AM40" s="374"/>
      <c r="AN40" s="229"/>
      <c r="AO40" s="230"/>
      <c r="AP40" s="230"/>
      <c r="AQ40" s="227" t="s">
        <v>23</v>
      </c>
      <c r="AR40" s="466" t="s">
        <v>50</v>
      </c>
      <c r="AS40" s="157"/>
      <c r="AT40" s="165"/>
    </row>
    <row r="41" spans="1:46" s="166" customFormat="1" ht="21.75" customHeight="1">
      <c r="A41" s="155" t="s">
        <v>51</v>
      </c>
      <c r="B41" s="467"/>
      <c r="C41" s="231" t="s">
        <v>24</v>
      </c>
      <c r="D41" s="440"/>
      <c r="E41" s="424"/>
      <c r="F41" s="424"/>
      <c r="G41" s="440"/>
      <c r="H41" s="424"/>
      <c r="I41" s="424"/>
      <c r="J41" s="440"/>
      <c r="K41" s="424"/>
      <c r="L41" s="424"/>
      <c r="M41" s="440"/>
      <c r="N41" s="424"/>
      <c r="O41" s="424"/>
      <c r="P41" s="440"/>
      <c r="Q41" s="424"/>
      <c r="R41" s="424"/>
      <c r="S41" s="440"/>
      <c r="T41" s="424"/>
      <c r="U41" s="424"/>
      <c r="V41" s="440"/>
      <c r="W41" s="424"/>
      <c r="X41" s="424"/>
      <c r="Y41" s="388"/>
      <c r="Z41" s="380"/>
      <c r="AA41" s="380"/>
      <c r="AB41" s="388"/>
      <c r="AC41" s="380"/>
      <c r="AD41" s="380"/>
      <c r="AE41" s="388"/>
      <c r="AF41" s="380"/>
      <c r="AG41" s="380"/>
      <c r="AH41" s="388"/>
      <c r="AI41" s="380"/>
      <c r="AJ41" s="380"/>
      <c r="AK41" s="388"/>
      <c r="AL41" s="380"/>
      <c r="AM41" s="380"/>
      <c r="AN41" s="235"/>
      <c r="AO41" s="236"/>
      <c r="AP41" s="236"/>
      <c r="AQ41" s="237" t="s">
        <v>24</v>
      </c>
      <c r="AR41" s="467"/>
      <c r="AS41" s="157" t="s">
        <v>51</v>
      </c>
      <c r="AT41" s="165"/>
    </row>
    <row r="42" spans="1:46" s="166" customFormat="1" ht="21.75" customHeight="1">
      <c r="A42" s="155"/>
      <c r="B42" s="466" t="s">
        <v>52</v>
      </c>
      <c r="C42" s="228" t="s">
        <v>23</v>
      </c>
      <c r="D42" s="437"/>
      <c r="E42" s="427"/>
      <c r="F42" s="427"/>
      <c r="G42" s="437"/>
      <c r="H42" s="427"/>
      <c r="I42" s="427"/>
      <c r="J42" s="437"/>
      <c r="K42" s="427"/>
      <c r="L42" s="427"/>
      <c r="M42" s="437"/>
      <c r="N42" s="427"/>
      <c r="O42" s="427"/>
      <c r="P42" s="437"/>
      <c r="Q42" s="427"/>
      <c r="R42" s="427"/>
      <c r="S42" s="437"/>
      <c r="T42" s="427"/>
      <c r="U42" s="427"/>
      <c r="V42" s="437"/>
      <c r="W42" s="427"/>
      <c r="X42" s="427"/>
      <c r="Y42" s="386"/>
      <c r="Z42" s="374"/>
      <c r="AA42" s="374"/>
      <c r="AB42" s="386"/>
      <c r="AC42" s="374"/>
      <c r="AD42" s="374"/>
      <c r="AE42" s="386">
        <v>1</v>
      </c>
      <c r="AF42" s="374">
        <v>3.5786</v>
      </c>
      <c r="AG42" s="374">
        <v>4216.157976354561</v>
      </c>
      <c r="AH42" s="386"/>
      <c r="AI42" s="374"/>
      <c r="AJ42" s="374"/>
      <c r="AK42" s="386">
        <v>1</v>
      </c>
      <c r="AL42" s="374">
        <v>7.288</v>
      </c>
      <c r="AM42" s="455">
        <v>4154.680041449978</v>
      </c>
      <c r="AN42" s="229">
        <f aca="true" t="shared" si="0" ref="AN42:AP43">+D42+G42+J42+M42+P42+S42+V42+Y42+AB42+AE42+AH42+AK42</f>
        <v>2</v>
      </c>
      <c r="AO42" s="230">
        <f t="shared" si="0"/>
        <v>10.8666</v>
      </c>
      <c r="AP42" s="230">
        <f t="shared" si="0"/>
        <v>8370.838017804537</v>
      </c>
      <c r="AQ42" s="227" t="s">
        <v>23</v>
      </c>
      <c r="AR42" s="466" t="s">
        <v>52</v>
      </c>
      <c r="AS42" s="157"/>
      <c r="AT42" s="165"/>
    </row>
    <row r="43" spans="1:46" s="166" customFormat="1" ht="21.75" customHeight="1">
      <c r="A43" s="155" t="s">
        <v>53</v>
      </c>
      <c r="B43" s="467"/>
      <c r="C43" s="231" t="s">
        <v>24</v>
      </c>
      <c r="D43" s="440">
        <v>8</v>
      </c>
      <c r="E43" s="424">
        <v>134.1215</v>
      </c>
      <c r="F43" s="232">
        <v>73599.65103728879</v>
      </c>
      <c r="G43" s="440">
        <v>2</v>
      </c>
      <c r="H43" s="424">
        <v>36.1428</v>
      </c>
      <c r="I43" s="232">
        <v>20764.24366961416</v>
      </c>
      <c r="J43" s="440">
        <v>6</v>
      </c>
      <c r="K43" s="424">
        <v>63.7778</v>
      </c>
      <c r="L43" s="232">
        <v>46633.57566439079</v>
      </c>
      <c r="M43" s="440">
        <v>17</v>
      </c>
      <c r="N43" s="424">
        <v>143.7146</v>
      </c>
      <c r="O43" s="232">
        <v>94224.66321908346</v>
      </c>
      <c r="P43" s="440">
        <v>10</v>
      </c>
      <c r="Q43" s="424">
        <v>194.5916</v>
      </c>
      <c r="R43" s="232">
        <v>74647.22591174209</v>
      </c>
      <c r="S43" s="440">
        <v>3</v>
      </c>
      <c r="T43" s="424">
        <v>62.1368</v>
      </c>
      <c r="U43" s="232">
        <v>26879.64103932828</v>
      </c>
      <c r="V43" s="440">
        <v>3</v>
      </c>
      <c r="W43" s="424">
        <v>55.1204</v>
      </c>
      <c r="X43" s="232">
        <v>20878.706783116257</v>
      </c>
      <c r="Y43" s="388">
        <v>3</v>
      </c>
      <c r="Z43" s="380">
        <v>30.4524</v>
      </c>
      <c r="AA43" s="380">
        <v>24248.131484751757</v>
      </c>
      <c r="AB43" s="388"/>
      <c r="AC43" s="380"/>
      <c r="AD43" s="380"/>
      <c r="AE43" s="388">
        <v>56</v>
      </c>
      <c r="AF43" s="380">
        <v>571.269</v>
      </c>
      <c r="AG43" s="380">
        <v>615227.6816696243</v>
      </c>
      <c r="AH43" s="388">
        <v>43</v>
      </c>
      <c r="AI43" s="380">
        <v>429.8234</v>
      </c>
      <c r="AJ43" s="380">
        <v>354553.822705905</v>
      </c>
      <c r="AK43" s="388">
        <v>19</v>
      </c>
      <c r="AL43" s="380">
        <v>304.5358</v>
      </c>
      <c r="AM43" s="456">
        <v>212783.57982564534</v>
      </c>
      <c r="AN43" s="235">
        <f t="shared" si="0"/>
        <v>170</v>
      </c>
      <c r="AO43" s="236">
        <f t="shared" si="0"/>
        <v>2025.6861</v>
      </c>
      <c r="AP43" s="236">
        <f t="shared" si="0"/>
        <v>1564440.9230104901</v>
      </c>
      <c r="AQ43" s="237" t="s">
        <v>24</v>
      </c>
      <c r="AR43" s="467"/>
      <c r="AS43" s="157" t="s">
        <v>53</v>
      </c>
      <c r="AT43" s="165"/>
    </row>
    <row r="44" spans="1:46" s="166" customFormat="1" ht="21.75" customHeight="1">
      <c r="A44" s="155"/>
      <c r="B44" s="466" t="s">
        <v>54</v>
      </c>
      <c r="C44" s="238" t="s">
        <v>23</v>
      </c>
      <c r="D44" s="437"/>
      <c r="E44" s="427"/>
      <c r="F44" s="427"/>
      <c r="G44" s="437"/>
      <c r="H44" s="427"/>
      <c r="I44" s="427"/>
      <c r="J44" s="437"/>
      <c r="K44" s="427"/>
      <c r="L44" s="427"/>
      <c r="M44" s="437"/>
      <c r="N44" s="427"/>
      <c r="O44" s="427"/>
      <c r="P44" s="437"/>
      <c r="Q44" s="427"/>
      <c r="R44" s="427"/>
      <c r="S44" s="437"/>
      <c r="T44" s="427"/>
      <c r="U44" s="427"/>
      <c r="V44" s="437"/>
      <c r="W44" s="427"/>
      <c r="X44" s="427"/>
      <c r="Y44" s="386"/>
      <c r="Z44" s="374"/>
      <c r="AA44" s="374"/>
      <c r="AB44" s="386"/>
      <c r="AC44" s="374"/>
      <c r="AD44" s="374"/>
      <c r="AE44" s="386"/>
      <c r="AF44" s="374"/>
      <c r="AG44" s="374"/>
      <c r="AH44" s="386"/>
      <c r="AI44" s="374"/>
      <c r="AJ44" s="374"/>
      <c r="AK44" s="386"/>
      <c r="AL44" s="374"/>
      <c r="AM44" s="374"/>
      <c r="AN44" s="229"/>
      <c r="AO44" s="230"/>
      <c r="AP44" s="230"/>
      <c r="AQ44" s="244" t="s">
        <v>23</v>
      </c>
      <c r="AR44" s="466" t="s">
        <v>54</v>
      </c>
      <c r="AS44" s="157"/>
      <c r="AT44" s="165"/>
    </row>
    <row r="45" spans="1:46" s="166" customFormat="1" ht="21.75" customHeight="1">
      <c r="A45" s="155" t="s">
        <v>27</v>
      </c>
      <c r="B45" s="467"/>
      <c r="C45" s="231" t="s">
        <v>24</v>
      </c>
      <c r="D45" s="440"/>
      <c r="E45" s="424"/>
      <c r="F45" s="424"/>
      <c r="G45" s="440"/>
      <c r="H45" s="424"/>
      <c r="I45" s="424"/>
      <c r="J45" s="440"/>
      <c r="K45" s="424"/>
      <c r="L45" s="424"/>
      <c r="M45" s="440"/>
      <c r="N45" s="424"/>
      <c r="O45" s="424"/>
      <c r="P45" s="440"/>
      <c r="Q45" s="424"/>
      <c r="R45" s="424"/>
      <c r="S45" s="440"/>
      <c r="T45" s="424"/>
      <c r="U45" s="424"/>
      <c r="V45" s="440"/>
      <c r="W45" s="424"/>
      <c r="X45" s="424"/>
      <c r="Y45" s="388"/>
      <c r="Z45" s="380"/>
      <c r="AA45" s="380"/>
      <c r="AB45" s="388">
        <v>38</v>
      </c>
      <c r="AC45" s="380">
        <v>260.447</v>
      </c>
      <c r="AD45" s="380">
        <v>318206.30459352385</v>
      </c>
      <c r="AE45" s="388"/>
      <c r="AF45" s="380"/>
      <c r="AG45" s="380"/>
      <c r="AH45" s="388"/>
      <c r="AI45" s="380"/>
      <c r="AJ45" s="380"/>
      <c r="AK45" s="388"/>
      <c r="AL45" s="380"/>
      <c r="AM45" s="380"/>
      <c r="AN45" s="235">
        <f>+D45+G45+J45+M45+P45+S45+V45+Y45+AB45+AE45+AH45+AK45</f>
        <v>38</v>
      </c>
      <c r="AO45" s="236">
        <f>+E45+H45+K45+N45+Q45+T45+W45+Z45+AC45+AF45+AI45+AL45</f>
        <v>260.447</v>
      </c>
      <c r="AP45" s="236">
        <f>+F45+I45+L45+O45+R45+U45+X45+AA45+AD45+AG45+AJ45+AM45</f>
        <v>318206.30459352385</v>
      </c>
      <c r="AQ45" s="237" t="s">
        <v>24</v>
      </c>
      <c r="AR45" s="467"/>
      <c r="AS45" s="245" t="s">
        <v>27</v>
      </c>
      <c r="AT45" s="165"/>
    </row>
    <row r="46" spans="1:46" s="166" customFormat="1" ht="21.75" customHeight="1">
      <c r="A46" s="155"/>
      <c r="B46" s="466" t="s">
        <v>55</v>
      </c>
      <c r="C46" s="238" t="s">
        <v>23</v>
      </c>
      <c r="D46" s="437"/>
      <c r="E46" s="427"/>
      <c r="F46" s="427"/>
      <c r="G46" s="437"/>
      <c r="H46" s="427"/>
      <c r="I46" s="427"/>
      <c r="J46" s="437"/>
      <c r="K46" s="427"/>
      <c r="L46" s="427"/>
      <c r="M46" s="437"/>
      <c r="N46" s="427"/>
      <c r="O46" s="427"/>
      <c r="P46" s="437"/>
      <c r="Q46" s="427"/>
      <c r="R46" s="427"/>
      <c r="S46" s="437"/>
      <c r="T46" s="427"/>
      <c r="U46" s="427"/>
      <c r="V46" s="437"/>
      <c r="W46" s="427"/>
      <c r="X46" s="427"/>
      <c r="Y46" s="386"/>
      <c r="Z46" s="374"/>
      <c r="AA46" s="374"/>
      <c r="AB46" s="386"/>
      <c r="AC46" s="374"/>
      <c r="AD46" s="374"/>
      <c r="AE46" s="386"/>
      <c r="AF46" s="374"/>
      <c r="AG46" s="374"/>
      <c r="AH46" s="386"/>
      <c r="AI46" s="374"/>
      <c r="AJ46" s="374"/>
      <c r="AK46" s="386"/>
      <c r="AL46" s="374"/>
      <c r="AM46" s="374"/>
      <c r="AN46" s="229"/>
      <c r="AO46" s="230"/>
      <c r="AP46" s="230"/>
      <c r="AQ46" s="211" t="s">
        <v>23</v>
      </c>
      <c r="AR46" s="466" t="s">
        <v>55</v>
      </c>
      <c r="AS46" s="245"/>
      <c r="AT46" s="165"/>
    </row>
    <row r="47" spans="1:46" s="166" customFormat="1" ht="21.75" customHeight="1">
      <c r="A47" s="158"/>
      <c r="B47" s="467"/>
      <c r="C47" s="231" t="s">
        <v>24</v>
      </c>
      <c r="D47" s="440"/>
      <c r="E47" s="424"/>
      <c r="F47" s="424"/>
      <c r="G47" s="440"/>
      <c r="H47" s="424"/>
      <c r="I47" s="424"/>
      <c r="J47" s="440"/>
      <c r="K47" s="424"/>
      <c r="L47" s="424"/>
      <c r="M47" s="440"/>
      <c r="N47" s="424"/>
      <c r="O47" s="424"/>
      <c r="P47" s="440"/>
      <c r="Q47" s="424"/>
      <c r="R47" s="424"/>
      <c r="S47" s="440"/>
      <c r="T47" s="424"/>
      <c r="U47" s="424"/>
      <c r="V47" s="440"/>
      <c r="W47" s="424"/>
      <c r="X47" s="424"/>
      <c r="Y47" s="388"/>
      <c r="Z47" s="380"/>
      <c r="AA47" s="380"/>
      <c r="AB47" s="388"/>
      <c r="AC47" s="380"/>
      <c r="AD47" s="380"/>
      <c r="AE47" s="388"/>
      <c r="AF47" s="380"/>
      <c r="AG47" s="380"/>
      <c r="AH47" s="388"/>
      <c r="AI47" s="380"/>
      <c r="AJ47" s="380"/>
      <c r="AK47" s="388"/>
      <c r="AL47" s="380"/>
      <c r="AM47" s="380"/>
      <c r="AN47" s="235"/>
      <c r="AO47" s="236"/>
      <c r="AP47" s="236"/>
      <c r="AQ47" s="159" t="s">
        <v>24</v>
      </c>
      <c r="AR47" s="467"/>
      <c r="AS47" s="137"/>
      <c r="AT47" s="165"/>
    </row>
    <row r="48" spans="1:46" s="166" customFormat="1" ht="21.75" customHeight="1">
      <c r="A48" s="155"/>
      <c r="B48" s="466" t="s">
        <v>56</v>
      </c>
      <c r="C48" s="238" t="s">
        <v>23</v>
      </c>
      <c r="D48" s="437"/>
      <c r="E48" s="427"/>
      <c r="F48" s="427"/>
      <c r="G48" s="437"/>
      <c r="H48" s="427"/>
      <c r="I48" s="427"/>
      <c r="J48" s="437"/>
      <c r="K48" s="427"/>
      <c r="L48" s="427"/>
      <c r="M48" s="437"/>
      <c r="N48" s="427"/>
      <c r="O48" s="427"/>
      <c r="P48" s="437"/>
      <c r="Q48" s="427"/>
      <c r="R48" s="427"/>
      <c r="S48" s="437"/>
      <c r="T48" s="427"/>
      <c r="U48" s="427"/>
      <c r="V48" s="437"/>
      <c r="W48" s="427"/>
      <c r="X48" s="427"/>
      <c r="Y48" s="386"/>
      <c r="Z48" s="374"/>
      <c r="AA48" s="374"/>
      <c r="AB48" s="386"/>
      <c r="AC48" s="374"/>
      <c r="AD48" s="374"/>
      <c r="AE48" s="386"/>
      <c r="AF48" s="374"/>
      <c r="AG48" s="374"/>
      <c r="AH48" s="386"/>
      <c r="AI48" s="374"/>
      <c r="AJ48" s="374"/>
      <c r="AK48" s="386"/>
      <c r="AL48" s="374"/>
      <c r="AM48" s="374"/>
      <c r="AN48" s="229"/>
      <c r="AO48" s="230"/>
      <c r="AP48" s="230"/>
      <c r="AQ48" s="227" t="s">
        <v>23</v>
      </c>
      <c r="AR48" s="466" t="s">
        <v>56</v>
      </c>
      <c r="AS48" s="245"/>
      <c r="AT48" s="165"/>
    </row>
    <row r="49" spans="1:46" s="166" customFormat="1" ht="21.75" customHeight="1">
      <c r="A49" s="155" t="s">
        <v>57</v>
      </c>
      <c r="B49" s="467"/>
      <c r="C49" s="231" t="s">
        <v>24</v>
      </c>
      <c r="D49" s="440"/>
      <c r="E49" s="424"/>
      <c r="F49" s="424"/>
      <c r="G49" s="440"/>
      <c r="H49" s="424"/>
      <c r="I49" s="424"/>
      <c r="J49" s="440"/>
      <c r="K49" s="424"/>
      <c r="L49" s="424"/>
      <c r="M49" s="440"/>
      <c r="N49" s="424"/>
      <c r="O49" s="424"/>
      <c r="P49" s="440"/>
      <c r="Q49" s="424"/>
      <c r="R49" s="424"/>
      <c r="S49" s="440"/>
      <c r="T49" s="424"/>
      <c r="U49" s="424"/>
      <c r="V49" s="440"/>
      <c r="W49" s="424"/>
      <c r="X49" s="424"/>
      <c r="Y49" s="388"/>
      <c r="Z49" s="380"/>
      <c r="AA49" s="380"/>
      <c r="AB49" s="388"/>
      <c r="AC49" s="380"/>
      <c r="AD49" s="380"/>
      <c r="AE49" s="388"/>
      <c r="AF49" s="380"/>
      <c r="AG49" s="380"/>
      <c r="AH49" s="388"/>
      <c r="AI49" s="380"/>
      <c r="AJ49" s="380"/>
      <c r="AK49" s="388"/>
      <c r="AL49" s="380"/>
      <c r="AM49" s="380"/>
      <c r="AN49" s="235"/>
      <c r="AO49" s="236"/>
      <c r="AP49" s="236"/>
      <c r="AQ49" s="237" t="s">
        <v>24</v>
      </c>
      <c r="AR49" s="467"/>
      <c r="AS49" s="245" t="s">
        <v>57</v>
      </c>
      <c r="AT49" s="165"/>
    </row>
    <row r="50" spans="1:46" s="166" customFormat="1" ht="21.75" customHeight="1">
      <c r="A50" s="155"/>
      <c r="B50" s="466" t="s">
        <v>58</v>
      </c>
      <c r="C50" s="238" t="s">
        <v>23</v>
      </c>
      <c r="D50" s="437"/>
      <c r="E50" s="427"/>
      <c r="F50" s="427"/>
      <c r="G50" s="437"/>
      <c r="H50" s="427"/>
      <c r="I50" s="427"/>
      <c r="J50" s="437"/>
      <c r="K50" s="427"/>
      <c r="L50" s="427"/>
      <c r="M50" s="437"/>
      <c r="N50" s="427"/>
      <c r="O50" s="427"/>
      <c r="P50" s="437"/>
      <c r="Q50" s="427"/>
      <c r="R50" s="427"/>
      <c r="S50" s="437"/>
      <c r="T50" s="427"/>
      <c r="U50" s="427"/>
      <c r="V50" s="437">
        <v>1</v>
      </c>
      <c r="W50" s="427">
        <v>265.472</v>
      </c>
      <c r="X50" s="427">
        <v>87474.58447409052</v>
      </c>
      <c r="Y50" s="386"/>
      <c r="Z50" s="374"/>
      <c r="AA50" s="374"/>
      <c r="AB50" s="386"/>
      <c r="AC50" s="374"/>
      <c r="AD50" s="374"/>
      <c r="AE50" s="386">
        <v>1</v>
      </c>
      <c r="AF50" s="374">
        <v>188.454</v>
      </c>
      <c r="AG50" s="374">
        <v>58564.923151550895</v>
      </c>
      <c r="AH50" s="386"/>
      <c r="AI50" s="374"/>
      <c r="AJ50" s="374"/>
      <c r="AK50" s="386"/>
      <c r="AL50" s="374"/>
      <c r="AM50" s="374"/>
      <c r="AN50" s="229">
        <f aca="true" t="shared" si="1" ref="AN50:AP51">+D50+G50+J50+M50+P50+S50+V50+Y50+AB50+AE50+AH50+AK50</f>
        <v>2</v>
      </c>
      <c r="AO50" s="230">
        <f t="shared" si="1"/>
        <v>453.926</v>
      </c>
      <c r="AP50" s="230">
        <f t="shared" si="1"/>
        <v>146039.50762564142</v>
      </c>
      <c r="AQ50" s="227" t="s">
        <v>23</v>
      </c>
      <c r="AR50" s="466" t="s">
        <v>58</v>
      </c>
      <c r="AS50" s="156"/>
      <c r="AT50" s="165"/>
    </row>
    <row r="51" spans="1:46" s="166" customFormat="1" ht="21.75" customHeight="1">
      <c r="A51" s="155"/>
      <c r="B51" s="467"/>
      <c r="C51" s="231" t="s">
        <v>24</v>
      </c>
      <c r="D51" s="440"/>
      <c r="E51" s="424"/>
      <c r="F51" s="424"/>
      <c r="G51" s="440"/>
      <c r="H51" s="424"/>
      <c r="I51" s="424"/>
      <c r="J51" s="440"/>
      <c r="K51" s="424"/>
      <c r="L51" s="424"/>
      <c r="M51" s="440"/>
      <c r="N51" s="424"/>
      <c r="O51" s="424"/>
      <c r="P51" s="440"/>
      <c r="Q51" s="424"/>
      <c r="R51" s="424"/>
      <c r="S51" s="440"/>
      <c r="T51" s="424"/>
      <c r="U51" s="424"/>
      <c r="V51" s="440">
        <v>1</v>
      </c>
      <c r="W51" s="424">
        <v>316.278</v>
      </c>
      <c r="X51" s="424">
        <v>95847.56415523725</v>
      </c>
      <c r="Y51" s="388">
        <v>1</v>
      </c>
      <c r="Z51" s="380">
        <v>229.072</v>
      </c>
      <c r="AA51" s="380">
        <v>69308.13799593528</v>
      </c>
      <c r="AB51" s="388"/>
      <c r="AC51" s="380"/>
      <c r="AD51" s="380"/>
      <c r="AE51" s="388"/>
      <c r="AF51" s="380"/>
      <c r="AG51" s="380"/>
      <c r="AH51" s="388"/>
      <c r="AI51" s="380"/>
      <c r="AJ51" s="380"/>
      <c r="AK51" s="388"/>
      <c r="AL51" s="380"/>
      <c r="AM51" s="380"/>
      <c r="AN51" s="235">
        <f t="shared" si="1"/>
        <v>2</v>
      </c>
      <c r="AO51" s="236">
        <f t="shared" si="1"/>
        <v>545.35</v>
      </c>
      <c r="AP51" s="236">
        <f t="shared" si="1"/>
        <v>165155.70215117253</v>
      </c>
      <c r="AQ51" s="237" t="s">
        <v>24</v>
      </c>
      <c r="AR51" s="467"/>
      <c r="AS51" s="245"/>
      <c r="AT51" s="165"/>
    </row>
    <row r="52" spans="1:46" s="166" customFormat="1" ht="21.75" customHeight="1">
      <c r="A52" s="155"/>
      <c r="B52" s="466" t="s">
        <v>59</v>
      </c>
      <c r="C52" s="238" t="s">
        <v>23</v>
      </c>
      <c r="D52" s="437"/>
      <c r="E52" s="427"/>
      <c r="F52" s="427"/>
      <c r="G52" s="437"/>
      <c r="H52" s="427"/>
      <c r="I52" s="427"/>
      <c r="J52" s="437"/>
      <c r="K52" s="427"/>
      <c r="L52" s="427"/>
      <c r="M52" s="437"/>
      <c r="N52" s="427"/>
      <c r="O52" s="427"/>
      <c r="P52" s="437"/>
      <c r="Q52" s="427"/>
      <c r="R52" s="427"/>
      <c r="S52" s="437"/>
      <c r="T52" s="427"/>
      <c r="U52" s="427"/>
      <c r="V52" s="437"/>
      <c r="W52" s="427"/>
      <c r="X52" s="427"/>
      <c r="Y52" s="386"/>
      <c r="Z52" s="374"/>
      <c r="AA52" s="374"/>
      <c r="AB52" s="386"/>
      <c r="AC52" s="374"/>
      <c r="AD52" s="374"/>
      <c r="AE52" s="386"/>
      <c r="AF52" s="374"/>
      <c r="AG52" s="374"/>
      <c r="AH52" s="386"/>
      <c r="AI52" s="374"/>
      <c r="AJ52" s="374"/>
      <c r="AK52" s="386"/>
      <c r="AL52" s="374"/>
      <c r="AM52" s="374"/>
      <c r="AN52" s="229"/>
      <c r="AO52" s="230"/>
      <c r="AP52" s="230"/>
      <c r="AQ52" s="211" t="s">
        <v>23</v>
      </c>
      <c r="AR52" s="466" t="s">
        <v>59</v>
      </c>
      <c r="AS52" s="245"/>
      <c r="AT52" s="165"/>
    </row>
    <row r="53" spans="1:46" s="166" customFormat="1" ht="21.75" customHeight="1">
      <c r="A53" s="155" t="s">
        <v>27</v>
      </c>
      <c r="B53" s="467"/>
      <c r="C53" s="231" t="s">
        <v>24</v>
      </c>
      <c r="D53" s="440"/>
      <c r="E53" s="424"/>
      <c r="F53" s="232"/>
      <c r="G53" s="440"/>
      <c r="H53" s="424"/>
      <c r="I53" s="232"/>
      <c r="J53" s="440"/>
      <c r="K53" s="424"/>
      <c r="L53" s="232"/>
      <c r="M53" s="440"/>
      <c r="N53" s="424"/>
      <c r="O53" s="232"/>
      <c r="P53" s="440"/>
      <c r="Q53" s="424"/>
      <c r="R53" s="232"/>
      <c r="S53" s="440"/>
      <c r="T53" s="424"/>
      <c r="U53" s="232"/>
      <c r="V53" s="440"/>
      <c r="W53" s="424"/>
      <c r="X53" s="232"/>
      <c r="Y53" s="388"/>
      <c r="Z53" s="380"/>
      <c r="AA53" s="380"/>
      <c r="AB53" s="388"/>
      <c r="AC53" s="380"/>
      <c r="AD53" s="380"/>
      <c r="AE53" s="388"/>
      <c r="AF53" s="380"/>
      <c r="AG53" s="380"/>
      <c r="AH53" s="388"/>
      <c r="AI53" s="380"/>
      <c r="AJ53" s="380"/>
      <c r="AK53" s="388"/>
      <c r="AL53" s="380"/>
      <c r="AM53" s="380"/>
      <c r="AN53" s="235"/>
      <c r="AO53" s="236"/>
      <c r="AP53" s="236"/>
      <c r="AQ53" s="240" t="s">
        <v>24</v>
      </c>
      <c r="AR53" s="467"/>
      <c r="AS53" s="245" t="s">
        <v>27</v>
      </c>
      <c r="AT53" s="165"/>
    </row>
    <row r="54" spans="1:46" s="166" customFormat="1" ht="21.75" customHeight="1">
      <c r="A54" s="155"/>
      <c r="B54" s="466" t="s">
        <v>60</v>
      </c>
      <c r="C54" s="238" t="s">
        <v>23</v>
      </c>
      <c r="D54" s="437"/>
      <c r="E54" s="427"/>
      <c r="F54" s="427"/>
      <c r="G54" s="437"/>
      <c r="H54" s="427"/>
      <c r="I54" s="427"/>
      <c r="J54" s="437"/>
      <c r="K54" s="427"/>
      <c r="L54" s="427"/>
      <c r="M54" s="437"/>
      <c r="N54" s="427"/>
      <c r="O54" s="427"/>
      <c r="P54" s="437"/>
      <c r="Q54" s="427"/>
      <c r="R54" s="427"/>
      <c r="S54" s="437"/>
      <c r="T54" s="427"/>
      <c r="U54" s="427"/>
      <c r="V54" s="437"/>
      <c r="W54" s="427"/>
      <c r="X54" s="427"/>
      <c r="Y54" s="386"/>
      <c r="Z54" s="374"/>
      <c r="AA54" s="374"/>
      <c r="AB54" s="386"/>
      <c r="AC54" s="374"/>
      <c r="AD54" s="374"/>
      <c r="AE54" s="386"/>
      <c r="AF54" s="374"/>
      <c r="AG54" s="374"/>
      <c r="AH54" s="386"/>
      <c r="AI54" s="374"/>
      <c r="AJ54" s="374"/>
      <c r="AK54" s="386"/>
      <c r="AL54" s="374"/>
      <c r="AM54" s="374"/>
      <c r="AN54" s="229"/>
      <c r="AO54" s="230"/>
      <c r="AP54" s="230"/>
      <c r="AQ54" s="211" t="s">
        <v>23</v>
      </c>
      <c r="AR54" s="466" t="s">
        <v>60</v>
      </c>
      <c r="AS54" s="157"/>
      <c r="AT54" s="165"/>
    </row>
    <row r="55" spans="1:46" s="166" customFormat="1" ht="21.75" customHeight="1">
      <c r="A55" s="158"/>
      <c r="B55" s="467"/>
      <c r="C55" s="231" t="s">
        <v>24</v>
      </c>
      <c r="D55" s="440"/>
      <c r="E55" s="424"/>
      <c r="F55" s="424"/>
      <c r="G55" s="440"/>
      <c r="H55" s="424"/>
      <c r="I55" s="424"/>
      <c r="J55" s="440"/>
      <c r="K55" s="424"/>
      <c r="L55" s="424"/>
      <c r="M55" s="440"/>
      <c r="N55" s="424"/>
      <c r="O55" s="424"/>
      <c r="P55" s="440"/>
      <c r="Q55" s="424"/>
      <c r="R55" s="424"/>
      <c r="S55" s="440"/>
      <c r="T55" s="424"/>
      <c r="U55" s="424"/>
      <c r="V55" s="440"/>
      <c r="W55" s="424"/>
      <c r="X55" s="424"/>
      <c r="Y55" s="388"/>
      <c r="Z55" s="380"/>
      <c r="AA55" s="380"/>
      <c r="AB55" s="388"/>
      <c r="AC55" s="380"/>
      <c r="AD55" s="380"/>
      <c r="AE55" s="388"/>
      <c r="AF55" s="380"/>
      <c r="AG55" s="380"/>
      <c r="AH55" s="388"/>
      <c r="AI55" s="380"/>
      <c r="AJ55" s="380"/>
      <c r="AK55" s="388"/>
      <c r="AL55" s="380"/>
      <c r="AM55" s="380"/>
      <c r="AN55" s="235"/>
      <c r="AO55" s="236"/>
      <c r="AP55" s="236"/>
      <c r="AQ55" s="159" t="s">
        <v>24</v>
      </c>
      <c r="AR55" s="467"/>
      <c r="AS55" s="160"/>
      <c r="AT55" s="165"/>
    </row>
    <row r="56" spans="1:46" s="166" customFormat="1" ht="21.75" customHeight="1">
      <c r="A56" s="475" t="s">
        <v>91</v>
      </c>
      <c r="B56" s="476"/>
      <c r="C56" s="238" t="s">
        <v>23</v>
      </c>
      <c r="D56" s="437"/>
      <c r="E56" s="427"/>
      <c r="F56" s="427"/>
      <c r="G56" s="437"/>
      <c r="H56" s="427"/>
      <c r="I56" s="427"/>
      <c r="J56" s="437"/>
      <c r="K56" s="427"/>
      <c r="L56" s="427"/>
      <c r="M56" s="437"/>
      <c r="N56" s="427"/>
      <c r="O56" s="427"/>
      <c r="P56" s="437"/>
      <c r="Q56" s="427"/>
      <c r="R56" s="427"/>
      <c r="S56" s="437"/>
      <c r="T56" s="427"/>
      <c r="U56" s="427"/>
      <c r="V56" s="437"/>
      <c r="W56" s="427"/>
      <c r="X56" s="427"/>
      <c r="Y56" s="386"/>
      <c r="Z56" s="374"/>
      <c r="AA56" s="374"/>
      <c r="AB56" s="386"/>
      <c r="AC56" s="374"/>
      <c r="AD56" s="374"/>
      <c r="AE56" s="386"/>
      <c r="AF56" s="374"/>
      <c r="AG56" s="374"/>
      <c r="AH56" s="386"/>
      <c r="AI56" s="374"/>
      <c r="AJ56" s="374"/>
      <c r="AK56" s="386"/>
      <c r="AL56" s="374"/>
      <c r="AM56" s="374"/>
      <c r="AN56" s="229"/>
      <c r="AO56" s="230"/>
      <c r="AP56" s="230"/>
      <c r="AQ56" s="109" t="s">
        <v>23</v>
      </c>
      <c r="AR56" s="479" t="s">
        <v>61</v>
      </c>
      <c r="AS56" s="480"/>
      <c r="AT56" s="165"/>
    </row>
    <row r="57" spans="1:46" s="166" customFormat="1" ht="21.75" customHeight="1">
      <c r="A57" s="477"/>
      <c r="B57" s="478"/>
      <c r="C57" s="231" t="s">
        <v>24</v>
      </c>
      <c r="D57" s="440"/>
      <c r="E57" s="424"/>
      <c r="F57" s="424"/>
      <c r="G57" s="440"/>
      <c r="H57" s="424"/>
      <c r="I57" s="424"/>
      <c r="J57" s="440"/>
      <c r="K57" s="424"/>
      <c r="L57" s="424"/>
      <c r="M57" s="440"/>
      <c r="N57" s="424"/>
      <c r="O57" s="424"/>
      <c r="P57" s="440"/>
      <c r="Q57" s="424"/>
      <c r="R57" s="424"/>
      <c r="S57" s="440"/>
      <c r="T57" s="424"/>
      <c r="U57" s="424"/>
      <c r="V57" s="440"/>
      <c r="W57" s="424"/>
      <c r="X57" s="424"/>
      <c r="Y57" s="388"/>
      <c r="Z57" s="380"/>
      <c r="AA57" s="380"/>
      <c r="AB57" s="388"/>
      <c r="AC57" s="380"/>
      <c r="AD57" s="380"/>
      <c r="AE57" s="388"/>
      <c r="AF57" s="380"/>
      <c r="AG57" s="380"/>
      <c r="AH57" s="388"/>
      <c r="AI57" s="380"/>
      <c r="AJ57" s="380"/>
      <c r="AK57" s="388"/>
      <c r="AL57" s="380"/>
      <c r="AM57" s="380"/>
      <c r="AN57" s="246"/>
      <c r="AO57" s="236"/>
      <c r="AP57" s="236"/>
      <c r="AQ57" s="247" t="s">
        <v>24</v>
      </c>
      <c r="AR57" s="481"/>
      <c r="AS57" s="482"/>
      <c r="AT57" s="165"/>
    </row>
    <row r="58" spans="1:46" s="166" customFormat="1" ht="21.75" customHeight="1">
      <c r="A58" s="161" t="s">
        <v>0</v>
      </c>
      <c r="B58" s="82"/>
      <c r="C58" s="248" t="s">
        <v>23</v>
      </c>
      <c r="D58" s="457"/>
      <c r="E58" s="458"/>
      <c r="F58" s="458"/>
      <c r="G58" s="442"/>
      <c r="H58" s="442"/>
      <c r="I58" s="442"/>
      <c r="J58" s="442"/>
      <c r="K58" s="442"/>
      <c r="L58" s="442"/>
      <c r="M58" s="442"/>
      <c r="N58" s="442"/>
      <c r="O58" s="458"/>
      <c r="P58" s="442"/>
      <c r="Q58" s="442"/>
      <c r="R58" s="458"/>
      <c r="S58" s="457"/>
      <c r="T58" s="458"/>
      <c r="U58" s="442"/>
      <c r="V58" s="457"/>
      <c r="W58" s="458"/>
      <c r="X58" s="458"/>
      <c r="Y58" s="372"/>
      <c r="Z58" s="413"/>
      <c r="AA58" s="459"/>
      <c r="AB58" s="413"/>
      <c r="AC58" s="459"/>
      <c r="AD58" s="413"/>
      <c r="AE58" s="372"/>
      <c r="AF58" s="413"/>
      <c r="AG58" s="459"/>
      <c r="AH58" s="372"/>
      <c r="AI58" s="459"/>
      <c r="AJ58" s="459"/>
      <c r="AK58" s="372"/>
      <c r="AL58" s="459"/>
      <c r="AM58" s="432"/>
      <c r="AN58" s="249"/>
      <c r="AO58" s="246"/>
      <c r="AP58" s="250"/>
      <c r="AQ58" s="251" t="s">
        <v>23</v>
      </c>
      <c r="AR58" s="162"/>
      <c r="AS58" s="157" t="s">
        <v>0</v>
      </c>
      <c r="AT58" s="165"/>
    </row>
    <row r="59" spans="1:46" s="166" customFormat="1" ht="21.75" customHeight="1">
      <c r="A59" s="473" t="s">
        <v>62</v>
      </c>
      <c r="B59" s="474"/>
      <c r="C59" s="252" t="s">
        <v>63</v>
      </c>
      <c r="D59" s="460"/>
      <c r="E59" s="461"/>
      <c r="F59" s="461"/>
      <c r="G59" s="437"/>
      <c r="H59" s="427"/>
      <c r="I59" s="427"/>
      <c r="J59" s="437"/>
      <c r="K59" s="427"/>
      <c r="L59" s="427"/>
      <c r="M59" s="437"/>
      <c r="N59" s="427"/>
      <c r="O59" s="461"/>
      <c r="P59" s="437"/>
      <c r="Q59" s="427"/>
      <c r="R59" s="461"/>
      <c r="S59" s="461"/>
      <c r="T59" s="461"/>
      <c r="U59" s="427"/>
      <c r="V59" s="461"/>
      <c r="W59" s="461"/>
      <c r="X59" s="461"/>
      <c r="Y59" s="462"/>
      <c r="Z59" s="374"/>
      <c r="AA59" s="462"/>
      <c r="AB59" s="386"/>
      <c r="AC59" s="462"/>
      <c r="AD59" s="374"/>
      <c r="AE59" s="462"/>
      <c r="AF59" s="374"/>
      <c r="AG59" s="462"/>
      <c r="AH59" s="462"/>
      <c r="AI59" s="462"/>
      <c r="AJ59" s="462"/>
      <c r="AK59" s="462"/>
      <c r="AL59" s="462"/>
      <c r="AM59" s="374"/>
      <c r="AN59" s="253"/>
      <c r="AO59" s="254"/>
      <c r="AP59" s="253"/>
      <c r="AQ59" s="255" t="s">
        <v>63</v>
      </c>
      <c r="AR59" s="471" t="s">
        <v>62</v>
      </c>
      <c r="AS59" s="472"/>
      <c r="AT59" s="165"/>
    </row>
    <row r="60" spans="1:46" s="166" customFormat="1" ht="21.75" customHeight="1">
      <c r="A60" s="256"/>
      <c r="B60" s="257"/>
      <c r="C60" s="231" t="s">
        <v>24</v>
      </c>
      <c r="D60" s="440"/>
      <c r="E60" s="424"/>
      <c r="F60" s="424"/>
      <c r="G60" s="440"/>
      <c r="H60" s="424"/>
      <c r="I60" s="424"/>
      <c r="J60" s="440"/>
      <c r="K60" s="424"/>
      <c r="L60" s="424"/>
      <c r="M60" s="440"/>
      <c r="N60" s="424"/>
      <c r="O60" s="424"/>
      <c r="P60" s="440"/>
      <c r="Q60" s="424"/>
      <c r="R60" s="424"/>
      <c r="S60" s="440"/>
      <c r="T60" s="424"/>
      <c r="U60" s="424"/>
      <c r="V60" s="440"/>
      <c r="W60" s="424"/>
      <c r="X60" s="424"/>
      <c r="Y60" s="388"/>
      <c r="Z60" s="380"/>
      <c r="AA60" s="380"/>
      <c r="AB60" s="388"/>
      <c r="AC60" s="380"/>
      <c r="AD60" s="380"/>
      <c r="AE60" s="388"/>
      <c r="AF60" s="380"/>
      <c r="AG60" s="380"/>
      <c r="AH60" s="388"/>
      <c r="AI60" s="380"/>
      <c r="AJ60" s="380"/>
      <c r="AK60" s="388"/>
      <c r="AL60" s="380"/>
      <c r="AM60" s="380"/>
      <c r="AN60" s="258"/>
      <c r="AO60" s="235"/>
      <c r="AP60" s="236"/>
      <c r="AQ60" s="247" t="s">
        <v>24</v>
      </c>
      <c r="AR60" s="257"/>
      <c r="AS60" s="160"/>
      <c r="AT60" s="165"/>
    </row>
    <row r="61" spans="1:46" s="166" customFormat="1" ht="21.75" customHeight="1">
      <c r="A61" s="161" t="s">
        <v>0</v>
      </c>
      <c r="B61" s="82"/>
      <c r="C61" s="259" t="s">
        <v>23</v>
      </c>
      <c r="D61" s="457">
        <f aca="true" t="shared" si="2" ref="D61:AA61">+D6+D8+D10+D12+D14+D16+D18+D20+D22+D24+D26+D28+D30+D32+D34+D36+D38+D40+D42+D44+D46+D48+D50+D52+D54+D56+D58</f>
        <v>58</v>
      </c>
      <c r="E61" s="458">
        <f t="shared" si="2"/>
        <v>20.5894</v>
      </c>
      <c r="F61" s="442">
        <f t="shared" si="2"/>
        <v>7307.777992002827</v>
      </c>
      <c r="G61" s="442">
        <f t="shared" si="2"/>
        <v>46</v>
      </c>
      <c r="H61" s="458">
        <f t="shared" si="2"/>
        <v>11.482700000000001</v>
      </c>
      <c r="I61" s="442">
        <f t="shared" si="2"/>
        <v>5192.497842996574</v>
      </c>
      <c r="J61" s="442">
        <f t="shared" si="2"/>
        <v>47</v>
      </c>
      <c r="K61" s="442">
        <f t="shared" si="2"/>
        <v>8.4352</v>
      </c>
      <c r="L61" s="458">
        <f t="shared" si="2"/>
        <v>4744.09711953577</v>
      </c>
      <c r="M61" s="457">
        <f t="shared" si="2"/>
        <v>73</v>
      </c>
      <c r="N61" s="442">
        <f t="shared" si="2"/>
        <v>14.6957</v>
      </c>
      <c r="O61" s="442">
        <f t="shared" si="2"/>
        <v>9157.131926360169</v>
      </c>
      <c r="P61" s="457">
        <f t="shared" si="2"/>
        <v>91</v>
      </c>
      <c r="Q61" s="442">
        <f t="shared" si="2"/>
        <v>21.987399999999997</v>
      </c>
      <c r="R61" s="442">
        <f t="shared" si="2"/>
        <v>12059.361134369068</v>
      </c>
      <c r="S61" s="442">
        <f t="shared" si="2"/>
        <v>107</v>
      </c>
      <c r="T61" s="458">
        <f t="shared" si="2"/>
        <v>48.46510000000001</v>
      </c>
      <c r="U61" s="442">
        <f t="shared" si="2"/>
        <v>20089.81265804131</v>
      </c>
      <c r="V61" s="442">
        <f t="shared" si="2"/>
        <v>107</v>
      </c>
      <c r="W61" s="458">
        <f t="shared" si="2"/>
        <v>307.0329</v>
      </c>
      <c r="X61" s="442">
        <f t="shared" si="2"/>
        <v>114512.44482862638</v>
      </c>
      <c r="Y61" s="413">
        <f t="shared" si="2"/>
        <v>75</v>
      </c>
      <c r="Z61" s="459">
        <f t="shared" si="2"/>
        <v>16.2158</v>
      </c>
      <c r="AA61" s="459">
        <f t="shared" si="2"/>
        <v>16734.302699623215</v>
      </c>
      <c r="AB61" s="413">
        <f aca="true" t="shared" si="3" ref="AB61:AJ61">+AB6+AB8+AB10+AB12+AB14+AB16+AB18+AB20+AB22+AB24+AB26+AB28+AB30+AB32+AB34+AB36+AB38+AB40+AB42+AB44+AB46+AB48+AB50+AB52+AB54+AB56+AB58</f>
        <v>59</v>
      </c>
      <c r="AC61" s="459">
        <f t="shared" si="3"/>
        <v>13.6821</v>
      </c>
      <c r="AD61" s="459">
        <f t="shared" si="3"/>
        <v>12379.495479003455</v>
      </c>
      <c r="AE61" s="372">
        <f>+AE6+AE8+AE10+AE12+AE14+AE16+AE18+AE20+AE22+AE24+AE26+AE28+AE30+AE32+AE34+AE36+AE38+AE40+AE42+AE44+AE46+AE48+AE50+AE52+AE54+AE56+AE58</f>
        <v>52</v>
      </c>
      <c r="AF61" s="459">
        <f>+AF6+AF8+AF10+AF12+AF14+AF16+AF18+AF20+AF22+AF24+AF26+AF28+AF30+AF32+AF34+AF36+AF38+AF40+AF42+AF44+AF46+AF48+AF50+AF52+AF54+AF56+AF58</f>
        <v>202.4077</v>
      </c>
      <c r="AG61" s="459">
        <f>+AG6+AG8+AG10+AG12+AG14+AG16+AG18+AG20+AG22+AG24+AG26+AG28+AG30+AG32+AG34+AG36+AG38+AG40+AG42+AG44+AG46+AG48+AG50+AG52+AG54+AG56+AG58</f>
        <v>75835.55405469218</v>
      </c>
      <c r="AH61" s="413">
        <f t="shared" si="3"/>
        <v>28</v>
      </c>
      <c r="AI61" s="413">
        <f t="shared" si="3"/>
        <v>9.7987</v>
      </c>
      <c r="AJ61" s="432">
        <f t="shared" si="3"/>
        <v>7895.490206089089</v>
      </c>
      <c r="AK61" s="372">
        <f>+AK6+AK8+AK10+AK12+AK14+AK16+AK18+AK20+AK22+AK24+AK26+AK28+AK30+AK32+AK34+AK36+AK38+AK40+AK42+AK44+AK46+AK48+AK50+AK52+AK54+AK56+AK58</f>
        <v>39</v>
      </c>
      <c r="AL61" s="413">
        <f>+AL6+AL8+AL10+AL12+AL14+AL16+AL18+AL20+AL22+AL24+AL26+AL28+AL30+AL32+AL34+AL36+AL38+AL40+AL42+AL44+AL46+AL48+AL50+AL52+AL54+AL56+AL58</f>
        <v>19.8561</v>
      </c>
      <c r="AM61" s="463">
        <f>+AM6+AM8+AM10+AM12+AM14+AM16+AM18+AM20+AM22+AM24+AM26+AM28+AM30+AM32+AM34+AM36+AM38+AM40+AM42+AM44+AM46+AM48+AM50+AM52+AM54+AM56+AM58</f>
        <v>14767.396062977787</v>
      </c>
      <c r="AN61" s="260">
        <f>+D61+G61+J61+M61+P61+S61+V61+Y61+AB61+AE61+AH61+AK61</f>
        <v>782</v>
      </c>
      <c r="AO61" s="246">
        <f>+E61+H61+K61+N61+Q61+T61+W61+Z61+AC61+AF61+AI61+AL61</f>
        <v>694.6488</v>
      </c>
      <c r="AP61" s="261">
        <f>+F61+I61+L61+O61+R61+U61+X61+AA61+AD61+AG61+AJ61+AM61</f>
        <v>300675.36200431787</v>
      </c>
      <c r="AQ61" s="195" t="s">
        <v>23</v>
      </c>
      <c r="AR61" s="262"/>
      <c r="AS61" s="157" t="s">
        <v>0</v>
      </c>
      <c r="AT61" s="165"/>
    </row>
    <row r="62" spans="1:46" s="166" customFormat="1" ht="21.75" customHeight="1">
      <c r="A62" s="483" t="s">
        <v>64</v>
      </c>
      <c r="B62" s="484" t="s">
        <v>64</v>
      </c>
      <c r="C62" s="252" t="s">
        <v>63</v>
      </c>
      <c r="D62" s="460"/>
      <c r="E62" s="461"/>
      <c r="F62" s="427"/>
      <c r="G62" s="437"/>
      <c r="H62" s="461"/>
      <c r="I62" s="427"/>
      <c r="J62" s="437"/>
      <c r="K62" s="427"/>
      <c r="L62" s="461"/>
      <c r="M62" s="461"/>
      <c r="N62" s="427"/>
      <c r="O62" s="427"/>
      <c r="P62" s="461"/>
      <c r="Q62" s="427"/>
      <c r="R62" s="427"/>
      <c r="S62" s="437"/>
      <c r="T62" s="461"/>
      <c r="U62" s="427"/>
      <c r="V62" s="437"/>
      <c r="W62" s="461"/>
      <c r="X62" s="427"/>
      <c r="Y62" s="386"/>
      <c r="Z62" s="462"/>
      <c r="AA62" s="462"/>
      <c r="AB62" s="386"/>
      <c r="AC62" s="462"/>
      <c r="AD62" s="462"/>
      <c r="AE62" s="462"/>
      <c r="AF62" s="462"/>
      <c r="AG62" s="462"/>
      <c r="AH62" s="386"/>
      <c r="AI62" s="374"/>
      <c r="AJ62" s="436"/>
      <c r="AK62" s="464"/>
      <c r="AL62" s="374"/>
      <c r="AM62" s="462"/>
      <c r="AN62" s="253"/>
      <c r="AO62" s="254"/>
      <c r="AP62" s="230"/>
      <c r="AQ62" s="251" t="s">
        <v>63</v>
      </c>
      <c r="AR62" s="471" t="s">
        <v>64</v>
      </c>
      <c r="AS62" s="472"/>
      <c r="AT62" s="165"/>
    </row>
    <row r="63" spans="1:46" s="166" customFormat="1" ht="21.75" customHeight="1">
      <c r="A63" s="256"/>
      <c r="B63" s="257"/>
      <c r="C63" s="231" t="s">
        <v>24</v>
      </c>
      <c r="D63" s="440">
        <f aca="true" t="shared" si="4" ref="D63:AA63">+D7+D9+D11+D13+D15+D17+D19+D21+D23+D25+D27+D29+D31+D33+D35+D37+D39+D41+D43+D45+D47+D49+D51+D53+D55+D57+D60</f>
        <v>8</v>
      </c>
      <c r="E63" s="424">
        <f t="shared" si="4"/>
        <v>134.1215</v>
      </c>
      <c r="F63" s="424">
        <f t="shared" si="4"/>
        <v>73599.65103728879</v>
      </c>
      <c r="G63" s="440">
        <f t="shared" si="4"/>
        <v>2</v>
      </c>
      <c r="H63" s="424">
        <f t="shared" si="4"/>
        <v>36.1428</v>
      </c>
      <c r="I63" s="424">
        <f t="shared" si="4"/>
        <v>20764.24366961416</v>
      </c>
      <c r="J63" s="440">
        <f t="shared" si="4"/>
        <v>6</v>
      </c>
      <c r="K63" s="424">
        <f t="shared" si="4"/>
        <v>63.7778</v>
      </c>
      <c r="L63" s="424">
        <f t="shared" si="4"/>
        <v>46633.57566439079</v>
      </c>
      <c r="M63" s="440">
        <f t="shared" si="4"/>
        <v>17</v>
      </c>
      <c r="N63" s="424">
        <f t="shared" si="4"/>
        <v>143.7146</v>
      </c>
      <c r="O63" s="424">
        <f t="shared" si="4"/>
        <v>94224.66321908346</v>
      </c>
      <c r="P63" s="440">
        <f t="shared" si="4"/>
        <v>10</v>
      </c>
      <c r="Q63" s="424">
        <f t="shared" si="4"/>
        <v>194.5916</v>
      </c>
      <c r="R63" s="424">
        <f t="shared" si="4"/>
        <v>74647.22591174209</v>
      </c>
      <c r="S63" s="440">
        <f t="shared" si="4"/>
        <v>5</v>
      </c>
      <c r="T63" s="424">
        <f t="shared" si="4"/>
        <v>248.0198</v>
      </c>
      <c r="U63" s="424">
        <f t="shared" si="4"/>
        <v>127293.08376879361</v>
      </c>
      <c r="V63" s="440">
        <f t="shared" si="4"/>
        <v>8</v>
      </c>
      <c r="W63" s="424">
        <f t="shared" si="4"/>
        <v>427.74240000000003</v>
      </c>
      <c r="X63" s="424">
        <f t="shared" si="4"/>
        <v>143221.10621540918</v>
      </c>
      <c r="Y63" s="388">
        <f t="shared" si="4"/>
        <v>6</v>
      </c>
      <c r="Z63" s="380">
        <f t="shared" si="4"/>
        <v>316.2454</v>
      </c>
      <c r="AA63" s="380">
        <f t="shared" si="4"/>
        <v>169918.56451000186</v>
      </c>
      <c r="AB63" s="388">
        <f aca="true" t="shared" si="5" ref="AB63:AJ63">+AB7+AB9+AB11+AB13+AB15+AB17+AB19+AB21+AB23+AB25+AB27+AB29+AB31+AB33+AB35+AB37+AB39+AB41+AB43+AB45+AB47+AB49+AB51+AB53+AB55+AB57+AB60</f>
        <v>45</v>
      </c>
      <c r="AC63" s="380">
        <f t="shared" si="5"/>
        <v>452.928</v>
      </c>
      <c r="AD63" s="380">
        <f t="shared" si="5"/>
        <v>499992.20404200314</v>
      </c>
      <c r="AE63" s="388">
        <f>+AE7+AE9+AE11+AE13+AE15+AE17+AE19+AE21+AE23+AE25+AE27+AE29+AE31+AE33+AE35+AE37+AE39+AE41+AE43+AE45+AE47+AE49+AE51+AE53+AE55+AE57+AE60</f>
        <v>59</v>
      </c>
      <c r="AF63" s="380">
        <f>+AF7+AF9+AF11+AF13+AF15+AF17+AF19+AF21+AF23+AF25+AF27+AF29+AF31+AF33+AF35+AF37+AF39+AF41+AF43+AF45+AF47+AF49+AF51+AF53+AF55+AF57+AF60</f>
        <v>715.265</v>
      </c>
      <c r="AG63" s="380">
        <f>+AG7+AG9+AG11+AG13+AG15+AG17+AG19+AG21+AG23+AG25+AG27+AG29+AG31+AG33+AG35+AG37+AG39+AG41+AG43+AG45+AG47+AG49+AG51+AG53+AG55+AG57+AG60</f>
        <v>626885.5040042439</v>
      </c>
      <c r="AH63" s="388">
        <f t="shared" si="5"/>
        <v>47</v>
      </c>
      <c r="AI63" s="380">
        <f t="shared" si="5"/>
        <v>620.1364</v>
      </c>
      <c r="AJ63" s="439">
        <f t="shared" si="5"/>
        <v>366721.9657585813</v>
      </c>
      <c r="AK63" s="388">
        <f>+AK7+AK9+AK11+AK13+AK15+AK17+AK19+AK21+AK23+AK25+AK27+AK29+AK31+AK33+AK35+AK37+AK39+AK41+AK43+AK45+AK47+AK49+AK51+AK53+AK55+AK57+AK60</f>
        <v>20</v>
      </c>
      <c r="AL63" s="380">
        <f>+AL7+AL9+AL11+AL13+AL15+AL17+AL19+AL21+AL23+AL25+AL27+AL29+AL31+AL33+AL35+AL37+AL39+AL41+AL43+AL45+AL47+AL49+AL51+AL53+AL55+AL57+AL60</f>
        <v>392.6288</v>
      </c>
      <c r="AM63" s="456">
        <f>+AM7+AM9+AM11+AM13+AM15+AM17+AM19+AM21+AM23+AM25+AM27+AM29+AM31+AM33+AM35+AM37+AM39+AM41+AM43+AM45+AM47+AM49+AM51+AM53+AM55+AM57+AM60</f>
        <v>220394.814955023</v>
      </c>
      <c r="AN63" s="258">
        <f>+D63+G63+J63+M63+P63+S63+V63+Y63+AB63+AE63+AH63+AK63</f>
        <v>233</v>
      </c>
      <c r="AO63" s="235">
        <f>+E63+H63+K63+N63+Q63+T63+W63+Z63+AC63+AF63+AI63+AL63</f>
        <v>3745.3140999999996</v>
      </c>
      <c r="AP63" s="236">
        <f>+F63+I63+L63+O63+R63+U63+X63+AA63+AD63+AG63+AJ63+AM63</f>
        <v>2464296.602756175</v>
      </c>
      <c r="AQ63" s="247" t="s">
        <v>24</v>
      </c>
      <c r="AR63" s="263"/>
      <c r="AS63" s="160"/>
      <c r="AT63" s="165"/>
    </row>
    <row r="64" spans="1:46" s="166" customFormat="1" ht="21.75" customHeight="1">
      <c r="A64" s="155" t="s">
        <v>65</v>
      </c>
      <c r="B64" s="466" t="s">
        <v>93</v>
      </c>
      <c r="C64" s="238" t="s">
        <v>23</v>
      </c>
      <c r="D64" s="437"/>
      <c r="E64" s="427"/>
      <c r="F64" s="427"/>
      <c r="G64" s="437"/>
      <c r="H64" s="427"/>
      <c r="I64" s="427"/>
      <c r="J64" s="437"/>
      <c r="K64" s="427"/>
      <c r="L64" s="427"/>
      <c r="M64" s="437"/>
      <c r="N64" s="427"/>
      <c r="O64" s="427"/>
      <c r="P64" s="437"/>
      <c r="Q64" s="427"/>
      <c r="R64" s="427"/>
      <c r="S64" s="437"/>
      <c r="T64" s="427"/>
      <c r="U64" s="427"/>
      <c r="V64" s="437"/>
      <c r="W64" s="427"/>
      <c r="X64" s="427"/>
      <c r="Y64" s="386"/>
      <c r="Z64" s="374"/>
      <c r="AA64" s="374"/>
      <c r="AB64" s="386"/>
      <c r="AC64" s="374"/>
      <c r="AD64" s="374"/>
      <c r="AE64" s="386"/>
      <c r="AF64" s="374"/>
      <c r="AG64" s="374"/>
      <c r="AH64" s="386"/>
      <c r="AI64" s="374"/>
      <c r="AJ64" s="374"/>
      <c r="AK64" s="386"/>
      <c r="AL64" s="374"/>
      <c r="AM64" s="374"/>
      <c r="AN64" s="264"/>
      <c r="AO64" s="229"/>
      <c r="AP64" s="230"/>
      <c r="AQ64" s="227" t="s">
        <v>23</v>
      </c>
      <c r="AR64" s="466" t="s">
        <v>94</v>
      </c>
      <c r="AS64" s="265" t="s">
        <v>65</v>
      </c>
      <c r="AT64" s="165"/>
    </row>
    <row r="65" spans="1:46" s="166" customFormat="1" ht="21.75" customHeight="1">
      <c r="A65" s="155"/>
      <c r="B65" s="467"/>
      <c r="C65" s="231" t="s">
        <v>24</v>
      </c>
      <c r="D65" s="440">
        <v>326</v>
      </c>
      <c r="E65" s="424">
        <v>30.55195</v>
      </c>
      <c r="F65" s="232">
        <v>47935.32897070838</v>
      </c>
      <c r="G65" s="440">
        <v>317</v>
      </c>
      <c r="H65" s="424">
        <v>31.3326</v>
      </c>
      <c r="I65" s="232">
        <v>46127.74648738927</v>
      </c>
      <c r="J65" s="440">
        <v>405</v>
      </c>
      <c r="K65" s="424">
        <v>46.0339</v>
      </c>
      <c r="L65" s="232">
        <v>63597.37421607344</v>
      </c>
      <c r="M65" s="440">
        <v>349</v>
      </c>
      <c r="N65" s="424">
        <v>35.0298</v>
      </c>
      <c r="O65" s="232">
        <v>49197.50485455636</v>
      </c>
      <c r="P65" s="440">
        <v>350</v>
      </c>
      <c r="Q65" s="424">
        <v>51.81745</v>
      </c>
      <c r="R65" s="232">
        <v>60480.206953888846</v>
      </c>
      <c r="S65" s="440">
        <v>368</v>
      </c>
      <c r="T65" s="424">
        <v>44.2416</v>
      </c>
      <c r="U65" s="232">
        <v>46767.39757316507</v>
      </c>
      <c r="V65" s="440">
        <v>367</v>
      </c>
      <c r="W65" s="424">
        <v>42.8239</v>
      </c>
      <c r="X65" s="232">
        <v>52590.31895596444</v>
      </c>
      <c r="Y65" s="388">
        <v>358</v>
      </c>
      <c r="Z65" s="380">
        <v>43.8724</v>
      </c>
      <c r="AA65" s="380">
        <v>71846.35179037493</v>
      </c>
      <c r="AB65" s="388">
        <v>303</v>
      </c>
      <c r="AC65" s="380">
        <v>30.6213</v>
      </c>
      <c r="AD65" s="380">
        <v>34552.723478993445</v>
      </c>
      <c r="AE65" s="388"/>
      <c r="AF65" s="380"/>
      <c r="AG65" s="380"/>
      <c r="AH65" s="388">
        <v>306</v>
      </c>
      <c r="AI65" s="380">
        <v>60.0787</v>
      </c>
      <c r="AJ65" s="380">
        <v>32588.348035329574</v>
      </c>
      <c r="AK65" s="388">
        <v>447</v>
      </c>
      <c r="AL65" s="380">
        <v>53.36234</v>
      </c>
      <c r="AM65" s="456">
        <v>75226.15298199923</v>
      </c>
      <c r="AN65" s="258">
        <f>+D65+G65+J65+M65+P65+S65+V65+Y65+AB65+AE65+AH65+AK65</f>
        <v>3896</v>
      </c>
      <c r="AO65" s="235">
        <f>+E65+H65+K65+N65+Q65+T65+W65+Z65+AC65+AF65+AI65+AL65</f>
        <v>469.7659400000001</v>
      </c>
      <c r="AP65" s="236">
        <f>+F65+I65+L65+O65+R65+U65+X65+AA65+AD65+AG65+AJ65+AM65</f>
        <v>580909.454298443</v>
      </c>
      <c r="AQ65" s="237" t="s">
        <v>24</v>
      </c>
      <c r="AR65" s="467"/>
      <c r="AS65" s="157"/>
      <c r="AT65" s="165"/>
    </row>
    <row r="66" spans="1:46" s="166" customFormat="1" ht="21.75" customHeight="1">
      <c r="A66" s="155" t="s">
        <v>67</v>
      </c>
      <c r="B66" s="466" t="s">
        <v>95</v>
      </c>
      <c r="C66" s="238" t="s">
        <v>23</v>
      </c>
      <c r="D66" s="437"/>
      <c r="E66" s="427"/>
      <c r="F66" s="427"/>
      <c r="G66" s="437"/>
      <c r="H66" s="427"/>
      <c r="I66" s="427"/>
      <c r="J66" s="437"/>
      <c r="K66" s="427"/>
      <c r="L66" s="427"/>
      <c r="M66" s="437"/>
      <c r="N66" s="427"/>
      <c r="O66" s="427"/>
      <c r="P66" s="437"/>
      <c r="Q66" s="427"/>
      <c r="R66" s="427"/>
      <c r="S66" s="437"/>
      <c r="T66" s="427"/>
      <c r="U66" s="427"/>
      <c r="V66" s="437"/>
      <c r="W66" s="427"/>
      <c r="X66" s="427"/>
      <c r="Y66" s="386"/>
      <c r="Z66" s="374"/>
      <c r="AA66" s="374"/>
      <c r="AB66" s="386"/>
      <c r="AC66" s="374"/>
      <c r="AD66" s="374"/>
      <c r="AE66" s="386"/>
      <c r="AF66" s="374"/>
      <c r="AG66" s="374"/>
      <c r="AH66" s="386"/>
      <c r="AI66" s="374"/>
      <c r="AJ66" s="374"/>
      <c r="AK66" s="386"/>
      <c r="AL66" s="374"/>
      <c r="AM66" s="374"/>
      <c r="AN66" s="264"/>
      <c r="AO66" s="229"/>
      <c r="AP66" s="230"/>
      <c r="AQ66" s="227" t="s">
        <v>23</v>
      </c>
      <c r="AR66" s="466" t="s">
        <v>96</v>
      </c>
      <c r="AS66" s="157" t="s">
        <v>67</v>
      </c>
      <c r="AT66" s="165"/>
    </row>
    <row r="67" spans="1:46" s="166" customFormat="1" ht="21.75" customHeight="1">
      <c r="A67" s="158" t="s">
        <v>49</v>
      </c>
      <c r="B67" s="467"/>
      <c r="C67" s="231" t="s">
        <v>24</v>
      </c>
      <c r="D67" s="440"/>
      <c r="E67" s="424"/>
      <c r="F67" s="424"/>
      <c r="G67" s="440"/>
      <c r="H67" s="424"/>
      <c r="I67" s="424"/>
      <c r="J67" s="440"/>
      <c r="K67" s="424"/>
      <c r="L67" s="424"/>
      <c r="M67" s="440"/>
      <c r="N67" s="424"/>
      <c r="O67" s="424"/>
      <c r="P67" s="440"/>
      <c r="Q67" s="424"/>
      <c r="R67" s="424"/>
      <c r="S67" s="440"/>
      <c r="T67" s="424"/>
      <c r="U67" s="424"/>
      <c r="V67" s="440"/>
      <c r="W67" s="424"/>
      <c r="X67" s="424"/>
      <c r="Y67" s="388"/>
      <c r="Z67" s="380"/>
      <c r="AA67" s="380"/>
      <c r="AB67" s="388"/>
      <c r="AC67" s="380"/>
      <c r="AD67" s="380"/>
      <c r="AE67" s="388">
        <v>276</v>
      </c>
      <c r="AF67" s="380">
        <v>22.4967</v>
      </c>
      <c r="AG67" s="380">
        <v>24773.337941063925</v>
      </c>
      <c r="AH67" s="388"/>
      <c r="AI67" s="380"/>
      <c r="AJ67" s="380"/>
      <c r="AK67" s="388"/>
      <c r="AL67" s="380"/>
      <c r="AM67" s="380"/>
      <c r="AN67" s="258">
        <f aca="true" t="shared" si="6" ref="AN67:AP69">+D67+G67+J67+M67+P67+S67+V67+Y67+AB67+AE67+AH67+AK67</f>
        <v>276</v>
      </c>
      <c r="AO67" s="235">
        <f t="shared" si="6"/>
        <v>22.4967</v>
      </c>
      <c r="AP67" s="236">
        <f t="shared" si="6"/>
        <v>24773.337941063925</v>
      </c>
      <c r="AQ67" s="239" t="s">
        <v>24</v>
      </c>
      <c r="AR67" s="467"/>
      <c r="AS67" s="160" t="s">
        <v>49</v>
      </c>
      <c r="AT67" s="165"/>
    </row>
    <row r="68" spans="1:46" s="83" customFormat="1" ht="21.75" customHeight="1">
      <c r="A68" s="485" t="s">
        <v>106</v>
      </c>
      <c r="B68" s="486"/>
      <c r="C68" s="80" t="s">
        <v>23</v>
      </c>
      <c r="D68" s="8">
        <f aca="true" t="shared" si="7" ref="D68:O68">+D61+D64+D66</f>
        <v>58</v>
      </c>
      <c r="E68" s="8">
        <f t="shared" si="7"/>
        <v>20.5894</v>
      </c>
      <c r="F68" s="108">
        <f t="shared" si="7"/>
        <v>7307.777992002827</v>
      </c>
      <c r="G68" s="8">
        <f t="shared" si="7"/>
        <v>46</v>
      </c>
      <c r="H68" s="8">
        <f t="shared" si="7"/>
        <v>11.482700000000001</v>
      </c>
      <c r="I68" s="108">
        <f t="shared" si="7"/>
        <v>5192.497842996574</v>
      </c>
      <c r="J68" s="8">
        <f t="shared" si="7"/>
        <v>47</v>
      </c>
      <c r="K68" s="8">
        <f t="shared" si="7"/>
        <v>8.4352</v>
      </c>
      <c r="L68" s="108">
        <f t="shared" si="7"/>
        <v>4744.09711953577</v>
      </c>
      <c r="M68" s="8">
        <f t="shared" si="7"/>
        <v>73</v>
      </c>
      <c r="N68" s="8">
        <f t="shared" si="7"/>
        <v>14.6957</v>
      </c>
      <c r="O68" s="108">
        <f t="shared" si="7"/>
        <v>9157.131926360169</v>
      </c>
      <c r="P68" s="8">
        <f aca="true" t="shared" si="8" ref="P68:U68">+P61+P64+P66</f>
        <v>91</v>
      </c>
      <c r="Q68" s="8">
        <f t="shared" si="8"/>
        <v>21.987399999999997</v>
      </c>
      <c r="R68" s="108">
        <f t="shared" si="8"/>
        <v>12059.361134369068</v>
      </c>
      <c r="S68" s="8">
        <f t="shared" si="8"/>
        <v>107</v>
      </c>
      <c r="T68" s="8">
        <f t="shared" si="8"/>
        <v>48.46510000000001</v>
      </c>
      <c r="U68" s="108">
        <f t="shared" si="8"/>
        <v>20089.81265804131</v>
      </c>
      <c r="V68" s="8">
        <f aca="true" t="shared" si="9" ref="V68:AA68">+V61+V64+V66</f>
        <v>107</v>
      </c>
      <c r="W68" s="8">
        <f t="shared" si="9"/>
        <v>307.0329</v>
      </c>
      <c r="X68" s="108">
        <f t="shared" si="9"/>
        <v>114512.44482862638</v>
      </c>
      <c r="Y68" s="86">
        <f t="shared" si="9"/>
        <v>75</v>
      </c>
      <c r="Z68" s="8">
        <f t="shared" si="9"/>
        <v>16.2158</v>
      </c>
      <c r="AA68" s="8">
        <f t="shared" si="9"/>
        <v>16734.302699623215</v>
      </c>
      <c r="AB68" s="99">
        <f aca="true" t="shared" si="10" ref="AB68:AN68">+AB61+AB64+AB66</f>
        <v>59</v>
      </c>
      <c r="AC68" s="86">
        <f t="shared" si="10"/>
        <v>13.6821</v>
      </c>
      <c r="AD68" s="108">
        <f t="shared" si="10"/>
        <v>12379.495479003455</v>
      </c>
      <c r="AE68" s="86">
        <f t="shared" si="10"/>
        <v>52</v>
      </c>
      <c r="AF68" s="8">
        <f t="shared" si="10"/>
        <v>202.4077</v>
      </c>
      <c r="AG68" s="108">
        <f t="shared" si="10"/>
        <v>75835.55405469218</v>
      </c>
      <c r="AH68" s="86">
        <f t="shared" si="10"/>
        <v>28</v>
      </c>
      <c r="AI68" s="8">
        <f t="shared" si="10"/>
        <v>9.7987</v>
      </c>
      <c r="AJ68" s="108">
        <f t="shared" si="10"/>
        <v>7895.490206089089</v>
      </c>
      <c r="AK68" s="86">
        <f t="shared" si="10"/>
        <v>39</v>
      </c>
      <c r="AL68" s="8">
        <f t="shared" si="10"/>
        <v>19.8561</v>
      </c>
      <c r="AM68" s="8">
        <f t="shared" si="10"/>
        <v>14767.396062977787</v>
      </c>
      <c r="AN68" s="103">
        <f t="shared" si="10"/>
        <v>782</v>
      </c>
      <c r="AO68" s="86">
        <f t="shared" si="6"/>
        <v>694.6488</v>
      </c>
      <c r="AP68" s="8">
        <f t="shared" si="6"/>
        <v>300675.36200431787</v>
      </c>
      <c r="AQ68" s="109" t="s">
        <v>23</v>
      </c>
      <c r="AR68" s="492" t="s">
        <v>77</v>
      </c>
      <c r="AS68" s="493"/>
      <c r="AT68" s="82"/>
    </row>
    <row r="69" spans="1:46" s="83" customFormat="1" ht="21.75" customHeight="1">
      <c r="A69" s="487"/>
      <c r="B69" s="488"/>
      <c r="C69" s="140" t="s">
        <v>24</v>
      </c>
      <c r="D69" s="7">
        <f aca="true" t="shared" si="11" ref="D69:O69">+D63+D65+D67</f>
        <v>334</v>
      </c>
      <c r="E69" s="7">
        <f t="shared" si="11"/>
        <v>164.67345</v>
      </c>
      <c r="F69" s="113">
        <f t="shared" si="11"/>
        <v>121534.98000799716</v>
      </c>
      <c r="G69" s="7">
        <f t="shared" si="11"/>
        <v>319</v>
      </c>
      <c r="H69" s="7">
        <f t="shared" si="11"/>
        <v>67.47540000000001</v>
      </c>
      <c r="I69" s="113">
        <f t="shared" si="11"/>
        <v>66891.99015700343</v>
      </c>
      <c r="J69" s="7">
        <f t="shared" si="11"/>
        <v>411</v>
      </c>
      <c r="K69" s="7">
        <f t="shared" si="11"/>
        <v>109.8117</v>
      </c>
      <c r="L69" s="113">
        <f t="shared" si="11"/>
        <v>110230.94988046424</v>
      </c>
      <c r="M69" s="7">
        <f t="shared" si="11"/>
        <v>366</v>
      </c>
      <c r="N69" s="7">
        <f t="shared" si="11"/>
        <v>178.74439999999998</v>
      </c>
      <c r="O69" s="113">
        <f t="shared" si="11"/>
        <v>143422.16807363983</v>
      </c>
      <c r="P69" s="7">
        <f aca="true" t="shared" si="12" ref="P69:U69">+P63+P65+P67</f>
        <v>360</v>
      </c>
      <c r="Q69" s="7">
        <f t="shared" si="12"/>
        <v>246.40905</v>
      </c>
      <c r="R69" s="113">
        <f t="shared" si="12"/>
        <v>135127.43286563095</v>
      </c>
      <c r="S69" s="7">
        <f t="shared" si="12"/>
        <v>373</v>
      </c>
      <c r="T69" s="7">
        <f t="shared" si="12"/>
        <v>292.2614</v>
      </c>
      <c r="U69" s="113">
        <f t="shared" si="12"/>
        <v>174060.4813419587</v>
      </c>
      <c r="V69" s="7">
        <f aca="true" t="shared" si="13" ref="V69:AA69">+V63+V65+V67</f>
        <v>375</v>
      </c>
      <c r="W69" s="7">
        <f t="shared" si="13"/>
        <v>470.5663</v>
      </c>
      <c r="X69" s="113">
        <f t="shared" si="13"/>
        <v>195811.42517137362</v>
      </c>
      <c r="Y69" s="7">
        <f t="shared" si="13"/>
        <v>364</v>
      </c>
      <c r="Z69" s="7">
        <f t="shared" si="13"/>
        <v>360.1178</v>
      </c>
      <c r="AA69" s="7">
        <f t="shared" si="13"/>
        <v>241764.9163003768</v>
      </c>
      <c r="AB69" s="103">
        <f aca="true" t="shared" si="14" ref="AB69:AG69">+AB63+AB65+AB67</f>
        <v>348</v>
      </c>
      <c r="AC69" s="85">
        <f t="shared" si="14"/>
        <v>483.5493</v>
      </c>
      <c r="AD69" s="7">
        <f t="shared" si="14"/>
        <v>534544.9275209965</v>
      </c>
      <c r="AE69" s="7">
        <f t="shared" si="14"/>
        <v>335</v>
      </c>
      <c r="AF69" s="7">
        <f t="shared" si="14"/>
        <v>737.7617</v>
      </c>
      <c r="AG69" s="110">
        <f t="shared" si="14"/>
        <v>651658.8419453078</v>
      </c>
      <c r="AH69" s="7">
        <f aca="true" t="shared" si="15" ref="AH69:AN69">+AH63+AH65+AH67</f>
        <v>353</v>
      </c>
      <c r="AI69" s="7">
        <f t="shared" si="15"/>
        <v>680.2151</v>
      </c>
      <c r="AJ69" s="110">
        <f t="shared" si="15"/>
        <v>399310.3137939109</v>
      </c>
      <c r="AK69" s="7">
        <f t="shared" si="15"/>
        <v>467</v>
      </c>
      <c r="AL69" s="7">
        <f t="shared" si="15"/>
        <v>445.99114000000003</v>
      </c>
      <c r="AM69" s="110">
        <f t="shared" si="15"/>
        <v>295620.9679370222</v>
      </c>
      <c r="AN69" s="85">
        <f t="shared" si="15"/>
        <v>4405</v>
      </c>
      <c r="AO69" s="7">
        <f t="shared" si="6"/>
        <v>4237.5767399999995</v>
      </c>
      <c r="AP69" s="7">
        <f t="shared" si="6"/>
        <v>3069979.394995683</v>
      </c>
      <c r="AQ69" s="247" t="s">
        <v>24</v>
      </c>
      <c r="AR69" s="494"/>
      <c r="AS69" s="495"/>
      <c r="AT69" s="82"/>
    </row>
    <row r="70" spans="1:46" s="83" customFormat="1" ht="21.75" customHeight="1" thickBot="1">
      <c r="A70" s="499" t="s">
        <v>99</v>
      </c>
      <c r="B70" s="500" t="s">
        <v>69</v>
      </c>
      <c r="C70" s="141"/>
      <c r="D70" s="10"/>
      <c r="E70" s="10"/>
      <c r="F70" s="11"/>
      <c r="G70" s="10"/>
      <c r="H70" s="10"/>
      <c r="I70" s="11"/>
      <c r="J70" s="10"/>
      <c r="K70" s="10"/>
      <c r="L70" s="11"/>
      <c r="M70" s="10"/>
      <c r="N70" s="10"/>
      <c r="O70" s="11"/>
      <c r="P70" s="10"/>
      <c r="Q70" s="10"/>
      <c r="R70" s="11"/>
      <c r="S70" s="10"/>
      <c r="T70" s="10"/>
      <c r="U70" s="11"/>
      <c r="V70" s="10"/>
      <c r="W70" s="10"/>
      <c r="X70" s="11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496" t="s">
        <v>99</v>
      </c>
      <c r="AR70" s="497" t="s">
        <v>69</v>
      </c>
      <c r="AS70" s="498"/>
      <c r="AT70" s="82"/>
    </row>
    <row r="71" spans="1:46" s="83" customFormat="1" ht="21.75" customHeight="1" thickBot="1">
      <c r="A71" s="501" t="s">
        <v>101</v>
      </c>
      <c r="B71" s="502" t="s">
        <v>70</v>
      </c>
      <c r="C71" s="141"/>
      <c r="D71" s="10">
        <f>D68+D69</f>
        <v>392</v>
      </c>
      <c r="E71" s="10">
        <f>E68+E69</f>
        <v>185.26285000000001</v>
      </c>
      <c r="F71" s="115">
        <f>F68+F69</f>
        <v>128842.75799999999</v>
      </c>
      <c r="G71" s="116">
        <f aca="true" t="shared" si="16" ref="G71:AM71">G68+G69</f>
        <v>365</v>
      </c>
      <c r="H71" s="10">
        <f t="shared" si="16"/>
        <v>78.9581</v>
      </c>
      <c r="I71" s="10">
        <f t="shared" si="16"/>
        <v>72084.488</v>
      </c>
      <c r="J71" s="10">
        <f t="shared" si="16"/>
        <v>458</v>
      </c>
      <c r="K71" s="10">
        <f t="shared" si="16"/>
        <v>118.2469</v>
      </c>
      <c r="L71" s="10">
        <f t="shared" si="16"/>
        <v>114975.047</v>
      </c>
      <c r="M71" s="10">
        <f t="shared" si="16"/>
        <v>439</v>
      </c>
      <c r="N71" s="10">
        <f t="shared" si="16"/>
        <v>193.44009999999997</v>
      </c>
      <c r="O71" s="10">
        <f t="shared" si="16"/>
        <v>152579.3</v>
      </c>
      <c r="P71" s="13">
        <f t="shared" si="16"/>
        <v>451</v>
      </c>
      <c r="Q71" s="13">
        <f t="shared" si="16"/>
        <v>268.39645</v>
      </c>
      <c r="R71" s="117">
        <f t="shared" si="16"/>
        <v>147186.79400000002</v>
      </c>
      <c r="S71" s="13">
        <f aca="true" t="shared" si="17" ref="S71:X71">S68+S69+S70</f>
        <v>480</v>
      </c>
      <c r="T71" s="13">
        <f t="shared" si="17"/>
        <v>340.7265</v>
      </c>
      <c r="U71" s="11">
        <f t="shared" si="17"/>
        <v>194150.294</v>
      </c>
      <c r="V71" s="10">
        <f t="shared" si="17"/>
        <v>482</v>
      </c>
      <c r="W71" s="10">
        <f t="shared" si="17"/>
        <v>777.5992</v>
      </c>
      <c r="X71" s="11">
        <f t="shared" si="17"/>
        <v>310323.87</v>
      </c>
      <c r="Y71" s="10">
        <f t="shared" si="16"/>
        <v>439</v>
      </c>
      <c r="Z71" s="10">
        <f t="shared" si="16"/>
        <v>376.3336</v>
      </c>
      <c r="AA71" s="10">
        <f t="shared" si="16"/>
        <v>258499.219</v>
      </c>
      <c r="AB71" s="10">
        <f t="shared" si="16"/>
        <v>407</v>
      </c>
      <c r="AC71" s="10">
        <f t="shared" si="16"/>
        <v>497.2314</v>
      </c>
      <c r="AD71" s="10">
        <f t="shared" si="16"/>
        <v>546924.423</v>
      </c>
      <c r="AE71" s="10">
        <f t="shared" si="16"/>
        <v>387</v>
      </c>
      <c r="AF71" s="10">
        <f>AF68+AF69</f>
        <v>940.1694</v>
      </c>
      <c r="AG71" s="10">
        <f t="shared" si="16"/>
        <v>727494.396</v>
      </c>
      <c r="AH71" s="117">
        <f>AH68+AH69</f>
        <v>381</v>
      </c>
      <c r="AI71" s="117">
        <f>AI68+AI69</f>
        <v>690.0138000000001</v>
      </c>
      <c r="AJ71" s="117">
        <f>AJ68+AJ69</f>
        <v>407205.804</v>
      </c>
      <c r="AK71" s="10">
        <f t="shared" si="16"/>
        <v>506</v>
      </c>
      <c r="AL71" s="10">
        <f t="shared" si="16"/>
        <v>465.84724000000006</v>
      </c>
      <c r="AM71" s="10">
        <f t="shared" si="16"/>
        <v>310388.364</v>
      </c>
      <c r="AN71" s="10">
        <f>+D71+G71+J71+M71+P71+S71+V71+Y71+AB71+AE71+AH71+AK71</f>
        <v>5187</v>
      </c>
      <c r="AO71" s="10">
        <f>+E71+H71+K71+N71+Q71+T71+W71+Z71+AC71+AF71+AI71+AL71</f>
        <v>4932.2255399999995</v>
      </c>
      <c r="AP71" s="10">
        <f>+F71+I71+L71+O71+R71+U71+X71+AA71+AD71+AG71+AJ71+AM71</f>
        <v>3370654.7569999998</v>
      </c>
      <c r="AQ71" s="489" t="s">
        <v>101</v>
      </c>
      <c r="AR71" s="490" t="s">
        <v>70</v>
      </c>
      <c r="AS71" s="491" t="s">
        <v>0</v>
      </c>
      <c r="AT71" s="82"/>
    </row>
    <row r="72" spans="1:45" s="166" customFormat="1" ht="18.75">
      <c r="A72" s="83"/>
      <c r="B72" s="83"/>
      <c r="C72" s="83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266"/>
      <c r="P72" s="453"/>
      <c r="Q72" s="453"/>
      <c r="R72" s="371"/>
      <c r="S72" s="421"/>
      <c r="T72" s="421"/>
      <c r="U72" s="422"/>
      <c r="X72" s="153" t="s">
        <v>88</v>
      </c>
      <c r="Y72" s="147"/>
      <c r="Z72" s="147"/>
      <c r="AA72" s="147"/>
      <c r="AB72" s="147"/>
      <c r="AC72" s="147"/>
      <c r="AD72" s="147"/>
      <c r="AE72" s="147"/>
      <c r="AF72" s="147"/>
      <c r="AG72" s="147"/>
      <c r="AH72" s="282"/>
      <c r="AI72" s="282"/>
      <c r="AJ72" s="283"/>
      <c r="AK72" s="147"/>
      <c r="AL72" s="147"/>
      <c r="AM72" s="147"/>
      <c r="AN72" s="267"/>
      <c r="AO72" s="147"/>
      <c r="AP72" s="147"/>
      <c r="AQ72" s="83"/>
      <c r="AR72" s="153" t="s">
        <v>88</v>
      </c>
      <c r="AS72" s="83"/>
    </row>
    <row r="73" spans="1:45" s="166" customFormat="1" ht="18.75">
      <c r="A73" s="83"/>
      <c r="B73" s="83"/>
      <c r="C73" s="83"/>
      <c r="D73" s="147"/>
      <c r="E73" s="147"/>
      <c r="F73" s="147"/>
      <c r="G73" s="147"/>
      <c r="H73" s="147"/>
      <c r="I73" s="147"/>
      <c r="J73" s="147"/>
      <c r="K73" s="147"/>
      <c r="L73" s="147"/>
      <c r="M73" s="78"/>
      <c r="N73" s="147"/>
      <c r="O73" s="78"/>
      <c r="P73" s="371"/>
      <c r="Q73" s="371"/>
      <c r="R73" s="371"/>
      <c r="S73" s="282"/>
      <c r="T73" s="282"/>
      <c r="U73" s="282"/>
      <c r="V73" s="165"/>
      <c r="Y73" s="147"/>
      <c r="Z73" s="147"/>
      <c r="AA73" s="147"/>
      <c r="AB73" s="147"/>
      <c r="AC73" s="147"/>
      <c r="AD73" s="147"/>
      <c r="AE73" s="147"/>
      <c r="AF73" s="147"/>
      <c r="AG73" s="78"/>
      <c r="AH73" s="282"/>
      <c r="AI73" s="282"/>
      <c r="AJ73" s="283"/>
      <c r="AK73" s="147"/>
      <c r="AL73" s="147"/>
      <c r="AM73" s="147"/>
      <c r="AN73" s="147"/>
      <c r="AO73" s="147"/>
      <c r="AP73" s="147"/>
      <c r="AQ73" s="83"/>
      <c r="AR73" s="83"/>
      <c r="AS73" s="83"/>
    </row>
    <row r="74" spans="1:45" s="166" customFormat="1" ht="18.75">
      <c r="A74" s="83"/>
      <c r="B74" s="83"/>
      <c r="C74" s="83"/>
      <c r="D74" s="147"/>
      <c r="E74" s="147"/>
      <c r="F74" s="147"/>
      <c r="G74" s="147"/>
      <c r="H74" s="147"/>
      <c r="I74" s="147"/>
      <c r="J74" s="147"/>
      <c r="K74" s="147"/>
      <c r="L74" s="147"/>
      <c r="M74" s="78"/>
      <c r="N74" s="147"/>
      <c r="O74" s="78"/>
      <c r="P74" s="371"/>
      <c r="Q74" s="371"/>
      <c r="R74" s="371"/>
      <c r="S74" s="165"/>
      <c r="T74" s="165"/>
      <c r="Y74" s="147"/>
      <c r="Z74" s="147"/>
      <c r="AA74" s="147"/>
      <c r="AB74" s="147"/>
      <c r="AC74" s="147"/>
      <c r="AD74" s="147"/>
      <c r="AE74" s="147"/>
      <c r="AF74" s="147"/>
      <c r="AG74" s="78"/>
      <c r="AH74" s="78"/>
      <c r="AI74" s="78"/>
      <c r="AJ74" s="78"/>
      <c r="AK74" s="78"/>
      <c r="AL74" s="78"/>
      <c r="AM74" s="147"/>
      <c r="AN74" s="147"/>
      <c r="AO74" s="147"/>
      <c r="AP74" s="147"/>
      <c r="AQ74" s="83"/>
      <c r="AR74" s="83"/>
      <c r="AS74" s="83"/>
    </row>
    <row r="75" spans="1:45" s="166" customFormat="1" ht="18.75">
      <c r="A75" s="83"/>
      <c r="B75" s="83"/>
      <c r="C75" s="83"/>
      <c r="D75" s="147"/>
      <c r="E75" s="147"/>
      <c r="F75" s="147"/>
      <c r="G75" s="147"/>
      <c r="H75" s="147"/>
      <c r="I75" s="147"/>
      <c r="J75" s="147"/>
      <c r="K75" s="147"/>
      <c r="L75" s="147"/>
      <c r="M75" s="78"/>
      <c r="N75" s="147"/>
      <c r="O75" s="78"/>
      <c r="P75" s="371"/>
      <c r="Q75" s="371"/>
      <c r="R75" s="371"/>
      <c r="S75" s="165"/>
      <c r="Y75" s="147"/>
      <c r="Z75" s="147"/>
      <c r="AA75" s="147"/>
      <c r="AB75" s="147"/>
      <c r="AC75" s="147"/>
      <c r="AD75" s="147"/>
      <c r="AE75" s="147"/>
      <c r="AF75" s="147"/>
      <c r="AG75" s="78"/>
      <c r="AH75" s="78"/>
      <c r="AI75" s="78"/>
      <c r="AJ75" s="78"/>
      <c r="AK75" s="78"/>
      <c r="AL75" s="78"/>
      <c r="AM75" s="147"/>
      <c r="AN75" s="147"/>
      <c r="AO75" s="147"/>
      <c r="AP75" s="147"/>
      <c r="AQ75" s="83"/>
      <c r="AR75" s="83"/>
      <c r="AS75" s="83"/>
    </row>
    <row r="76" spans="1:45" s="166" customFormat="1" ht="18.75">
      <c r="A76" s="83"/>
      <c r="B76" s="83"/>
      <c r="C76" s="83"/>
      <c r="D76" s="147"/>
      <c r="E76" s="147"/>
      <c r="F76" s="147"/>
      <c r="G76" s="147"/>
      <c r="H76" s="147"/>
      <c r="I76" s="147"/>
      <c r="J76" s="147"/>
      <c r="K76" s="147"/>
      <c r="L76" s="147"/>
      <c r="M76" s="78"/>
      <c r="N76" s="147"/>
      <c r="O76" s="147"/>
      <c r="P76" s="371"/>
      <c r="Q76" s="371"/>
      <c r="R76" s="371"/>
      <c r="S76" s="165"/>
      <c r="Y76" s="147"/>
      <c r="Z76" s="147"/>
      <c r="AA76" s="147"/>
      <c r="AB76" s="147"/>
      <c r="AC76" s="147"/>
      <c r="AD76" s="147"/>
      <c r="AE76" s="147"/>
      <c r="AF76" s="147"/>
      <c r="AG76" s="78"/>
      <c r="AH76" s="78"/>
      <c r="AI76" s="147"/>
      <c r="AJ76" s="78"/>
      <c r="AK76" s="147"/>
      <c r="AL76" s="147"/>
      <c r="AM76" s="147"/>
      <c r="AN76" s="147"/>
      <c r="AO76" s="147"/>
      <c r="AP76" s="147"/>
      <c r="AQ76" s="83"/>
      <c r="AR76" s="83"/>
      <c r="AS76" s="83"/>
    </row>
    <row r="77" spans="1:45" s="166" customFormat="1" ht="18.75">
      <c r="A77" s="83"/>
      <c r="B77" s="83"/>
      <c r="C77" s="83"/>
      <c r="D77" s="147"/>
      <c r="E77" s="147"/>
      <c r="F77" s="147"/>
      <c r="G77" s="147"/>
      <c r="H77" s="147"/>
      <c r="I77" s="147"/>
      <c r="J77" s="147"/>
      <c r="K77" s="147"/>
      <c r="L77" s="147"/>
      <c r="M77" s="78"/>
      <c r="N77" s="147"/>
      <c r="O77" s="147"/>
      <c r="P77" s="371"/>
      <c r="Q77" s="371"/>
      <c r="R77" s="371"/>
      <c r="S77" s="165"/>
      <c r="Y77" s="147"/>
      <c r="Z77" s="147"/>
      <c r="AA77" s="147"/>
      <c r="AB77" s="147"/>
      <c r="AC77" s="147"/>
      <c r="AD77" s="147"/>
      <c r="AE77" s="147"/>
      <c r="AF77" s="147"/>
      <c r="AG77" s="78"/>
      <c r="AH77" s="78"/>
      <c r="AI77" s="147"/>
      <c r="AJ77" s="78"/>
      <c r="AK77" s="147"/>
      <c r="AL77" s="147"/>
      <c r="AM77" s="147"/>
      <c r="AN77" s="147"/>
      <c r="AO77" s="147"/>
      <c r="AP77" s="147"/>
      <c r="AQ77" s="83"/>
      <c r="AR77" s="83"/>
      <c r="AS77" s="83"/>
    </row>
    <row r="78" spans="1:45" s="166" customFormat="1" ht="18.75">
      <c r="A78" s="83"/>
      <c r="B78" s="83"/>
      <c r="C78" s="83"/>
      <c r="D78" s="147"/>
      <c r="E78" s="147"/>
      <c r="F78" s="147"/>
      <c r="G78" s="147"/>
      <c r="H78" s="147"/>
      <c r="I78" s="147"/>
      <c r="J78" s="147"/>
      <c r="K78" s="147"/>
      <c r="L78" s="147"/>
      <c r="M78" s="78"/>
      <c r="N78" s="147"/>
      <c r="O78" s="147"/>
      <c r="P78" s="371"/>
      <c r="Q78" s="371"/>
      <c r="R78" s="371"/>
      <c r="S78" s="165"/>
      <c r="Y78" s="147"/>
      <c r="Z78" s="147"/>
      <c r="AA78" s="147"/>
      <c r="AB78" s="147"/>
      <c r="AC78" s="147"/>
      <c r="AD78" s="147"/>
      <c r="AE78" s="147"/>
      <c r="AF78" s="147"/>
      <c r="AG78" s="147"/>
      <c r="AH78" s="78"/>
      <c r="AI78" s="147"/>
      <c r="AJ78" s="78"/>
      <c r="AK78" s="147"/>
      <c r="AL78" s="147"/>
      <c r="AM78" s="147"/>
      <c r="AN78" s="147"/>
      <c r="AO78" s="147"/>
      <c r="AP78" s="147"/>
      <c r="AQ78" s="83"/>
      <c r="AR78" s="83"/>
      <c r="AS78" s="83"/>
    </row>
    <row r="79" spans="1:45" s="166" customFormat="1" ht="18.75">
      <c r="A79" s="83"/>
      <c r="B79" s="83"/>
      <c r="C79" s="83"/>
      <c r="D79" s="147"/>
      <c r="E79" s="147"/>
      <c r="F79" s="147"/>
      <c r="G79" s="147"/>
      <c r="H79" s="147"/>
      <c r="I79" s="147"/>
      <c r="J79" s="147"/>
      <c r="K79" s="147"/>
      <c r="L79" s="147"/>
      <c r="M79" s="78"/>
      <c r="N79" s="147"/>
      <c r="O79" s="147"/>
      <c r="P79" s="371"/>
      <c r="Q79" s="371"/>
      <c r="R79" s="371"/>
      <c r="S79" s="165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83"/>
      <c r="AR79" s="83"/>
      <c r="AS79" s="83"/>
    </row>
    <row r="80" spans="1:45" s="166" customFormat="1" ht="18.75">
      <c r="A80" s="83"/>
      <c r="B80" s="83"/>
      <c r="C80" s="83"/>
      <c r="D80" s="147"/>
      <c r="E80" s="147"/>
      <c r="F80" s="147"/>
      <c r="G80" s="147"/>
      <c r="H80" s="147"/>
      <c r="I80" s="147"/>
      <c r="J80" s="147"/>
      <c r="K80" s="147"/>
      <c r="L80" s="147"/>
      <c r="M80" s="78"/>
      <c r="N80" s="147"/>
      <c r="O80" s="147"/>
      <c r="P80" s="371"/>
      <c r="Q80" s="371"/>
      <c r="R80" s="371"/>
      <c r="S80" s="165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83"/>
      <c r="AR80" s="83"/>
      <c r="AS80" s="83"/>
    </row>
    <row r="81" spans="1:45" s="166" customFormat="1" ht="18.75">
      <c r="A81" s="83"/>
      <c r="B81" s="83"/>
      <c r="C81" s="83"/>
      <c r="D81" s="147"/>
      <c r="E81" s="147"/>
      <c r="F81" s="147"/>
      <c r="G81" s="147"/>
      <c r="H81" s="147"/>
      <c r="I81" s="147"/>
      <c r="J81" s="147"/>
      <c r="K81" s="147"/>
      <c r="L81" s="147"/>
      <c r="M81" s="78"/>
      <c r="N81" s="147"/>
      <c r="O81" s="147"/>
      <c r="P81" s="371"/>
      <c r="Q81" s="371"/>
      <c r="R81" s="371"/>
      <c r="S81" s="165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83"/>
      <c r="AR81" s="83"/>
      <c r="AS81" s="83"/>
    </row>
    <row r="82" spans="1:45" s="166" customFormat="1" ht="18.75">
      <c r="A82" s="83"/>
      <c r="B82" s="83"/>
      <c r="C82" s="83"/>
      <c r="D82" s="147"/>
      <c r="E82" s="147"/>
      <c r="F82" s="147"/>
      <c r="G82" s="147"/>
      <c r="H82" s="147"/>
      <c r="I82" s="147"/>
      <c r="J82" s="147"/>
      <c r="K82" s="147"/>
      <c r="L82" s="147"/>
      <c r="M82" s="78"/>
      <c r="N82" s="147"/>
      <c r="O82" s="147"/>
      <c r="P82" s="371"/>
      <c r="Q82" s="371"/>
      <c r="R82" s="371"/>
      <c r="S82" s="165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83"/>
      <c r="AR82" s="83"/>
      <c r="AS82" s="83"/>
    </row>
    <row r="83" spans="1:45" s="166" customFormat="1" ht="18.75">
      <c r="A83" s="83"/>
      <c r="B83" s="83"/>
      <c r="C83" s="83"/>
      <c r="D83" s="147"/>
      <c r="E83" s="147"/>
      <c r="F83" s="147"/>
      <c r="G83" s="147"/>
      <c r="H83" s="147"/>
      <c r="I83" s="147"/>
      <c r="J83" s="147"/>
      <c r="K83" s="147"/>
      <c r="L83" s="147"/>
      <c r="M83" s="78"/>
      <c r="N83" s="147"/>
      <c r="O83" s="147"/>
      <c r="P83" s="371"/>
      <c r="Q83" s="371"/>
      <c r="R83" s="371"/>
      <c r="S83" s="165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83"/>
      <c r="AR83" s="83"/>
      <c r="AS83" s="83"/>
    </row>
    <row r="84" spans="1:45" s="166" customFormat="1" ht="18.75">
      <c r="A84" s="83"/>
      <c r="B84" s="83"/>
      <c r="C84" s="83"/>
      <c r="D84" s="147"/>
      <c r="E84" s="147"/>
      <c r="F84" s="147"/>
      <c r="G84" s="147"/>
      <c r="H84" s="147"/>
      <c r="I84" s="147"/>
      <c r="J84" s="147"/>
      <c r="K84" s="147"/>
      <c r="L84" s="147"/>
      <c r="M84" s="78"/>
      <c r="N84" s="147"/>
      <c r="O84" s="147"/>
      <c r="P84" s="371"/>
      <c r="Q84" s="371"/>
      <c r="R84" s="371"/>
      <c r="S84" s="165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83"/>
      <c r="AR84" s="83"/>
      <c r="AS84" s="83"/>
    </row>
    <row r="85" spans="1:45" s="166" customFormat="1" ht="18.75">
      <c r="A85" s="83"/>
      <c r="B85" s="83"/>
      <c r="C85" s="83"/>
      <c r="D85" s="147"/>
      <c r="E85" s="147"/>
      <c r="F85" s="147"/>
      <c r="G85" s="147"/>
      <c r="H85" s="147"/>
      <c r="I85" s="147"/>
      <c r="J85" s="147"/>
      <c r="K85" s="147"/>
      <c r="L85" s="147"/>
      <c r="M85" s="78"/>
      <c r="N85" s="147"/>
      <c r="O85" s="147"/>
      <c r="P85" s="371"/>
      <c r="Q85" s="371"/>
      <c r="R85" s="371"/>
      <c r="S85" s="165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83"/>
      <c r="AR85" s="83"/>
      <c r="AS85" s="83"/>
    </row>
    <row r="86" spans="1:45" s="166" customFormat="1" ht="18.75">
      <c r="A86" s="83"/>
      <c r="B86" s="83"/>
      <c r="C86" s="82"/>
      <c r="D86" s="78"/>
      <c r="E86" s="147"/>
      <c r="F86" s="147"/>
      <c r="G86" s="147"/>
      <c r="H86" s="147"/>
      <c r="I86" s="147"/>
      <c r="J86" s="147"/>
      <c r="K86" s="147"/>
      <c r="L86" s="147"/>
      <c r="M86" s="78"/>
      <c r="N86" s="147"/>
      <c r="O86" s="147"/>
      <c r="P86" s="371"/>
      <c r="Q86" s="371"/>
      <c r="R86" s="371"/>
      <c r="S86" s="165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83"/>
      <c r="AR86" s="83"/>
      <c r="AS86" s="83"/>
    </row>
    <row r="87" spans="1:45" s="166" customFormat="1" ht="18.75">
      <c r="A87" s="83"/>
      <c r="B87" s="83"/>
      <c r="C87" s="82"/>
      <c r="D87" s="78"/>
      <c r="E87" s="147"/>
      <c r="F87" s="147"/>
      <c r="G87" s="147"/>
      <c r="H87" s="147"/>
      <c r="I87" s="147"/>
      <c r="J87" s="147"/>
      <c r="K87" s="147"/>
      <c r="L87" s="147"/>
      <c r="M87" s="78"/>
      <c r="N87" s="147"/>
      <c r="O87" s="147"/>
      <c r="P87" s="371"/>
      <c r="Q87" s="371"/>
      <c r="R87" s="371"/>
      <c r="S87" s="165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83"/>
      <c r="AR87" s="83"/>
      <c r="AS87" s="83"/>
    </row>
    <row r="88" spans="1:45" s="166" customFormat="1" ht="18.75">
      <c r="A88" s="83"/>
      <c r="B88" s="83"/>
      <c r="C88" s="82"/>
      <c r="D88" s="78"/>
      <c r="E88" s="147"/>
      <c r="F88" s="147"/>
      <c r="G88" s="147"/>
      <c r="H88" s="147"/>
      <c r="I88" s="147"/>
      <c r="J88" s="147"/>
      <c r="K88" s="147"/>
      <c r="L88" s="147"/>
      <c r="M88" s="78"/>
      <c r="N88" s="147"/>
      <c r="O88" s="147"/>
      <c r="P88" s="371"/>
      <c r="Q88" s="371"/>
      <c r="R88" s="371"/>
      <c r="S88" s="165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83"/>
      <c r="AR88" s="83"/>
      <c r="AS88" s="83"/>
    </row>
    <row r="89" spans="1:45" s="166" customFormat="1" ht="18.75">
      <c r="A89" s="83"/>
      <c r="B89" s="83"/>
      <c r="C89" s="82"/>
      <c r="D89" s="78"/>
      <c r="E89" s="147"/>
      <c r="F89" s="147"/>
      <c r="G89" s="147"/>
      <c r="H89" s="147"/>
      <c r="I89" s="147"/>
      <c r="J89" s="147"/>
      <c r="K89" s="147"/>
      <c r="L89" s="147"/>
      <c r="M89" s="78"/>
      <c r="N89" s="147"/>
      <c r="O89" s="147"/>
      <c r="P89" s="371"/>
      <c r="Q89" s="371"/>
      <c r="R89" s="371"/>
      <c r="S89" s="165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83"/>
      <c r="AR89" s="83"/>
      <c r="AS89" s="83"/>
    </row>
    <row r="90" spans="1:45" s="166" customFormat="1" ht="18.75">
      <c r="A90" s="83"/>
      <c r="B90" s="83"/>
      <c r="C90" s="82"/>
      <c r="D90" s="78"/>
      <c r="E90" s="147"/>
      <c r="F90" s="147"/>
      <c r="G90" s="147"/>
      <c r="H90" s="147"/>
      <c r="I90" s="147"/>
      <c r="J90" s="147"/>
      <c r="K90" s="147"/>
      <c r="L90" s="147"/>
      <c r="M90" s="78"/>
      <c r="N90" s="147"/>
      <c r="O90" s="147"/>
      <c r="P90" s="371"/>
      <c r="Q90" s="371"/>
      <c r="R90" s="371"/>
      <c r="S90" s="165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83"/>
      <c r="AR90" s="83"/>
      <c r="AS90" s="83"/>
    </row>
    <row r="91" spans="1:45" s="166" customFormat="1" ht="18.75">
      <c r="A91" s="83"/>
      <c r="B91" s="83"/>
      <c r="C91" s="82"/>
      <c r="D91" s="78"/>
      <c r="E91" s="147"/>
      <c r="F91" s="147"/>
      <c r="G91" s="147"/>
      <c r="H91" s="147"/>
      <c r="I91" s="147"/>
      <c r="J91" s="147"/>
      <c r="K91" s="147"/>
      <c r="L91" s="147"/>
      <c r="M91" s="78"/>
      <c r="N91" s="147"/>
      <c r="O91" s="147"/>
      <c r="P91" s="371"/>
      <c r="Q91" s="371"/>
      <c r="R91" s="371"/>
      <c r="S91" s="165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83"/>
      <c r="AR91" s="83"/>
      <c r="AS91" s="83"/>
    </row>
    <row r="92" spans="1:45" s="166" customFormat="1" ht="18.75">
      <c r="A92" s="83"/>
      <c r="B92" s="83"/>
      <c r="C92" s="82"/>
      <c r="D92" s="78"/>
      <c r="E92" s="147"/>
      <c r="F92" s="147"/>
      <c r="G92" s="147"/>
      <c r="H92" s="147"/>
      <c r="I92" s="147"/>
      <c r="J92" s="147"/>
      <c r="K92" s="147"/>
      <c r="L92" s="147"/>
      <c r="M92" s="78"/>
      <c r="N92" s="147"/>
      <c r="O92" s="147"/>
      <c r="P92" s="371"/>
      <c r="Q92" s="371"/>
      <c r="R92" s="371"/>
      <c r="S92" s="165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83"/>
      <c r="AR92" s="83"/>
      <c r="AS92" s="83"/>
    </row>
    <row r="93" spans="1:45" s="166" customFormat="1" ht="18.75">
      <c r="A93" s="83"/>
      <c r="B93" s="83"/>
      <c r="C93" s="82"/>
      <c r="D93" s="78"/>
      <c r="E93" s="147"/>
      <c r="F93" s="147"/>
      <c r="G93" s="147"/>
      <c r="H93" s="147"/>
      <c r="I93" s="147"/>
      <c r="J93" s="147"/>
      <c r="K93" s="147"/>
      <c r="L93" s="147"/>
      <c r="M93" s="78"/>
      <c r="N93" s="147"/>
      <c r="O93" s="147"/>
      <c r="P93" s="371"/>
      <c r="Q93" s="371"/>
      <c r="R93" s="371"/>
      <c r="S93" s="165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83"/>
      <c r="AR93" s="83"/>
      <c r="AS93" s="83"/>
    </row>
    <row r="94" spans="1:45" s="166" customFormat="1" ht="18.75">
      <c r="A94" s="83"/>
      <c r="B94" s="83"/>
      <c r="C94" s="82"/>
      <c r="D94" s="78"/>
      <c r="E94" s="147"/>
      <c r="F94" s="147"/>
      <c r="G94" s="147"/>
      <c r="H94" s="147"/>
      <c r="I94" s="147"/>
      <c r="J94" s="147"/>
      <c r="K94" s="147"/>
      <c r="L94" s="147"/>
      <c r="M94" s="78"/>
      <c r="N94" s="147"/>
      <c r="O94" s="147"/>
      <c r="P94" s="371"/>
      <c r="Q94" s="371"/>
      <c r="R94" s="371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83"/>
      <c r="AR94" s="83"/>
      <c r="AS94" s="83"/>
    </row>
    <row r="95" spans="1:45" s="166" customFormat="1" ht="18.75">
      <c r="A95" s="83"/>
      <c r="B95" s="83"/>
      <c r="C95" s="82"/>
      <c r="D95" s="78"/>
      <c r="E95" s="147"/>
      <c r="F95" s="147"/>
      <c r="G95" s="147"/>
      <c r="H95" s="147"/>
      <c r="I95" s="147"/>
      <c r="J95" s="147"/>
      <c r="K95" s="147"/>
      <c r="L95" s="147"/>
      <c r="M95" s="78"/>
      <c r="N95" s="147"/>
      <c r="O95" s="147"/>
      <c r="P95" s="78"/>
      <c r="Q95" s="78"/>
      <c r="R95" s="78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83"/>
      <c r="AR95" s="83"/>
      <c r="AS95" s="83"/>
    </row>
    <row r="96" spans="3:16" ht="18.75">
      <c r="C96" s="21"/>
      <c r="D96" s="4"/>
      <c r="M96" s="4"/>
      <c r="P96" s="4"/>
    </row>
    <row r="97" spans="3:13" ht="18.75">
      <c r="C97" s="21"/>
      <c r="D97" s="4"/>
      <c r="M97" s="4"/>
    </row>
    <row r="98" ht="18.75">
      <c r="M98" s="4"/>
    </row>
    <row r="99" ht="18.75">
      <c r="M99" s="4"/>
    </row>
    <row r="100" ht="18.75">
      <c r="M100" s="4"/>
    </row>
    <row r="101" ht="18.75">
      <c r="M101" s="4"/>
    </row>
  </sheetData>
  <sheetProtection/>
  <mergeCells count="68">
    <mergeCell ref="A68:B69"/>
    <mergeCell ref="B64:B65"/>
    <mergeCell ref="B66:B67"/>
    <mergeCell ref="AQ71:AS71"/>
    <mergeCell ref="AR68:AS69"/>
    <mergeCell ref="AR64:AR65"/>
    <mergeCell ref="AR66:AR67"/>
    <mergeCell ref="AQ70:AS70"/>
    <mergeCell ref="A70:B70"/>
    <mergeCell ref="A71:B71"/>
    <mergeCell ref="AR62:AS62"/>
    <mergeCell ref="AR48:AR49"/>
    <mergeCell ref="AR50:AR51"/>
    <mergeCell ref="A59:B59"/>
    <mergeCell ref="B48:B49"/>
    <mergeCell ref="A56:B57"/>
    <mergeCell ref="AR54:AR55"/>
    <mergeCell ref="AR59:AS59"/>
    <mergeCell ref="AR56:AS57"/>
    <mergeCell ref="A62:B62"/>
    <mergeCell ref="AR38:AR39"/>
    <mergeCell ref="B34:B35"/>
    <mergeCell ref="B30:B31"/>
    <mergeCell ref="AR52:AR53"/>
    <mergeCell ref="AR32:AR33"/>
    <mergeCell ref="AR34:AR35"/>
    <mergeCell ref="AR40:AR41"/>
    <mergeCell ref="AR44:AR45"/>
    <mergeCell ref="AR46:AR47"/>
    <mergeCell ref="AR42:AR43"/>
    <mergeCell ref="AR18:AR19"/>
    <mergeCell ref="AR20:AR21"/>
    <mergeCell ref="AR22:AR23"/>
    <mergeCell ref="AR36:AR37"/>
    <mergeCell ref="AR30:AR31"/>
    <mergeCell ref="AR28:AR29"/>
    <mergeCell ref="AR24:AR25"/>
    <mergeCell ref="AR26:AR27"/>
    <mergeCell ref="B10:B11"/>
    <mergeCell ref="B6:B7"/>
    <mergeCell ref="B16:B17"/>
    <mergeCell ref="AR6:AR7"/>
    <mergeCell ref="AR8:AR9"/>
    <mergeCell ref="B8:B9"/>
    <mergeCell ref="AR10:AR11"/>
    <mergeCell ref="AR12:AR13"/>
    <mergeCell ref="AR14:AR15"/>
    <mergeCell ref="AR16:AR17"/>
    <mergeCell ref="B28:B29"/>
    <mergeCell ref="V3:X3"/>
    <mergeCell ref="B32:B33"/>
    <mergeCell ref="B26:B27"/>
    <mergeCell ref="B24:B25"/>
    <mergeCell ref="B22:B23"/>
    <mergeCell ref="B12:B13"/>
    <mergeCell ref="B18:B19"/>
    <mergeCell ref="B14:B15"/>
    <mergeCell ref="B20:B21"/>
    <mergeCell ref="A1:X1"/>
    <mergeCell ref="B54:B55"/>
    <mergeCell ref="B52:B53"/>
    <mergeCell ref="B50:B51"/>
    <mergeCell ref="B42:B43"/>
    <mergeCell ref="B40:B41"/>
    <mergeCell ref="B38:B39"/>
    <mergeCell ref="B46:B47"/>
    <mergeCell ref="B44:B45"/>
    <mergeCell ref="B36:B37"/>
  </mergeCells>
  <printOptions/>
  <pageMargins left="0.7086614173228347" right="0.7086614173228347" top="0.7480314960629921" bottom="0.7480314960629921" header="0.31496062992125984" footer="0.31496062992125984"/>
  <pageSetup firstPageNumber="99" useFirstPageNumber="1" fitToWidth="2" fitToHeight="1" horizontalDpi="600" verticalDpi="600" orientation="landscape" paperSize="9" scale="33" r:id="rId1"/>
  <colBreaks count="1" manualBreakCount="1">
    <brk id="24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1"/>
  <sheetViews>
    <sheetView zoomScale="50" zoomScaleNormal="50" zoomScaleSheetLayoutView="55" zoomScalePageLayoutView="0" workbookViewId="0" topLeftCell="A1">
      <pane xSplit="3" ySplit="5" topLeftCell="D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9" width="17.625" style="147" customWidth="1"/>
    <col min="10" max="18" width="17.625" style="14" customWidth="1"/>
    <col min="19" max="24" width="17.625" style="16" customWidth="1"/>
    <col min="25" max="27" width="17.625" style="147" customWidth="1"/>
    <col min="28" max="39" width="17.625" style="14" customWidth="1"/>
    <col min="40" max="42" width="20.625" style="14" customWidth="1"/>
    <col min="43" max="43" width="9.50390625" style="15" customWidth="1"/>
    <col min="44" max="44" width="22.625" style="15" customWidth="1"/>
    <col min="45" max="45" width="5.875" style="15" customWidth="1"/>
    <col min="46" max="16384" width="10.625" style="15" customWidth="1"/>
  </cols>
  <sheetData>
    <row r="1" spans="1:24" ht="32.25">
      <c r="A1" s="465" t="s">
        <v>89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</row>
    <row r="2" spans="1:45" ht="19.5" thickBot="1">
      <c r="A2" s="17" t="s">
        <v>71</v>
      </c>
      <c r="B2" s="17"/>
      <c r="C2" s="17"/>
      <c r="D2" s="116"/>
      <c r="E2" s="116"/>
      <c r="F2" s="116"/>
      <c r="G2" s="116"/>
      <c r="H2" s="116"/>
      <c r="I2" s="116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16" t="s">
        <v>71</v>
      </c>
      <c r="Z2" s="116"/>
      <c r="AA2" s="116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20"/>
      <c r="AR2" s="21"/>
      <c r="AS2" s="21"/>
    </row>
    <row r="3" spans="1:46" ht="21.75" customHeight="1">
      <c r="A3" s="22"/>
      <c r="D3" s="142" t="s">
        <v>2</v>
      </c>
      <c r="E3" s="143"/>
      <c r="F3" s="143"/>
      <c r="G3" s="142" t="s">
        <v>3</v>
      </c>
      <c r="H3" s="143"/>
      <c r="I3" s="143"/>
      <c r="J3" s="23" t="s">
        <v>4</v>
      </c>
      <c r="K3" s="24"/>
      <c r="L3" s="24"/>
      <c r="M3" s="23" t="s">
        <v>5</v>
      </c>
      <c r="N3" s="24"/>
      <c r="O3" s="24"/>
      <c r="P3" s="23" t="s">
        <v>6</v>
      </c>
      <c r="Q3" s="24"/>
      <c r="R3" s="24"/>
      <c r="S3" s="23" t="s">
        <v>7</v>
      </c>
      <c r="T3" s="24"/>
      <c r="U3" s="24"/>
      <c r="V3" s="25" t="s">
        <v>83</v>
      </c>
      <c r="W3" s="64"/>
      <c r="X3" s="65"/>
      <c r="Y3" s="148" t="s">
        <v>9</v>
      </c>
      <c r="Z3" s="143"/>
      <c r="AA3" s="143"/>
      <c r="AB3" s="23" t="s">
        <v>10</v>
      </c>
      <c r="AC3" s="24"/>
      <c r="AD3" s="24"/>
      <c r="AE3" s="23" t="s">
        <v>11</v>
      </c>
      <c r="AF3" s="24"/>
      <c r="AG3" s="24"/>
      <c r="AH3" s="23" t="s">
        <v>12</v>
      </c>
      <c r="AI3" s="24"/>
      <c r="AJ3" s="24"/>
      <c r="AK3" s="23" t="s">
        <v>13</v>
      </c>
      <c r="AL3" s="24"/>
      <c r="AM3" s="24"/>
      <c r="AN3" s="23" t="s">
        <v>14</v>
      </c>
      <c r="AO3" s="24"/>
      <c r="AP3" s="24"/>
      <c r="AQ3" s="26"/>
      <c r="AR3" s="27"/>
      <c r="AS3" s="28"/>
      <c r="AT3" s="21"/>
    </row>
    <row r="4" spans="1:46" ht="21.75" customHeight="1">
      <c r="A4" s="22"/>
      <c r="D4" s="144" t="s">
        <v>15</v>
      </c>
      <c r="E4" s="144" t="s">
        <v>16</v>
      </c>
      <c r="F4" s="144" t="s">
        <v>17</v>
      </c>
      <c r="G4" s="144" t="s">
        <v>15</v>
      </c>
      <c r="H4" s="144" t="s">
        <v>16</v>
      </c>
      <c r="I4" s="144" t="s">
        <v>17</v>
      </c>
      <c r="J4" s="30" t="s">
        <v>15</v>
      </c>
      <c r="K4" s="30" t="s">
        <v>16</v>
      </c>
      <c r="L4" s="30" t="s">
        <v>17</v>
      </c>
      <c r="M4" s="30" t="s">
        <v>15</v>
      </c>
      <c r="N4" s="30" t="s">
        <v>16</v>
      </c>
      <c r="O4" s="30" t="s">
        <v>17</v>
      </c>
      <c r="P4" s="30" t="s">
        <v>15</v>
      </c>
      <c r="Q4" s="30" t="s">
        <v>16</v>
      </c>
      <c r="R4" s="30" t="s">
        <v>17</v>
      </c>
      <c r="S4" s="30" t="s">
        <v>15</v>
      </c>
      <c r="T4" s="30" t="s">
        <v>16</v>
      </c>
      <c r="U4" s="30" t="s">
        <v>17</v>
      </c>
      <c r="V4" s="30" t="s">
        <v>15</v>
      </c>
      <c r="W4" s="30" t="s">
        <v>16</v>
      </c>
      <c r="X4" s="66" t="s">
        <v>17</v>
      </c>
      <c r="Y4" s="144" t="s">
        <v>15</v>
      </c>
      <c r="Z4" s="144" t="s">
        <v>16</v>
      </c>
      <c r="AA4" s="144" t="s">
        <v>17</v>
      </c>
      <c r="AB4" s="30" t="s">
        <v>15</v>
      </c>
      <c r="AC4" s="30" t="s">
        <v>16</v>
      </c>
      <c r="AD4" s="30" t="s">
        <v>17</v>
      </c>
      <c r="AE4" s="30" t="s">
        <v>15</v>
      </c>
      <c r="AF4" s="30" t="s">
        <v>16</v>
      </c>
      <c r="AG4" s="30" t="s">
        <v>17</v>
      </c>
      <c r="AH4" s="30" t="s">
        <v>15</v>
      </c>
      <c r="AI4" s="30" t="s">
        <v>16</v>
      </c>
      <c r="AJ4" s="30" t="s">
        <v>17</v>
      </c>
      <c r="AK4" s="30" t="s">
        <v>15</v>
      </c>
      <c r="AL4" s="30" t="s">
        <v>16</v>
      </c>
      <c r="AM4" s="30" t="s">
        <v>17</v>
      </c>
      <c r="AN4" s="30" t="s">
        <v>15</v>
      </c>
      <c r="AO4" s="30" t="s">
        <v>16</v>
      </c>
      <c r="AP4" s="30" t="s">
        <v>17</v>
      </c>
      <c r="AQ4" s="34"/>
      <c r="AR4" s="21"/>
      <c r="AS4" s="35"/>
      <c r="AT4" s="21"/>
    </row>
    <row r="5" spans="1:48" ht="21.75" customHeight="1">
      <c r="A5" s="36"/>
      <c r="B5" s="37"/>
      <c r="C5" s="37"/>
      <c r="D5" s="145" t="s">
        <v>18</v>
      </c>
      <c r="E5" s="145" t="s">
        <v>19</v>
      </c>
      <c r="F5" s="145" t="s">
        <v>20</v>
      </c>
      <c r="G5" s="145" t="s">
        <v>18</v>
      </c>
      <c r="H5" s="145" t="s">
        <v>19</v>
      </c>
      <c r="I5" s="145" t="s">
        <v>20</v>
      </c>
      <c r="J5" s="38" t="s">
        <v>18</v>
      </c>
      <c r="K5" s="38" t="s">
        <v>19</v>
      </c>
      <c r="L5" s="89" t="s">
        <v>20</v>
      </c>
      <c r="M5" s="100" t="s">
        <v>18</v>
      </c>
      <c r="N5" s="38" t="s">
        <v>19</v>
      </c>
      <c r="O5" s="89" t="s">
        <v>20</v>
      </c>
      <c r="P5" s="100" t="s">
        <v>18</v>
      </c>
      <c r="Q5" s="38" t="s">
        <v>19</v>
      </c>
      <c r="R5" s="89" t="s">
        <v>20</v>
      </c>
      <c r="S5" s="100" t="s">
        <v>18</v>
      </c>
      <c r="T5" s="38" t="s">
        <v>19</v>
      </c>
      <c r="U5" s="89" t="s">
        <v>20</v>
      </c>
      <c r="V5" s="87" t="s">
        <v>18</v>
      </c>
      <c r="W5" s="38" t="s">
        <v>19</v>
      </c>
      <c r="X5" s="67" t="s">
        <v>20</v>
      </c>
      <c r="Y5" s="145" t="s">
        <v>18</v>
      </c>
      <c r="Z5" s="145" t="s">
        <v>19</v>
      </c>
      <c r="AA5" s="163" t="s">
        <v>20</v>
      </c>
      <c r="AB5" s="100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89" t="s">
        <v>20</v>
      </c>
      <c r="AN5" s="100" t="s">
        <v>18</v>
      </c>
      <c r="AO5" s="38" t="s">
        <v>19</v>
      </c>
      <c r="AP5" s="38" t="s">
        <v>20</v>
      </c>
      <c r="AQ5" s="41"/>
      <c r="AR5" s="37"/>
      <c r="AS5" s="42"/>
      <c r="AT5" s="91"/>
      <c r="AU5" s="21"/>
      <c r="AV5" s="21"/>
    </row>
    <row r="6" spans="1:48" ht="21.75" customHeight="1">
      <c r="A6" s="45" t="s">
        <v>21</v>
      </c>
      <c r="B6" s="503" t="s">
        <v>22</v>
      </c>
      <c r="C6" s="68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90"/>
      <c r="Q6" s="290"/>
      <c r="R6" s="291"/>
      <c r="S6" s="292"/>
      <c r="T6" s="292"/>
      <c r="U6" s="292"/>
      <c r="V6" s="290"/>
      <c r="W6" s="290"/>
      <c r="X6" s="290"/>
      <c r="Y6" s="374"/>
      <c r="Z6" s="374"/>
      <c r="AA6" s="374"/>
      <c r="AB6" s="292"/>
      <c r="AC6" s="292"/>
      <c r="AD6" s="292"/>
      <c r="AE6" s="292"/>
      <c r="AF6" s="292"/>
      <c r="AG6" s="292"/>
      <c r="AH6" s="374"/>
      <c r="AI6" s="374"/>
      <c r="AJ6" s="374"/>
      <c r="AK6" s="297"/>
      <c r="AL6" s="292"/>
      <c r="AM6" s="423"/>
      <c r="AN6" s="73"/>
      <c r="AO6" s="1"/>
      <c r="AP6" s="1"/>
      <c r="AQ6" s="43" t="s">
        <v>23</v>
      </c>
      <c r="AR6" s="503" t="s">
        <v>22</v>
      </c>
      <c r="AS6" s="44" t="s">
        <v>21</v>
      </c>
      <c r="AT6" s="21"/>
      <c r="AV6" s="21"/>
    </row>
    <row r="7" spans="1:46" s="83" customFormat="1" ht="21.75" customHeight="1">
      <c r="A7" s="155"/>
      <c r="B7" s="504"/>
      <c r="C7" s="140" t="s">
        <v>24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424"/>
      <c r="Q7" s="424"/>
      <c r="R7" s="425"/>
      <c r="S7" s="380">
        <v>1</v>
      </c>
      <c r="T7" s="380">
        <v>81.336</v>
      </c>
      <c r="U7" s="380">
        <v>31679.735</v>
      </c>
      <c r="V7" s="424"/>
      <c r="W7" s="424"/>
      <c r="X7" s="424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8"/>
      <c r="AL7" s="380"/>
      <c r="AM7" s="426"/>
      <c r="AN7" s="85">
        <f>+D7+G7+J7+M7+P7+S7+V7+Y7+AB7+AE7+AH7+AK7</f>
        <v>1</v>
      </c>
      <c r="AO7" s="7">
        <f>+E7+H7+K7+N7+Q7+T7+W7+Z7+AC7+AF7+AI7+AL7</f>
        <v>81.336</v>
      </c>
      <c r="AP7" s="7">
        <f>+F7+I7+L7+O7+R7+U7+X7+AA7+AD7+AG7+AJ7+AM7</f>
        <v>31679.735</v>
      </c>
      <c r="AQ7" s="237" t="s">
        <v>24</v>
      </c>
      <c r="AR7" s="504"/>
      <c r="AS7" s="157"/>
      <c r="AT7" s="82"/>
    </row>
    <row r="8" spans="1:46" s="83" customFormat="1" ht="21.75" customHeight="1">
      <c r="A8" s="155" t="s">
        <v>25</v>
      </c>
      <c r="B8" s="466" t="s">
        <v>26</v>
      </c>
      <c r="C8" s="80" t="s">
        <v>23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427"/>
      <c r="Q8" s="427"/>
      <c r="R8" s="428"/>
      <c r="S8" s="374"/>
      <c r="T8" s="374"/>
      <c r="U8" s="374"/>
      <c r="V8" s="427"/>
      <c r="W8" s="427"/>
      <c r="X8" s="427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86"/>
      <c r="AL8" s="374"/>
      <c r="AM8" s="429"/>
      <c r="AN8" s="86"/>
      <c r="AO8" s="8"/>
      <c r="AP8" s="8"/>
      <c r="AQ8" s="227" t="s">
        <v>23</v>
      </c>
      <c r="AR8" s="466" t="s">
        <v>26</v>
      </c>
      <c r="AS8" s="157" t="s">
        <v>25</v>
      </c>
      <c r="AT8" s="82"/>
    </row>
    <row r="9" spans="1:46" s="83" customFormat="1" ht="21.75" customHeight="1">
      <c r="A9" s="155"/>
      <c r="B9" s="467"/>
      <c r="C9" s="140" t="s">
        <v>24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424"/>
      <c r="Q9" s="424"/>
      <c r="R9" s="425"/>
      <c r="S9" s="380"/>
      <c r="T9" s="380"/>
      <c r="U9" s="380"/>
      <c r="V9" s="424"/>
      <c r="W9" s="424"/>
      <c r="X9" s="424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8"/>
      <c r="AL9" s="380"/>
      <c r="AM9" s="426"/>
      <c r="AN9" s="85"/>
      <c r="AO9" s="7"/>
      <c r="AP9" s="7"/>
      <c r="AQ9" s="237" t="s">
        <v>24</v>
      </c>
      <c r="AR9" s="467"/>
      <c r="AS9" s="157"/>
      <c r="AT9" s="82"/>
    </row>
    <row r="10" spans="1:46" s="83" customFormat="1" ht="21.75" customHeight="1">
      <c r="A10" s="155" t="s">
        <v>27</v>
      </c>
      <c r="B10" s="466" t="s">
        <v>28</v>
      </c>
      <c r="C10" s="80" t="s">
        <v>23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427"/>
      <c r="Q10" s="427"/>
      <c r="R10" s="428"/>
      <c r="S10" s="374"/>
      <c r="T10" s="374"/>
      <c r="U10" s="374"/>
      <c r="V10" s="427"/>
      <c r="W10" s="427"/>
      <c r="X10" s="427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86"/>
      <c r="AL10" s="374"/>
      <c r="AM10" s="429"/>
      <c r="AN10" s="86"/>
      <c r="AO10" s="8"/>
      <c r="AP10" s="8"/>
      <c r="AQ10" s="227" t="s">
        <v>23</v>
      </c>
      <c r="AR10" s="466" t="s">
        <v>28</v>
      </c>
      <c r="AS10" s="157" t="s">
        <v>27</v>
      </c>
      <c r="AT10" s="82"/>
    </row>
    <row r="11" spans="1:46" s="83" customFormat="1" ht="21.75" customHeight="1">
      <c r="A11" s="158"/>
      <c r="B11" s="467"/>
      <c r="C11" s="140" t="s">
        <v>24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424"/>
      <c r="Q11" s="424"/>
      <c r="R11" s="425"/>
      <c r="S11" s="380"/>
      <c r="T11" s="380"/>
      <c r="U11" s="380"/>
      <c r="V11" s="424"/>
      <c r="W11" s="424"/>
      <c r="X11" s="424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8"/>
      <c r="AL11" s="380"/>
      <c r="AM11" s="426"/>
      <c r="AN11" s="85"/>
      <c r="AO11" s="7"/>
      <c r="AP11" s="7"/>
      <c r="AQ11" s="239" t="s">
        <v>24</v>
      </c>
      <c r="AR11" s="467"/>
      <c r="AS11" s="160"/>
      <c r="AT11" s="82"/>
    </row>
    <row r="12" spans="1:46" s="83" customFormat="1" ht="21.75" customHeight="1">
      <c r="A12" s="155"/>
      <c r="B12" s="466" t="s">
        <v>29</v>
      </c>
      <c r="C12" s="80" t="s">
        <v>23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427"/>
      <c r="Q12" s="427"/>
      <c r="R12" s="428"/>
      <c r="S12" s="374"/>
      <c r="T12" s="374"/>
      <c r="U12" s="374"/>
      <c r="V12" s="427"/>
      <c r="W12" s="427"/>
      <c r="X12" s="427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86"/>
      <c r="AL12" s="374"/>
      <c r="AM12" s="429"/>
      <c r="AN12" s="86"/>
      <c r="AO12" s="8"/>
      <c r="AP12" s="8"/>
      <c r="AQ12" s="227" t="s">
        <v>23</v>
      </c>
      <c r="AR12" s="466" t="s">
        <v>29</v>
      </c>
      <c r="AS12" s="157"/>
      <c r="AT12" s="82"/>
    </row>
    <row r="13" spans="1:46" s="83" customFormat="1" ht="21.75" customHeight="1">
      <c r="A13" s="155" t="s">
        <v>30</v>
      </c>
      <c r="B13" s="467"/>
      <c r="C13" s="140" t="s">
        <v>24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424"/>
      <c r="Q13" s="424"/>
      <c r="R13" s="425"/>
      <c r="S13" s="380"/>
      <c r="T13" s="380"/>
      <c r="U13" s="380"/>
      <c r="V13" s="424"/>
      <c r="W13" s="424"/>
      <c r="X13" s="424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8"/>
      <c r="AL13" s="380"/>
      <c r="AM13" s="426"/>
      <c r="AN13" s="85"/>
      <c r="AO13" s="7"/>
      <c r="AP13" s="7"/>
      <c r="AQ13" s="237" t="s">
        <v>24</v>
      </c>
      <c r="AR13" s="467"/>
      <c r="AS13" s="157" t="s">
        <v>30</v>
      </c>
      <c r="AT13" s="82"/>
    </row>
    <row r="14" spans="1:46" s="83" customFormat="1" ht="21.75" customHeight="1">
      <c r="A14" s="155"/>
      <c r="B14" s="466" t="s">
        <v>31</v>
      </c>
      <c r="C14" s="80" t="s">
        <v>23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427"/>
      <c r="Q14" s="427"/>
      <c r="R14" s="428"/>
      <c r="S14" s="374"/>
      <c r="T14" s="374"/>
      <c r="U14" s="374"/>
      <c r="V14" s="427"/>
      <c r="W14" s="427"/>
      <c r="X14" s="427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86"/>
      <c r="AL14" s="374"/>
      <c r="AM14" s="429"/>
      <c r="AN14" s="86"/>
      <c r="AO14" s="8"/>
      <c r="AP14" s="8"/>
      <c r="AQ14" s="211" t="s">
        <v>23</v>
      </c>
      <c r="AR14" s="466" t="s">
        <v>31</v>
      </c>
      <c r="AS14" s="157"/>
      <c r="AT14" s="82"/>
    </row>
    <row r="15" spans="1:46" s="83" customFormat="1" ht="21.75" customHeight="1">
      <c r="A15" s="155" t="s">
        <v>25</v>
      </c>
      <c r="B15" s="467"/>
      <c r="C15" s="140" t="s">
        <v>24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424"/>
      <c r="Q15" s="424"/>
      <c r="R15" s="425"/>
      <c r="S15" s="380"/>
      <c r="T15" s="380"/>
      <c r="U15" s="380"/>
      <c r="V15" s="424"/>
      <c r="W15" s="424"/>
      <c r="X15" s="424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8"/>
      <c r="AL15" s="380"/>
      <c r="AM15" s="426"/>
      <c r="AN15" s="85"/>
      <c r="AO15" s="7"/>
      <c r="AP15" s="7"/>
      <c r="AQ15" s="240" t="s">
        <v>24</v>
      </c>
      <c r="AR15" s="467"/>
      <c r="AS15" s="157" t="s">
        <v>25</v>
      </c>
      <c r="AT15" s="82"/>
    </row>
    <row r="16" spans="1:46" s="83" customFormat="1" ht="21.75" customHeight="1">
      <c r="A16" s="155"/>
      <c r="B16" s="466" t="s">
        <v>32</v>
      </c>
      <c r="C16" s="80" t="s">
        <v>23</v>
      </c>
      <c r="D16" s="8"/>
      <c r="E16" s="8"/>
      <c r="F16" s="8"/>
      <c r="G16" s="8"/>
      <c r="H16" s="8"/>
      <c r="I16" s="8"/>
      <c r="J16" s="8">
        <v>9</v>
      </c>
      <c r="K16" s="8">
        <v>2.2477</v>
      </c>
      <c r="L16" s="8">
        <v>1393.024</v>
      </c>
      <c r="M16" s="8">
        <v>2</v>
      </c>
      <c r="N16" s="8">
        <v>0.9675</v>
      </c>
      <c r="O16" s="8">
        <v>406.504</v>
      </c>
      <c r="P16" s="427">
        <v>14</v>
      </c>
      <c r="Q16" s="427">
        <v>11.4083</v>
      </c>
      <c r="R16" s="428">
        <v>3472.408</v>
      </c>
      <c r="S16" s="374">
        <v>15</v>
      </c>
      <c r="T16" s="374">
        <v>14.6879</v>
      </c>
      <c r="U16" s="374">
        <v>3750.927</v>
      </c>
      <c r="V16" s="427">
        <v>1</v>
      </c>
      <c r="W16" s="427">
        <v>0.5582</v>
      </c>
      <c r="X16" s="427">
        <v>191.011</v>
      </c>
      <c r="Y16" s="374"/>
      <c r="Z16" s="374"/>
      <c r="AA16" s="374"/>
      <c r="AB16" s="374">
        <v>13</v>
      </c>
      <c r="AC16" s="374">
        <v>5.4182</v>
      </c>
      <c r="AD16" s="374">
        <v>2213.924</v>
      </c>
      <c r="AE16" s="374">
        <v>13</v>
      </c>
      <c r="AF16" s="374">
        <v>6.5002</v>
      </c>
      <c r="AG16" s="374">
        <v>3551.88</v>
      </c>
      <c r="AH16" s="374">
        <v>12</v>
      </c>
      <c r="AI16" s="374">
        <v>9.4862</v>
      </c>
      <c r="AJ16" s="374">
        <v>4813.933</v>
      </c>
      <c r="AK16" s="386">
        <v>12</v>
      </c>
      <c r="AL16" s="374">
        <v>8.9032</v>
      </c>
      <c r="AM16" s="429">
        <v>4343.627</v>
      </c>
      <c r="AN16" s="86">
        <f>+D16+G16+J16+M16+P16+S16+V16+Y16+AB16+AE16+AH16+AK16</f>
        <v>91</v>
      </c>
      <c r="AO16" s="8">
        <f>+E16+H16+K16+N16+Q16+T16+W16+Z16+AC16+AF16+AI16+AL16</f>
        <v>60.17739999999999</v>
      </c>
      <c r="AP16" s="8">
        <f>+F16+I16+L16+O16+R16+U16+X16+AA16+AD16+AG16+AJ16+AM16</f>
        <v>24137.238</v>
      </c>
      <c r="AQ16" s="227" t="s">
        <v>23</v>
      </c>
      <c r="AR16" s="466" t="s">
        <v>32</v>
      </c>
      <c r="AS16" s="157"/>
      <c r="AT16" s="82"/>
    </row>
    <row r="17" spans="1:46" s="83" customFormat="1" ht="21.75" customHeight="1">
      <c r="A17" s="155" t="s">
        <v>27</v>
      </c>
      <c r="B17" s="467"/>
      <c r="C17" s="140" t="s">
        <v>24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424"/>
      <c r="Q17" s="424"/>
      <c r="R17" s="425"/>
      <c r="S17" s="380"/>
      <c r="T17" s="380"/>
      <c r="U17" s="380"/>
      <c r="V17" s="424"/>
      <c r="W17" s="424"/>
      <c r="X17" s="424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8"/>
      <c r="AL17" s="380"/>
      <c r="AM17" s="426"/>
      <c r="AN17" s="85"/>
      <c r="AO17" s="7"/>
      <c r="AP17" s="7"/>
      <c r="AQ17" s="237" t="s">
        <v>24</v>
      </c>
      <c r="AR17" s="467"/>
      <c r="AS17" s="157" t="s">
        <v>27</v>
      </c>
      <c r="AT17" s="82"/>
    </row>
    <row r="18" spans="1:46" s="83" customFormat="1" ht="21.75" customHeight="1">
      <c r="A18" s="155"/>
      <c r="B18" s="466" t="s">
        <v>33</v>
      </c>
      <c r="C18" s="80" t="s">
        <v>23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427"/>
      <c r="Q18" s="427"/>
      <c r="R18" s="428"/>
      <c r="S18" s="374"/>
      <c r="T18" s="374"/>
      <c r="U18" s="374"/>
      <c r="V18" s="427"/>
      <c r="W18" s="427"/>
      <c r="X18" s="427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86"/>
      <c r="AL18" s="374"/>
      <c r="AM18" s="429"/>
      <c r="AN18" s="86"/>
      <c r="AO18" s="8"/>
      <c r="AP18" s="8"/>
      <c r="AQ18" s="227" t="s">
        <v>23</v>
      </c>
      <c r="AR18" s="466" t="s">
        <v>33</v>
      </c>
      <c r="AS18" s="157"/>
      <c r="AT18" s="82"/>
    </row>
    <row r="19" spans="1:46" s="83" customFormat="1" ht="21.75" customHeight="1">
      <c r="A19" s="158"/>
      <c r="B19" s="467"/>
      <c r="C19" s="140" t="s">
        <v>24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424"/>
      <c r="Q19" s="424"/>
      <c r="R19" s="425"/>
      <c r="S19" s="380"/>
      <c r="T19" s="380"/>
      <c r="U19" s="380"/>
      <c r="V19" s="424"/>
      <c r="W19" s="424"/>
      <c r="X19" s="424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8"/>
      <c r="AL19" s="380"/>
      <c r="AM19" s="426"/>
      <c r="AN19" s="85"/>
      <c r="AO19" s="7"/>
      <c r="AP19" s="7"/>
      <c r="AQ19" s="239" t="s">
        <v>24</v>
      </c>
      <c r="AR19" s="467"/>
      <c r="AS19" s="160"/>
      <c r="AT19" s="82"/>
    </row>
    <row r="20" spans="1:46" s="83" customFormat="1" ht="21.75" customHeight="1">
      <c r="A20" s="155" t="s">
        <v>34</v>
      </c>
      <c r="B20" s="466" t="s">
        <v>35</v>
      </c>
      <c r="C20" s="80" t="s">
        <v>23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427"/>
      <c r="Q20" s="427"/>
      <c r="R20" s="428"/>
      <c r="S20" s="374"/>
      <c r="T20" s="374"/>
      <c r="U20" s="374"/>
      <c r="V20" s="427"/>
      <c r="W20" s="427"/>
      <c r="X20" s="427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86"/>
      <c r="AL20" s="374"/>
      <c r="AM20" s="429"/>
      <c r="AN20" s="86"/>
      <c r="AO20" s="8"/>
      <c r="AP20" s="8"/>
      <c r="AQ20" s="227" t="s">
        <v>23</v>
      </c>
      <c r="AR20" s="466" t="s">
        <v>35</v>
      </c>
      <c r="AS20" s="157" t="s">
        <v>34</v>
      </c>
      <c r="AT20" s="82"/>
    </row>
    <row r="21" spans="1:46" s="83" customFormat="1" ht="21.75" customHeight="1">
      <c r="A21" s="155" t="s">
        <v>25</v>
      </c>
      <c r="B21" s="467"/>
      <c r="C21" s="140" t="s">
        <v>24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424"/>
      <c r="Q21" s="424"/>
      <c r="R21" s="425"/>
      <c r="S21" s="380"/>
      <c r="T21" s="380"/>
      <c r="U21" s="380"/>
      <c r="V21" s="424"/>
      <c r="W21" s="424"/>
      <c r="X21" s="424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8"/>
      <c r="AL21" s="380"/>
      <c r="AM21" s="426"/>
      <c r="AN21" s="85"/>
      <c r="AO21" s="7"/>
      <c r="AP21" s="7"/>
      <c r="AQ21" s="237" t="s">
        <v>24</v>
      </c>
      <c r="AR21" s="467"/>
      <c r="AS21" s="157" t="s">
        <v>25</v>
      </c>
      <c r="AT21" s="82"/>
    </row>
    <row r="22" spans="1:46" s="83" customFormat="1" ht="21.75" customHeight="1">
      <c r="A22" s="155" t="s">
        <v>27</v>
      </c>
      <c r="B22" s="466" t="s">
        <v>36</v>
      </c>
      <c r="C22" s="80" t="s">
        <v>23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427"/>
      <c r="Q22" s="427"/>
      <c r="R22" s="428"/>
      <c r="S22" s="374"/>
      <c r="T22" s="374"/>
      <c r="U22" s="374"/>
      <c r="V22" s="427"/>
      <c r="W22" s="427"/>
      <c r="X22" s="427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86"/>
      <c r="AL22" s="374"/>
      <c r="AM22" s="429"/>
      <c r="AN22" s="86"/>
      <c r="AO22" s="8"/>
      <c r="AP22" s="8"/>
      <c r="AQ22" s="211" t="s">
        <v>23</v>
      </c>
      <c r="AR22" s="466" t="s">
        <v>36</v>
      </c>
      <c r="AS22" s="157" t="s">
        <v>27</v>
      </c>
      <c r="AT22" s="82"/>
    </row>
    <row r="23" spans="1:46" s="83" customFormat="1" ht="21.75" customHeight="1">
      <c r="A23" s="158"/>
      <c r="B23" s="467"/>
      <c r="C23" s="140" t="s">
        <v>24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424"/>
      <c r="Q23" s="424"/>
      <c r="R23" s="425"/>
      <c r="S23" s="380"/>
      <c r="T23" s="380"/>
      <c r="U23" s="380"/>
      <c r="V23" s="424"/>
      <c r="W23" s="424"/>
      <c r="X23" s="424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8"/>
      <c r="AL23" s="380"/>
      <c r="AM23" s="426"/>
      <c r="AN23" s="85"/>
      <c r="AO23" s="7"/>
      <c r="AP23" s="7"/>
      <c r="AQ23" s="159" t="s">
        <v>24</v>
      </c>
      <c r="AR23" s="467"/>
      <c r="AS23" s="160"/>
      <c r="AT23" s="82"/>
    </row>
    <row r="24" spans="1:46" s="83" customFormat="1" ht="21.75" customHeight="1">
      <c r="A24" s="155"/>
      <c r="B24" s="466" t="s">
        <v>37</v>
      </c>
      <c r="C24" s="80" t="s">
        <v>23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427"/>
      <c r="Q24" s="427"/>
      <c r="R24" s="428"/>
      <c r="S24" s="374"/>
      <c r="T24" s="374"/>
      <c r="U24" s="374"/>
      <c r="V24" s="427"/>
      <c r="W24" s="427"/>
      <c r="X24" s="427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86"/>
      <c r="AL24" s="374"/>
      <c r="AM24" s="429"/>
      <c r="AN24" s="86"/>
      <c r="AO24" s="8"/>
      <c r="AP24" s="8"/>
      <c r="AQ24" s="227" t="s">
        <v>23</v>
      </c>
      <c r="AR24" s="466" t="s">
        <v>37</v>
      </c>
      <c r="AS24" s="157"/>
      <c r="AT24" s="82"/>
    </row>
    <row r="25" spans="1:46" s="83" customFormat="1" ht="21.75" customHeight="1">
      <c r="A25" s="155" t="s">
        <v>38</v>
      </c>
      <c r="B25" s="467"/>
      <c r="C25" s="140" t="s">
        <v>24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424"/>
      <c r="Q25" s="424"/>
      <c r="R25" s="425"/>
      <c r="S25" s="380"/>
      <c r="T25" s="380"/>
      <c r="U25" s="380"/>
      <c r="V25" s="424"/>
      <c r="W25" s="424"/>
      <c r="X25" s="424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8"/>
      <c r="AL25" s="380"/>
      <c r="AM25" s="426"/>
      <c r="AN25" s="85"/>
      <c r="AO25" s="7"/>
      <c r="AP25" s="7"/>
      <c r="AQ25" s="237" t="s">
        <v>24</v>
      </c>
      <c r="AR25" s="467"/>
      <c r="AS25" s="157" t="s">
        <v>38</v>
      </c>
      <c r="AT25" s="82"/>
    </row>
    <row r="26" spans="1:46" s="83" customFormat="1" ht="21.75" customHeight="1">
      <c r="A26" s="155"/>
      <c r="B26" s="466" t="s">
        <v>39</v>
      </c>
      <c r="C26" s="80" t="s">
        <v>23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427"/>
      <c r="Q26" s="427"/>
      <c r="R26" s="428"/>
      <c r="S26" s="374"/>
      <c r="T26" s="374"/>
      <c r="U26" s="374"/>
      <c r="V26" s="427"/>
      <c r="W26" s="427"/>
      <c r="X26" s="427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86"/>
      <c r="AL26" s="374"/>
      <c r="AM26" s="429"/>
      <c r="AN26" s="86"/>
      <c r="AO26" s="8"/>
      <c r="AP26" s="8"/>
      <c r="AQ26" s="227" t="s">
        <v>23</v>
      </c>
      <c r="AR26" s="466" t="s">
        <v>39</v>
      </c>
      <c r="AS26" s="157"/>
      <c r="AT26" s="82"/>
    </row>
    <row r="27" spans="1:46" s="83" customFormat="1" ht="21.75" customHeight="1">
      <c r="A27" s="155" t="s">
        <v>25</v>
      </c>
      <c r="B27" s="467"/>
      <c r="C27" s="140" t="s">
        <v>24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424"/>
      <c r="Q27" s="424"/>
      <c r="R27" s="425"/>
      <c r="S27" s="380"/>
      <c r="T27" s="380"/>
      <c r="U27" s="380"/>
      <c r="V27" s="424"/>
      <c r="W27" s="424"/>
      <c r="X27" s="424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8"/>
      <c r="AL27" s="380"/>
      <c r="AM27" s="426"/>
      <c r="AN27" s="85"/>
      <c r="AO27" s="7"/>
      <c r="AP27" s="7"/>
      <c r="AQ27" s="240" t="s">
        <v>24</v>
      </c>
      <c r="AR27" s="467"/>
      <c r="AS27" s="157" t="s">
        <v>25</v>
      </c>
      <c r="AT27" s="82"/>
    </row>
    <row r="28" spans="1:46" s="83" customFormat="1" ht="21.75" customHeight="1">
      <c r="A28" s="155"/>
      <c r="B28" s="466" t="s">
        <v>40</v>
      </c>
      <c r="C28" s="80" t="s">
        <v>23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427"/>
      <c r="Q28" s="427"/>
      <c r="R28" s="428"/>
      <c r="S28" s="374"/>
      <c r="T28" s="374"/>
      <c r="U28" s="374"/>
      <c r="V28" s="427"/>
      <c r="W28" s="427"/>
      <c r="X28" s="427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4"/>
      <c r="AK28" s="386"/>
      <c r="AL28" s="374"/>
      <c r="AM28" s="429"/>
      <c r="AN28" s="86"/>
      <c r="AO28" s="8"/>
      <c r="AP28" s="8"/>
      <c r="AQ28" s="227" t="s">
        <v>23</v>
      </c>
      <c r="AR28" s="466" t="s">
        <v>40</v>
      </c>
      <c r="AS28" s="157"/>
      <c r="AT28" s="82"/>
    </row>
    <row r="29" spans="1:46" s="83" customFormat="1" ht="21.75" customHeight="1">
      <c r="A29" s="155" t="s">
        <v>27</v>
      </c>
      <c r="B29" s="467"/>
      <c r="C29" s="140" t="s">
        <v>24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424"/>
      <c r="Q29" s="424"/>
      <c r="R29" s="425"/>
      <c r="S29" s="380"/>
      <c r="T29" s="380"/>
      <c r="U29" s="380"/>
      <c r="V29" s="424"/>
      <c r="W29" s="424"/>
      <c r="X29" s="424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8"/>
      <c r="AL29" s="380"/>
      <c r="AM29" s="426"/>
      <c r="AN29" s="85"/>
      <c r="AO29" s="7"/>
      <c r="AP29" s="7"/>
      <c r="AQ29" s="237" t="s">
        <v>24</v>
      </c>
      <c r="AR29" s="467"/>
      <c r="AS29" s="157" t="s">
        <v>27</v>
      </c>
      <c r="AT29" s="82"/>
    </row>
    <row r="30" spans="1:46" s="83" customFormat="1" ht="21.75" customHeight="1">
      <c r="A30" s="155"/>
      <c r="B30" s="466" t="s">
        <v>41</v>
      </c>
      <c r="C30" s="80" t="s">
        <v>23</v>
      </c>
      <c r="D30" s="8">
        <v>36</v>
      </c>
      <c r="E30" s="8">
        <v>17.0475</v>
      </c>
      <c r="F30" s="8">
        <v>4353.989</v>
      </c>
      <c r="G30" s="8">
        <v>10</v>
      </c>
      <c r="H30" s="8">
        <v>5.3909</v>
      </c>
      <c r="I30" s="8">
        <v>1474.325</v>
      </c>
      <c r="J30" s="8">
        <v>9</v>
      </c>
      <c r="K30" s="8">
        <v>2.6255</v>
      </c>
      <c r="L30" s="8">
        <v>853.499</v>
      </c>
      <c r="M30" s="8">
        <v>24</v>
      </c>
      <c r="N30" s="8">
        <v>6.457</v>
      </c>
      <c r="O30" s="8">
        <v>3666.251</v>
      </c>
      <c r="P30" s="427">
        <v>56</v>
      </c>
      <c r="Q30" s="427">
        <v>20.973</v>
      </c>
      <c r="R30" s="428">
        <v>10131.076</v>
      </c>
      <c r="S30" s="374">
        <v>68</v>
      </c>
      <c r="T30" s="374">
        <v>34.9901</v>
      </c>
      <c r="U30" s="374">
        <v>16768.297</v>
      </c>
      <c r="V30" s="427">
        <v>43</v>
      </c>
      <c r="W30" s="427">
        <v>20.7961</v>
      </c>
      <c r="X30" s="427">
        <v>14028.947</v>
      </c>
      <c r="Y30" s="374">
        <v>58</v>
      </c>
      <c r="Z30" s="374">
        <v>14.4017</v>
      </c>
      <c r="AA30" s="374">
        <v>18148.496</v>
      </c>
      <c r="AB30" s="374">
        <v>43</v>
      </c>
      <c r="AC30" s="374">
        <v>8.6087</v>
      </c>
      <c r="AD30" s="374">
        <v>11938.663</v>
      </c>
      <c r="AE30" s="374">
        <v>28</v>
      </c>
      <c r="AF30" s="374">
        <v>3.7813</v>
      </c>
      <c r="AG30" s="374">
        <v>7742.208</v>
      </c>
      <c r="AH30" s="374">
        <v>15</v>
      </c>
      <c r="AI30" s="374">
        <v>1.6049</v>
      </c>
      <c r="AJ30" s="374">
        <v>1692.758</v>
      </c>
      <c r="AK30" s="386">
        <v>31</v>
      </c>
      <c r="AL30" s="374">
        <v>10.6636</v>
      </c>
      <c r="AM30" s="429">
        <v>5142.013</v>
      </c>
      <c r="AN30" s="86">
        <f>+D30+G30+J30+M30+P30+S30+V30+Y30+AB30+AE30+AH30+AK30</f>
        <v>421</v>
      </c>
      <c r="AO30" s="8">
        <f>+E30+H30+K30+N30+Q30+T30+W30+Z30+AC30+AF30+AI30+AL30</f>
        <v>147.34029999999998</v>
      </c>
      <c r="AP30" s="8">
        <f>+F30+I30+L30+O30+R30+U30+X30+AA30+AD30+AG30+AJ30+AM30</f>
        <v>95940.52200000001</v>
      </c>
      <c r="AQ30" s="227" t="s">
        <v>23</v>
      </c>
      <c r="AR30" s="466" t="s">
        <v>41</v>
      </c>
      <c r="AS30" s="156"/>
      <c r="AT30" s="82"/>
    </row>
    <row r="31" spans="1:46" s="83" customFormat="1" ht="21.75" customHeight="1">
      <c r="A31" s="158"/>
      <c r="B31" s="467"/>
      <c r="C31" s="140" t="s">
        <v>24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424"/>
      <c r="Q31" s="424"/>
      <c r="R31" s="425"/>
      <c r="S31" s="380"/>
      <c r="T31" s="380"/>
      <c r="U31" s="380"/>
      <c r="V31" s="424"/>
      <c r="W31" s="424"/>
      <c r="X31" s="424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8"/>
      <c r="AL31" s="380"/>
      <c r="AM31" s="426"/>
      <c r="AN31" s="85"/>
      <c r="AO31" s="7"/>
      <c r="AP31" s="7"/>
      <c r="AQ31" s="239" t="s">
        <v>24</v>
      </c>
      <c r="AR31" s="467"/>
      <c r="AS31" s="160"/>
      <c r="AT31" s="82"/>
    </row>
    <row r="32" spans="1:46" s="83" customFormat="1" ht="21.75" customHeight="1">
      <c r="A32" s="155" t="s">
        <v>42</v>
      </c>
      <c r="B32" s="466" t="s">
        <v>43</v>
      </c>
      <c r="C32" s="80" t="s">
        <v>23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427">
        <v>2</v>
      </c>
      <c r="Q32" s="427">
        <v>6.1096</v>
      </c>
      <c r="R32" s="428">
        <v>16762.896</v>
      </c>
      <c r="S32" s="374">
        <v>1</v>
      </c>
      <c r="T32" s="374">
        <v>0.9646</v>
      </c>
      <c r="U32" s="374">
        <v>1605.474</v>
      </c>
      <c r="V32" s="427"/>
      <c r="W32" s="427"/>
      <c r="X32" s="427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86"/>
      <c r="AL32" s="374"/>
      <c r="AM32" s="429"/>
      <c r="AN32" s="86">
        <f>+D32+G32+J32+M32+P32+S32+V32+Y32+AB32+AE32+AH32+AK32</f>
        <v>3</v>
      </c>
      <c r="AO32" s="8">
        <f>+E32+H32+K32+N32+Q32+T32+W32+Z32+AC32+AF32+AI32+AL32</f>
        <v>7.0742</v>
      </c>
      <c r="AP32" s="8">
        <f>+F32+I32+L32+O32+R32+U32+X32+AA32+AD32+AG32+AJ32+AM32</f>
        <v>18368.37</v>
      </c>
      <c r="AQ32" s="241" t="s">
        <v>23</v>
      </c>
      <c r="AR32" s="466" t="s">
        <v>43</v>
      </c>
      <c r="AS32" s="157" t="s">
        <v>42</v>
      </c>
      <c r="AT32" s="82"/>
    </row>
    <row r="33" spans="1:46" s="83" customFormat="1" ht="21.75" customHeight="1">
      <c r="A33" s="155" t="s">
        <v>44</v>
      </c>
      <c r="B33" s="467"/>
      <c r="C33" s="140" t="s">
        <v>24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424"/>
      <c r="Q33" s="424"/>
      <c r="R33" s="425"/>
      <c r="S33" s="380"/>
      <c r="T33" s="380"/>
      <c r="U33" s="380"/>
      <c r="V33" s="424"/>
      <c r="W33" s="424"/>
      <c r="X33" s="424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8"/>
      <c r="AL33" s="380"/>
      <c r="AM33" s="426"/>
      <c r="AN33" s="85"/>
      <c r="AO33" s="7"/>
      <c r="AP33" s="7"/>
      <c r="AQ33" s="240" t="s">
        <v>24</v>
      </c>
      <c r="AR33" s="467"/>
      <c r="AS33" s="157" t="s">
        <v>44</v>
      </c>
      <c r="AT33" s="82"/>
    </row>
    <row r="34" spans="1:46" s="83" customFormat="1" ht="21.75" customHeight="1">
      <c r="A34" s="155" t="s">
        <v>25</v>
      </c>
      <c r="B34" s="466" t="s">
        <v>45</v>
      </c>
      <c r="C34" s="80" t="s">
        <v>23</v>
      </c>
      <c r="D34" s="8">
        <v>3</v>
      </c>
      <c r="E34" s="8">
        <v>0.1416</v>
      </c>
      <c r="F34" s="8">
        <v>95.193</v>
      </c>
      <c r="G34" s="8"/>
      <c r="H34" s="8"/>
      <c r="I34" s="8"/>
      <c r="J34" s="8">
        <v>8</v>
      </c>
      <c r="K34" s="8">
        <v>0.5962</v>
      </c>
      <c r="L34" s="8">
        <v>448.787</v>
      </c>
      <c r="M34" s="8">
        <v>16</v>
      </c>
      <c r="N34" s="8">
        <v>3.9282</v>
      </c>
      <c r="O34" s="8">
        <v>1135.963</v>
      </c>
      <c r="P34" s="427">
        <v>11</v>
      </c>
      <c r="Q34" s="427">
        <v>0.752</v>
      </c>
      <c r="R34" s="428">
        <v>622.731</v>
      </c>
      <c r="S34" s="374">
        <v>5</v>
      </c>
      <c r="T34" s="374">
        <v>0.1586</v>
      </c>
      <c r="U34" s="374">
        <v>234.63</v>
      </c>
      <c r="V34" s="427">
        <v>6</v>
      </c>
      <c r="W34" s="427">
        <v>0.2502</v>
      </c>
      <c r="X34" s="427">
        <v>329.081</v>
      </c>
      <c r="Y34" s="374">
        <v>5</v>
      </c>
      <c r="Z34" s="374">
        <v>0.185</v>
      </c>
      <c r="AA34" s="374">
        <v>227.717</v>
      </c>
      <c r="AB34" s="374">
        <v>6</v>
      </c>
      <c r="AC34" s="374">
        <v>0.2337</v>
      </c>
      <c r="AD34" s="374">
        <v>150.995</v>
      </c>
      <c r="AE34" s="374">
        <v>11</v>
      </c>
      <c r="AF34" s="374">
        <v>1.1598</v>
      </c>
      <c r="AG34" s="374">
        <v>488.256</v>
      </c>
      <c r="AH34" s="374">
        <v>7</v>
      </c>
      <c r="AI34" s="374">
        <v>0.492</v>
      </c>
      <c r="AJ34" s="374">
        <v>308.581</v>
      </c>
      <c r="AK34" s="386">
        <v>4</v>
      </c>
      <c r="AL34" s="374">
        <v>0.3101</v>
      </c>
      <c r="AM34" s="429">
        <v>309.761</v>
      </c>
      <c r="AN34" s="86">
        <f>+D34+G34+J34+M34+P34+S34+V34+Y34+AB34+AE34+AH34+AK34</f>
        <v>82</v>
      </c>
      <c r="AO34" s="8">
        <f>+E34+H34+K34+N34+Q34+T34+W34+Z34+AC34+AF34+AI34+AL34</f>
        <v>8.2074</v>
      </c>
      <c r="AP34" s="8">
        <f>+F34+I34+L34+O34+R34+U34+X34+AA34+AD34+AG34+AJ34+AM34</f>
        <v>4351.695000000001</v>
      </c>
      <c r="AQ34" s="227" t="s">
        <v>23</v>
      </c>
      <c r="AR34" s="466" t="s">
        <v>45</v>
      </c>
      <c r="AS34" s="157" t="s">
        <v>25</v>
      </c>
      <c r="AT34" s="82"/>
    </row>
    <row r="35" spans="1:46" s="83" customFormat="1" ht="21.75" customHeight="1">
      <c r="A35" s="158" t="s">
        <v>27</v>
      </c>
      <c r="B35" s="467"/>
      <c r="C35" s="140" t="s">
        <v>24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424"/>
      <c r="Q35" s="424"/>
      <c r="R35" s="425"/>
      <c r="S35" s="380"/>
      <c r="T35" s="380"/>
      <c r="U35" s="380"/>
      <c r="V35" s="424"/>
      <c r="W35" s="424"/>
      <c r="X35" s="424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8"/>
      <c r="AL35" s="380"/>
      <c r="AM35" s="426"/>
      <c r="AN35" s="85"/>
      <c r="AO35" s="7"/>
      <c r="AP35" s="7"/>
      <c r="AQ35" s="239" t="s">
        <v>24</v>
      </c>
      <c r="AR35" s="467"/>
      <c r="AS35" s="160" t="s">
        <v>27</v>
      </c>
      <c r="AT35" s="82"/>
    </row>
    <row r="36" spans="1:46" s="83" customFormat="1" ht="21.75" customHeight="1">
      <c r="A36" s="155" t="s">
        <v>46</v>
      </c>
      <c r="B36" s="466" t="s">
        <v>47</v>
      </c>
      <c r="C36" s="80" t="s">
        <v>23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427"/>
      <c r="Q36" s="427"/>
      <c r="R36" s="428"/>
      <c r="S36" s="374"/>
      <c r="T36" s="374"/>
      <c r="U36" s="374"/>
      <c r="V36" s="427"/>
      <c r="W36" s="427"/>
      <c r="X36" s="427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86"/>
      <c r="AL36" s="374"/>
      <c r="AM36" s="429"/>
      <c r="AN36" s="86"/>
      <c r="AO36" s="8"/>
      <c r="AP36" s="8"/>
      <c r="AQ36" s="241" t="s">
        <v>23</v>
      </c>
      <c r="AR36" s="466" t="s">
        <v>47</v>
      </c>
      <c r="AS36" s="157" t="s">
        <v>46</v>
      </c>
      <c r="AT36" s="82"/>
    </row>
    <row r="37" spans="1:46" s="83" customFormat="1" ht="21.75" customHeight="1">
      <c r="A37" s="155" t="s">
        <v>25</v>
      </c>
      <c r="B37" s="467"/>
      <c r="C37" s="140" t="s">
        <v>24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424"/>
      <c r="Q37" s="424"/>
      <c r="R37" s="425"/>
      <c r="S37" s="380"/>
      <c r="T37" s="380"/>
      <c r="U37" s="380"/>
      <c r="V37" s="424"/>
      <c r="W37" s="424"/>
      <c r="X37" s="424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8"/>
      <c r="AL37" s="380"/>
      <c r="AM37" s="426"/>
      <c r="AN37" s="85"/>
      <c r="AO37" s="7"/>
      <c r="AP37" s="7"/>
      <c r="AQ37" s="240" t="s">
        <v>24</v>
      </c>
      <c r="AR37" s="467"/>
      <c r="AS37" s="157" t="s">
        <v>25</v>
      </c>
      <c r="AT37" s="82"/>
    </row>
    <row r="38" spans="1:46" s="83" customFormat="1" ht="21.75" customHeight="1">
      <c r="A38" s="155" t="s">
        <v>27</v>
      </c>
      <c r="B38" s="466" t="s">
        <v>48</v>
      </c>
      <c r="C38" s="80" t="s">
        <v>23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427"/>
      <c r="Q38" s="427"/>
      <c r="R38" s="428"/>
      <c r="S38" s="374"/>
      <c r="T38" s="374"/>
      <c r="U38" s="374"/>
      <c r="V38" s="427"/>
      <c r="W38" s="427"/>
      <c r="X38" s="427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4"/>
      <c r="AK38" s="386"/>
      <c r="AL38" s="374"/>
      <c r="AM38" s="429"/>
      <c r="AN38" s="86"/>
      <c r="AO38" s="8"/>
      <c r="AP38" s="8"/>
      <c r="AQ38" s="211" t="s">
        <v>23</v>
      </c>
      <c r="AR38" s="466" t="s">
        <v>48</v>
      </c>
      <c r="AS38" s="157" t="s">
        <v>27</v>
      </c>
      <c r="AT38" s="82"/>
    </row>
    <row r="39" spans="1:46" s="83" customFormat="1" ht="21.75" customHeight="1">
      <c r="A39" s="158" t="s">
        <v>49</v>
      </c>
      <c r="B39" s="467"/>
      <c r="C39" s="140" t="s">
        <v>24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424"/>
      <c r="Q39" s="424"/>
      <c r="R39" s="425"/>
      <c r="S39" s="380"/>
      <c r="T39" s="380"/>
      <c r="U39" s="380"/>
      <c r="V39" s="424"/>
      <c r="W39" s="424"/>
      <c r="X39" s="424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8"/>
      <c r="AL39" s="380"/>
      <c r="AM39" s="426"/>
      <c r="AN39" s="85"/>
      <c r="AO39" s="7"/>
      <c r="AP39" s="7"/>
      <c r="AQ39" s="159" t="s">
        <v>24</v>
      </c>
      <c r="AR39" s="467"/>
      <c r="AS39" s="160" t="s">
        <v>49</v>
      </c>
      <c r="AT39" s="82"/>
    </row>
    <row r="40" spans="1:46" s="83" customFormat="1" ht="21.75" customHeight="1">
      <c r="A40" s="155"/>
      <c r="B40" s="466" t="s">
        <v>50</v>
      </c>
      <c r="C40" s="80" t="s">
        <v>23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427"/>
      <c r="Q40" s="427"/>
      <c r="R40" s="428"/>
      <c r="S40" s="374"/>
      <c r="T40" s="374"/>
      <c r="U40" s="374"/>
      <c r="V40" s="427"/>
      <c r="W40" s="427"/>
      <c r="X40" s="427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86"/>
      <c r="AL40" s="374"/>
      <c r="AM40" s="429"/>
      <c r="AN40" s="86"/>
      <c r="AO40" s="8"/>
      <c r="AP40" s="8"/>
      <c r="AQ40" s="227" t="s">
        <v>23</v>
      </c>
      <c r="AR40" s="466" t="s">
        <v>50</v>
      </c>
      <c r="AS40" s="157"/>
      <c r="AT40" s="82"/>
    </row>
    <row r="41" spans="1:46" s="83" customFormat="1" ht="21.75" customHeight="1">
      <c r="A41" s="155" t="s">
        <v>51</v>
      </c>
      <c r="B41" s="467"/>
      <c r="C41" s="140" t="s">
        <v>24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424"/>
      <c r="Q41" s="424"/>
      <c r="R41" s="425"/>
      <c r="S41" s="380"/>
      <c r="T41" s="380"/>
      <c r="U41" s="380"/>
      <c r="V41" s="424"/>
      <c r="W41" s="424"/>
      <c r="X41" s="424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8"/>
      <c r="AL41" s="380"/>
      <c r="AM41" s="426"/>
      <c r="AN41" s="85"/>
      <c r="AO41" s="7"/>
      <c r="AP41" s="7"/>
      <c r="AQ41" s="237" t="s">
        <v>24</v>
      </c>
      <c r="AR41" s="467"/>
      <c r="AS41" s="157" t="s">
        <v>51</v>
      </c>
      <c r="AT41" s="82"/>
    </row>
    <row r="42" spans="1:46" s="83" customFormat="1" ht="21.75" customHeight="1">
      <c r="A42" s="155"/>
      <c r="B42" s="466" t="s">
        <v>52</v>
      </c>
      <c r="C42" s="80" t="s">
        <v>23</v>
      </c>
      <c r="D42" s="8">
        <v>1</v>
      </c>
      <c r="E42" s="8">
        <v>24.2028</v>
      </c>
      <c r="F42" s="8">
        <v>9818.204</v>
      </c>
      <c r="G42" s="8">
        <v>1</v>
      </c>
      <c r="H42" s="8">
        <v>17.2518</v>
      </c>
      <c r="I42" s="8">
        <v>9600.82</v>
      </c>
      <c r="J42" s="8">
        <v>1</v>
      </c>
      <c r="K42" s="8">
        <v>4.59</v>
      </c>
      <c r="L42" s="8">
        <v>2551.756</v>
      </c>
      <c r="M42" s="8">
        <v>2</v>
      </c>
      <c r="N42" s="8">
        <v>9.7564</v>
      </c>
      <c r="O42" s="8">
        <v>6750.648</v>
      </c>
      <c r="P42" s="427">
        <v>1</v>
      </c>
      <c r="Q42" s="427">
        <v>21.1444</v>
      </c>
      <c r="R42" s="428">
        <v>5999.999</v>
      </c>
      <c r="S42" s="374">
        <v>1</v>
      </c>
      <c r="T42" s="374">
        <v>23.7144</v>
      </c>
      <c r="U42" s="374">
        <v>6431.179</v>
      </c>
      <c r="V42" s="427">
        <v>1</v>
      </c>
      <c r="W42" s="427">
        <v>12.838</v>
      </c>
      <c r="X42" s="427">
        <v>4793.787</v>
      </c>
      <c r="Y42" s="374"/>
      <c r="Z42" s="374"/>
      <c r="AA42" s="374"/>
      <c r="AB42" s="374"/>
      <c r="AC42" s="374"/>
      <c r="AD42" s="374"/>
      <c r="AE42" s="374">
        <v>2</v>
      </c>
      <c r="AF42" s="374">
        <v>20.2798</v>
      </c>
      <c r="AG42" s="374">
        <v>19324.807</v>
      </c>
      <c r="AH42" s="374">
        <v>2</v>
      </c>
      <c r="AI42" s="374">
        <v>33.463</v>
      </c>
      <c r="AJ42" s="374">
        <v>16197.943</v>
      </c>
      <c r="AK42" s="386">
        <v>2</v>
      </c>
      <c r="AL42" s="374">
        <v>28.7764</v>
      </c>
      <c r="AM42" s="429">
        <v>12840.963</v>
      </c>
      <c r="AN42" s="86">
        <f aca="true" t="shared" si="0" ref="AN42:AP43">+D42+G42+J42+M42+P42+S42+V42+Y42+AB42+AE42+AH42+AK42</f>
        <v>14</v>
      </c>
      <c r="AO42" s="8">
        <f t="shared" si="0"/>
        <v>196.017</v>
      </c>
      <c r="AP42" s="8">
        <f t="shared" si="0"/>
        <v>94310.106</v>
      </c>
      <c r="AQ42" s="211" t="s">
        <v>23</v>
      </c>
      <c r="AR42" s="466" t="s">
        <v>52</v>
      </c>
      <c r="AS42" s="157"/>
      <c r="AT42" s="82"/>
    </row>
    <row r="43" spans="1:46" s="83" customFormat="1" ht="21.75" customHeight="1">
      <c r="A43" s="155" t="s">
        <v>53</v>
      </c>
      <c r="B43" s="467"/>
      <c r="C43" s="140" t="s">
        <v>24</v>
      </c>
      <c r="D43" s="7">
        <v>11</v>
      </c>
      <c r="E43" s="7">
        <v>212.4516</v>
      </c>
      <c r="F43" s="7">
        <v>121676.592</v>
      </c>
      <c r="G43" s="7">
        <v>9</v>
      </c>
      <c r="H43" s="7">
        <v>218.306</v>
      </c>
      <c r="I43" s="7">
        <v>139675.438</v>
      </c>
      <c r="J43" s="7">
        <v>7</v>
      </c>
      <c r="K43" s="7">
        <v>102.4026</v>
      </c>
      <c r="L43" s="7">
        <v>66648.125</v>
      </c>
      <c r="M43" s="7">
        <v>14</v>
      </c>
      <c r="N43" s="7">
        <v>155.4806</v>
      </c>
      <c r="O43" s="7">
        <v>96484.361</v>
      </c>
      <c r="P43" s="424">
        <v>13</v>
      </c>
      <c r="Q43" s="424">
        <v>226.7754</v>
      </c>
      <c r="R43" s="425">
        <v>78233.904</v>
      </c>
      <c r="S43" s="380">
        <v>4</v>
      </c>
      <c r="T43" s="380">
        <v>93.7266</v>
      </c>
      <c r="U43" s="380">
        <v>34960.254</v>
      </c>
      <c r="V43" s="424">
        <v>5</v>
      </c>
      <c r="W43" s="424">
        <v>107.6284</v>
      </c>
      <c r="X43" s="424">
        <v>43806.624</v>
      </c>
      <c r="Y43" s="380">
        <v>9</v>
      </c>
      <c r="Z43" s="380">
        <v>143.7896</v>
      </c>
      <c r="AA43" s="380">
        <v>86499.781</v>
      </c>
      <c r="AB43" s="380">
        <v>18</v>
      </c>
      <c r="AC43" s="380">
        <v>146.4582</v>
      </c>
      <c r="AD43" s="380">
        <v>153641.456</v>
      </c>
      <c r="AE43" s="380">
        <v>26</v>
      </c>
      <c r="AF43" s="380">
        <v>280.397</v>
      </c>
      <c r="AG43" s="380">
        <v>293857.214</v>
      </c>
      <c r="AH43" s="380">
        <v>25</v>
      </c>
      <c r="AI43" s="380">
        <v>371.7186</v>
      </c>
      <c r="AJ43" s="380">
        <v>249834.569</v>
      </c>
      <c r="AK43" s="388">
        <v>21</v>
      </c>
      <c r="AL43" s="380">
        <v>369.7298</v>
      </c>
      <c r="AM43" s="426">
        <v>224750.711</v>
      </c>
      <c r="AN43" s="85">
        <f t="shared" si="0"/>
        <v>162</v>
      </c>
      <c r="AO43" s="7">
        <f t="shared" si="0"/>
        <v>2428.8644</v>
      </c>
      <c r="AP43" s="7">
        <f t="shared" si="0"/>
        <v>1590069.0289999996</v>
      </c>
      <c r="AQ43" s="227" t="s">
        <v>24</v>
      </c>
      <c r="AR43" s="467"/>
      <c r="AS43" s="157" t="s">
        <v>53</v>
      </c>
      <c r="AT43" s="82"/>
    </row>
    <row r="44" spans="1:46" s="83" customFormat="1" ht="21.75" customHeight="1">
      <c r="A44" s="155"/>
      <c r="B44" s="466" t="s">
        <v>54</v>
      </c>
      <c r="C44" s="80" t="s">
        <v>23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427"/>
      <c r="Q44" s="427"/>
      <c r="R44" s="428"/>
      <c r="S44" s="374"/>
      <c r="T44" s="374"/>
      <c r="U44" s="374"/>
      <c r="V44" s="427"/>
      <c r="W44" s="427"/>
      <c r="X44" s="427"/>
      <c r="Y44" s="374"/>
      <c r="Z44" s="374"/>
      <c r="AA44" s="374"/>
      <c r="AB44" s="374"/>
      <c r="AC44" s="374"/>
      <c r="AD44" s="374"/>
      <c r="AE44" s="374"/>
      <c r="AF44" s="374"/>
      <c r="AG44" s="374"/>
      <c r="AH44" s="374"/>
      <c r="AI44" s="374"/>
      <c r="AJ44" s="374"/>
      <c r="AK44" s="386"/>
      <c r="AL44" s="374"/>
      <c r="AM44" s="429"/>
      <c r="AN44" s="86"/>
      <c r="AO44" s="8"/>
      <c r="AP44" s="8"/>
      <c r="AQ44" s="244" t="s">
        <v>23</v>
      </c>
      <c r="AR44" s="466" t="s">
        <v>54</v>
      </c>
      <c r="AS44" s="157"/>
      <c r="AT44" s="82"/>
    </row>
    <row r="45" spans="1:46" s="83" customFormat="1" ht="21.75" customHeight="1">
      <c r="A45" s="155" t="s">
        <v>27</v>
      </c>
      <c r="B45" s="467"/>
      <c r="C45" s="140" t="s">
        <v>24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424"/>
      <c r="Q45" s="424"/>
      <c r="R45" s="425"/>
      <c r="S45" s="380"/>
      <c r="T45" s="380"/>
      <c r="U45" s="380"/>
      <c r="V45" s="424"/>
      <c r="W45" s="424"/>
      <c r="X45" s="424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8"/>
      <c r="AL45" s="380"/>
      <c r="AM45" s="426"/>
      <c r="AN45" s="85"/>
      <c r="AO45" s="7"/>
      <c r="AP45" s="7"/>
      <c r="AQ45" s="237" t="s">
        <v>24</v>
      </c>
      <c r="AR45" s="467"/>
      <c r="AS45" s="245" t="s">
        <v>27</v>
      </c>
      <c r="AT45" s="82"/>
    </row>
    <row r="46" spans="1:46" s="83" customFormat="1" ht="21.75" customHeight="1">
      <c r="A46" s="155"/>
      <c r="B46" s="466" t="s">
        <v>55</v>
      </c>
      <c r="C46" s="80" t="s">
        <v>23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427"/>
      <c r="Q46" s="427"/>
      <c r="R46" s="428"/>
      <c r="S46" s="374"/>
      <c r="T46" s="374"/>
      <c r="U46" s="374"/>
      <c r="V46" s="427"/>
      <c r="W46" s="427"/>
      <c r="X46" s="427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386"/>
      <c r="AL46" s="374"/>
      <c r="AM46" s="429"/>
      <c r="AN46" s="86"/>
      <c r="AO46" s="8"/>
      <c r="AP46" s="8"/>
      <c r="AQ46" s="211" t="s">
        <v>23</v>
      </c>
      <c r="AR46" s="466" t="s">
        <v>55</v>
      </c>
      <c r="AS46" s="245"/>
      <c r="AT46" s="82"/>
    </row>
    <row r="47" spans="1:46" s="83" customFormat="1" ht="21.75" customHeight="1">
      <c r="A47" s="158"/>
      <c r="B47" s="467"/>
      <c r="C47" s="140" t="s">
        <v>24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24"/>
      <c r="Q47" s="424"/>
      <c r="R47" s="425"/>
      <c r="S47" s="380"/>
      <c r="T47" s="380"/>
      <c r="U47" s="380"/>
      <c r="V47" s="424"/>
      <c r="W47" s="424"/>
      <c r="X47" s="424"/>
      <c r="Y47" s="380"/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8"/>
      <c r="AL47" s="380"/>
      <c r="AM47" s="426"/>
      <c r="AN47" s="85"/>
      <c r="AO47" s="7"/>
      <c r="AP47" s="7"/>
      <c r="AQ47" s="159" t="s">
        <v>24</v>
      </c>
      <c r="AR47" s="467"/>
      <c r="AS47" s="137"/>
      <c r="AT47" s="82"/>
    </row>
    <row r="48" spans="1:46" s="83" customFormat="1" ht="21.75" customHeight="1">
      <c r="A48" s="155"/>
      <c r="B48" s="466" t="s">
        <v>56</v>
      </c>
      <c r="C48" s="80" t="s">
        <v>23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427"/>
      <c r="Q48" s="427"/>
      <c r="R48" s="428"/>
      <c r="S48" s="374"/>
      <c r="T48" s="374"/>
      <c r="U48" s="374"/>
      <c r="V48" s="427"/>
      <c r="W48" s="427"/>
      <c r="X48" s="427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86"/>
      <c r="AL48" s="374"/>
      <c r="AM48" s="429"/>
      <c r="AN48" s="86"/>
      <c r="AO48" s="8"/>
      <c r="AP48" s="8"/>
      <c r="AQ48" s="241" t="s">
        <v>23</v>
      </c>
      <c r="AR48" s="466" t="s">
        <v>56</v>
      </c>
      <c r="AS48" s="245"/>
      <c r="AT48" s="82"/>
    </row>
    <row r="49" spans="1:46" s="83" customFormat="1" ht="21.75" customHeight="1">
      <c r="A49" s="155" t="s">
        <v>57</v>
      </c>
      <c r="B49" s="467"/>
      <c r="C49" s="140" t="s">
        <v>24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424"/>
      <c r="Q49" s="424"/>
      <c r="R49" s="425"/>
      <c r="S49" s="380"/>
      <c r="T49" s="380"/>
      <c r="U49" s="380"/>
      <c r="V49" s="424"/>
      <c r="W49" s="424"/>
      <c r="X49" s="424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8"/>
      <c r="AL49" s="380"/>
      <c r="AM49" s="426"/>
      <c r="AN49" s="85"/>
      <c r="AO49" s="7"/>
      <c r="AP49" s="7"/>
      <c r="AQ49" s="240" t="s">
        <v>24</v>
      </c>
      <c r="AR49" s="467"/>
      <c r="AS49" s="245" t="s">
        <v>57</v>
      </c>
      <c r="AT49" s="82"/>
    </row>
    <row r="50" spans="1:46" s="83" customFormat="1" ht="21.75" customHeight="1">
      <c r="A50" s="155"/>
      <c r="B50" s="466" t="s">
        <v>58</v>
      </c>
      <c r="C50" s="80" t="s">
        <v>23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427"/>
      <c r="Q50" s="427"/>
      <c r="R50" s="428"/>
      <c r="S50" s="374"/>
      <c r="T50" s="374"/>
      <c r="U50" s="374"/>
      <c r="V50" s="427"/>
      <c r="W50" s="427"/>
      <c r="X50" s="427"/>
      <c r="Y50" s="374"/>
      <c r="Z50" s="374"/>
      <c r="AA50" s="374"/>
      <c r="AB50" s="374"/>
      <c r="AC50" s="374"/>
      <c r="AD50" s="374"/>
      <c r="AE50" s="374"/>
      <c r="AF50" s="374"/>
      <c r="AG50" s="374"/>
      <c r="AH50" s="374"/>
      <c r="AI50" s="374"/>
      <c r="AJ50" s="374"/>
      <c r="AK50" s="386"/>
      <c r="AL50" s="374"/>
      <c r="AM50" s="429"/>
      <c r="AN50" s="86"/>
      <c r="AO50" s="8"/>
      <c r="AP50" s="8"/>
      <c r="AQ50" s="211" t="s">
        <v>23</v>
      </c>
      <c r="AR50" s="466" t="s">
        <v>58</v>
      </c>
      <c r="AS50" s="156"/>
      <c r="AT50" s="82"/>
    </row>
    <row r="51" spans="1:46" s="83" customFormat="1" ht="21.75" customHeight="1">
      <c r="A51" s="155"/>
      <c r="B51" s="467"/>
      <c r="C51" s="140" t="s">
        <v>24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424"/>
      <c r="Q51" s="424"/>
      <c r="R51" s="425"/>
      <c r="S51" s="380"/>
      <c r="T51" s="380"/>
      <c r="U51" s="380"/>
      <c r="V51" s="424"/>
      <c r="W51" s="424"/>
      <c r="X51" s="424"/>
      <c r="Y51" s="380"/>
      <c r="Z51" s="38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8"/>
      <c r="AL51" s="380"/>
      <c r="AM51" s="426"/>
      <c r="AN51" s="85"/>
      <c r="AO51" s="7"/>
      <c r="AP51" s="7"/>
      <c r="AQ51" s="240" t="s">
        <v>24</v>
      </c>
      <c r="AR51" s="467"/>
      <c r="AS51" s="245"/>
      <c r="AT51" s="82"/>
    </row>
    <row r="52" spans="1:46" s="83" customFormat="1" ht="21.75" customHeight="1">
      <c r="A52" s="155"/>
      <c r="B52" s="466" t="s">
        <v>59</v>
      </c>
      <c r="C52" s="80" t="s">
        <v>23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427"/>
      <c r="Q52" s="427"/>
      <c r="R52" s="428"/>
      <c r="S52" s="374"/>
      <c r="T52" s="374"/>
      <c r="U52" s="374"/>
      <c r="V52" s="427"/>
      <c r="W52" s="427"/>
      <c r="X52" s="427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86"/>
      <c r="AL52" s="374"/>
      <c r="AM52" s="429"/>
      <c r="AN52" s="86"/>
      <c r="AO52" s="8"/>
      <c r="AP52" s="8"/>
      <c r="AQ52" s="227" t="s">
        <v>23</v>
      </c>
      <c r="AR52" s="466" t="s">
        <v>59</v>
      </c>
      <c r="AS52" s="245"/>
      <c r="AT52" s="82"/>
    </row>
    <row r="53" spans="1:46" s="83" customFormat="1" ht="21.75" customHeight="1">
      <c r="A53" s="155" t="s">
        <v>27</v>
      </c>
      <c r="B53" s="467"/>
      <c r="C53" s="140" t="s">
        <v>24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424"/>
      <c r="Q53" s="424"/>
      <c r="R53" s="425"/>
      <c r="S53" s="380"/>
      <c r="T53" s="380"/>
      <c r="U53" s="380"/>
      <c r="V53" s="424">
        <v>1</v>
      </c>
      <c r="W53" s="424">
        <v>40.0214</v>
      </c>
      <c r="X53" s="424">
        <v>10893.253</v>
      </c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8"/>
      <c r="AL53" s="380"/>
      <c r="AM53" s="426"/>
      <c r="AN53" s="85">
        <f>+D53+G53+J53+M53+P53+S53+V53+Y53+AB53+AE53+AH53+AK53</f>
        <v>1</v>
      </c>
      <c r="AO53" s="7">
        <f>+E53+H53+K53+N53+Q53+T53+W53+Z53+AC53+AF53+AI53+AL53</f>
        <v>40.0214</v>
      </c>
      <c r="AP53" s="7">
        <f>+F53+I53+L53+O53+R53+U53+X53+AA53+AD53+AG53+AJ53+AM53</f>
        <v>10893.253</v>
      </c>
      <c r="AQ53" s="237" t="s">
        <v>24</v>
      </c>
      <c r="AR53" s="467"/>
      <c r="AS53" s="245" t="s">
        <v>27</v>
      </c>
      <c r="AT53" s="82"/>
    </row>
    <row r="54" spans="1:46" s="83" customFormat="1" ht="21.75" customHeight="1">
      <c r="A54" s="155"/>
      <c r="B54" s="466" t="s">
        <v>60</v>
      </c>
      <c r="C54" s="80" t="s">
        <v>23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427"/>
      <c r="Q54" s="427"/>
      <c r="R54" s="428"/>
      <c r="S54" s="374"/>
      <c r="T54" s="374"/>
      <c r="U54" s="374"/>
      <c r="V54" s="427"/>
      <c r="W54" s="427"/>
      <c r="X54" s="427"/>
      <c r="Y54" s="374"/>
      <c r="Z54" s="374"/>
      <c r="AA54" s="374"/>
      <c r="AB54" s="374"/>
      <c r="AC54" s="374"/>
      <c r="AD54" s="374"/>
      <c r="AE54" s="374"/>
      <c r="AF54" s="374"/>
      <c r="AG54" s="374"/>
      <c r="AH54" s="374"/>
      <c r="AI54" s="374"/>
      <c r="AJ54" s="374"/>
      <c r="AK54" s="386"/>
      <c r="AL54" s="374"/>
      <c r="AM54" s="429"/>
      <c r="AN54" s="86"/>
      <c r="AO54" s="8"/>
      <c r="AP54" s="8"/>
      <c r="AQ54" s="227" t="s">
        <v>23</v>
      </c>
      <c r="AR54" s="466" t="s">
        <v>60</v>
      </c>
      <c r="AS54" s="157"/>
      <c r="AT54" s="82"/>
    </row>
    <row r="55" spans="1:46" s="83" customFormat="1" ht="21.75" customHeight="1">
      <c r="A55" s="158"/>
      <c r="B55" s="467"/>
      <c r="C55" s="140" t="s">
        <v>24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424"/>
      <c r="Q55" s="424"/>
      <c r="R55" s="425"/>
      <c r="S55" s="380"/>
      <c r="T55" s="380"/>
      <c r="U55" s="380"/>
      <c r="V55" s="424"/>
      <c r="W55" s="424"/>
      <c r="X55" s="424"/>
      <c r="Y55" s="380"/>
      <c r="Z55" s="380"/>
      <c r="AA55" s="380"/>
      <c r="AB55" s="380"/>
      <c r="AC55" s="380"/>
      <c r="AD55" s="380"/>
      <c r="AE55" s="380"/>
      <c r="AF55" s="380"/>
      <c r="AG55" s="380"/>
      <c r="AH55" s="380"/>
      <c r="AI55" s="380"/>
      <c r="AJ55" s="380"/>
      <c r="AK55" s="388"/>
      <c r="AL55" s="380"/>
      <c r="AM55" s="426"/>
      <c r="AN55" s="85"/>
      <c r="AO55" s="7"/>
      <c r="AP55" s="7"/>
      <c r="AQ55" s="239" t="s">
        <v>24</v>
      </c>
      <c r="AR55" s="467"/>
      <c r="AS55" s="160"/>
      <c r="AT55" s="82"/>
    </row>
    <row r="56" spans="1:46" s="83" customFormat="1" ht="21.75" customHeight="1">
      <c r="A56" s="475" t="s">
        <v>102</v>
      </c>
      <c r="B56" s="476" t="s">
        <v>61</v>
      </c>
      <c r="C56" s="80" t="s">
        <v>23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427"/>
      <c r="Q56" s="427"/>
      <c r="R56" s="428"/>
      <c r="S56" s="374"/>
      <c r="T56" s="374"/>
      <c r="U56" s="374"/>
      <c r="V56" s="427"/>
      <c r="W56" s="427"/>
      <c r="X56" s="427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4"/>
      <c r="AK56" s="386"/>
      <c r="AL56" s="374"/>
      <c r="AM56" s="429"/>
      <c r="AN56" s="86"/>
      <c r="AO56" s="8"/>
      <c r="AP56" s="8"/>
      <c r="AQ56" s="109" t="s">
        <v>23</v>
      </c>
      <c r="AR56" s="479" t="s">
        <v>61</v>
      </c>
      <c r="AS56" s="480" t="s">
        <v>0</v>
      </c>
      <c r="AT56" s="82"/>
    </row>
    <row r="57" spans="1:46" s="83" customFormat="1" ht="21.75" customHeight="1">
      <c r="A57" s="477"/>
      <c r="B57" s="478"/>
      <c r="C57" s="140" t="s">
        <v>24</v>
      </c>
      <c r="D57" s="7"/>
      <c r="E57" s="7"/>
      <c r="F57" s="7"/>
      <c r="G57" s="7"/>
      <c r="H57" s="7"/>
      <c r="I57" s="154"/>
      <c r="J57" s="85"/>
      <c r="K57" s="7"/>
      <c r="L57" s="7"/>
      <c r="M57" s="7"/>
      <c r="N57" s="7"/>
      <c r="O57" s="7"/>
      <c r="P57" s="424"/>
      <c r="Q57" s="424"/>
      <c r="R57" s="425"/>
      <c r="S57" s="380"/>
      <c r="T57" s="380"/>
      <c r="U57" s="380"/>
      <c r="V57" s="424"/>
      <c r="W57" s="424"/>
      <c r="X57" s="424"/>
      <c r="Y57" s="380"/>
      <c r="Z57" s="380"/>
      <c r="AA57" s="380"/>
      <c r="AB57" s="380"/>
      <c r="AC57" s="380"/>
      <c r="AD57" s="380"/>
      <c r="AE57" s="380"/>
      <c r="AF57" s="380"/>
      <c r="AG57" s="380"/>
      <c r="AH57" s="380"/>
      <c r="AI57" s="380"/>
      <c r="AJ57" s="380"/>
      <c r="AK57" s="388"/>
      <c r="AL57" s="380"/>
      <c r="AM57" s="426"/>
      <c r="AN57" s="78"/>
      <c r="AO57" s="7"/>
      <c r="AP57" s="7"/>
      <c r="AQ57" s="247" t="s">
        <v>24</v>
      </c>
      <c r="AR57" s="481"/>
      <c r="AS57" s="482"/>
      <c r="AT57" s="82"/>
    </row>
    <row r="58" spans="1:46" s="83" customFormat="1" ht="21.75" customHeight="1">
      <c r="A58" s="161" t="s">
        <v>0</v>
      </c>
      <c r="C58" s="248" t="s">
        <v>23</v>
      </c>
      <c r="D58" s="268"/>
      <c r="E58" s="13"/>
      <c r="F58" s="203"/>
      <c r="G58" s="208"/>
      <c r="H58" s="201"/>
      <c r="I58" s="207"/>
      <c r="J58" s="208"/>
      <c r="K58" s="201"/>
      <c r="L58" s="201"/>
      <c r="M58" s="201"/>
      <c r="N58" s="201"/>
      <c r="O58" s="201"/>
      <c r="P58" s="430"/>
      <c r="Q58" s="430"/>
      <c r="R58" s="431"/>
      <c r="S58" s="397"/>
      <c r="T58" s="397"/>
      <c r="U58" s="432"/>
      <c r="V58" s="433"/>
      <c r="W58" s="430"/>
      <c r="X58" s="434"/>
      <c r="Y58" s="396"/>
      <c r="Z58" s="397"/>
      <c r="AA58" s="397"/>
      <c r="AB58" s="397"/>
      <c r="AC58" s="397"/>
      <c r="AD58" s="432"/>
      <c r="AE58" s="396"/>
      <c r="AF58" s="397"/>
      <c r="AG58" s="397"/>
      <c r="AH58" s="397"/>
      <c r="AI58" s="397"/>
      <c r="AJ58" s="432"/>
      <c r="AK58" s="396"/>
      <c r="AL58" s="413"/>
      <c r="AM58" s="435"/>
      <c r="AN58" s="269"/>
      <c r="AO58" s="268"/>
      <c r="AP58" s="203"/>
      <c r="AQ58" s="195" t="s">
        <v>23</v>
      </c>
      <c r="AR58" s="162"/>
      <c r="AS58" s="157" t="s">
        <v>0</v>
      </c>
      <c r="AT58" s="82"/>
    </row>
    <row r="59" spans="1:46" s="83" customFormat="1" ht="21.75" customHeight="1">
      <c r="A59" s="473" t="s">
        <v>62</v>
      </c>
      <c r="B59" s="474"/>
      <c r="C59" s="252" t="s">
        <v>63</v>
      </c>
      <c r="D59" s="86"/>
      <c r="E59" s="270"/>
      <c r="F59" s="108"/>
      <c r="G59" s="86"/>
      <c r="H59" s="146"/>
      <c r="I59" s="108"/>
      <c r="J59" s="86"/>
      <c r="K59" s="146"/>
      <c r="L59" s="8"/>
      <c r="M59" s="8"/>
      <c r="N59" s="146"/>
      <c r="O59" s="8"/>
      <c r="P59" s="427"/>
      <c r="Q59" s="427"/>
      <c r="R59" s="428"/>
      <c r="S59" s="374"/>
      <c r="T59" s="374"/>
      <c r="U59" s="436"/>
      <c r="V59" s="437"/>
      <c r="W59" s="427"/>
      <c r="X59" s="438"/>
      <c r="Y59" s="386"/>
      <c r="Z59" s="374"/>
      <c r="AA59" s="436"/>
      <c r="AB59" s="386"/>
      <c r="AC59" s="374"/>
      <c r="AD59" s="436"/>
      <c r="AE59" s="386"/>
      <c r="AF59" s="374"/>
      <c r="AG59" s="436"/>
      <c r="AH59" s="386"/>
      <c r="AI59" s="374"/>
      <c r="AJ59" s="436"/>
      <c r="AK59" s="386"/>
      <c r="AL59" s="374"/>
      <c r="AM59" s="429"/>
      <c r="AN59" s="99"/>
      <c r="AO59" s="86"/>
      <c r="AP59" s="8"/>
      <c r="AQ59" s="271" t="s">
        <v>63</v>
      </c>
      <c r="AR59" s="471" t="s">
        <v>62</v>
      </c>
      <c r="AS59" s="472"/>
      <c r="AT59" s="82"/>
    </row>
    <row r="60" spans="1:46" s="83" customFormat="1" ht="21.75" customHeight="1">
      <c r="A60" s="256"/>
      <c r="B60" s="257"/>
      <c r="C60" s="231" t="s">
        <v>24</v>
      </c>
      <c r="D60" s="85"/>
      <c r="E60" s="7"/>
      <c r="F60" s="110"/>
      <c r="G60" s="85"/>
      <c r="H60" s="7"/>
      <c r="I60" s="110"/>
      <c r="J60" s="85"/>
      <c r="K60" s="7"/>
      <c r="L60" s="7"/>
      <c r="M60" s="7"/>
      <c r="N60" s="7"/>
      <c r="O60" s="7"/>
      <c r="P60" s="424"/>
      <c r="Q60" s="424"/>
      <c r="R60" s="425"/>
      <c r="S60" s="380"/>
      <c r="T60" s="380"/>
      <c r="U60" s="439"/>
      <c r="V60" s="440"/>
      <c r="W60" s="424"/>
      <c r="X60" s="441"/>
      <c r="Y60" s="388"/>
      <c r="Z60" s="380"/>
      <c r="AA60" s="439"/>
      <c r="AB60" s="388"/>
      <c r="AC60" s="380"/>
      <c r="AD60" s="439"/>
      <c r="AE60" s="388"/>
      <c r="AF60" s="380"/>
      <c r="AG60" s="439"/>
      <c r="AH60" s="388"/>
      <c r="AI60" s="380"/>
      <c r="AJ60" s="439"/>
      <c r="AK60" s="388"/>
      <c r="AL60" s="380"/>
      <c r="AM60" s="426"/>
      <c r="AN60" s="98"/>
      <c r="AO60" s="85"/>
      <c r="AP60" s="7"/>
      <c r="AQ60" s="247" t="s">
        <v>24</v>
      </c>
      <c r="AR60" s="257"/>
      <c r="AS60" s="160"/>
      <c r="AT60" s="82"/>
    </row>
    <row r="61" spans="1:46" s="83" customFormat="1" ht="21.75" customHeight="1">
      <c r="A61" s="161" t="s">
        <v>0</v>
      </c>
      <c r="C61" s="272" t="s">
        <v>23</v>
      </c>
      <c r="D61" s="268">
        <f aca="true" t="shared" si="1" ref="D61:AA61">+D6+D8+D10+D12+D14+D16+D18+D20+D22+D24+D26+D28+D30+D32+D34+D36+D38+D40+D42+D44+D46+D48+D50+D52+D54+D56+D58</f>
        <v>40</v>
      </c>
      <c r="E61" s="197">
        <f t="shared" si="1"/>
        <v>41.3919</v>
      </c>
      <c r="F61" s="203">
        <f t="shared" si="1"/>
        <v>14267.385999999999</v>
      </c>
      <c r="G61" s="204">
        <f t="shared" si="1"/>
        <v>11</v>
      </c>
      <c r="H61" s="197">
        <f t="shared" si="1"/>
        <v>22.642699999999998</v>
      </c>
      <c r="I61" s="203">
        <f t="shared" si="1"/>
        <v>11075.145</v>
      </c>
      <c r="J61" s="268">
        <f t="shared" si="1"/>
        <v>27</v>
      </c>
      <c r="K61" s="197">
        <f t="shared" si="1"/>
        <v>10.0594</v>
      </c>
      <c r="L61" s="198">
        <f t="shared" si="1"/>
        <v>5247.066</v>
      </c>
      <c r="M61" s="197">
        <f t="shared" si="1"/>
        <v>44</v>
      </c>
      <c r="N61" s="197">
        <f t="shared" si="1"/>
        <v>21.109099999999998</v>
      </c>
      <c r="O61" s="197">
        <f t="shared" si="1"/>
        <v>11959.366</v>
      </c>
      <c r="P61" s="442">
        <f t="shared" si="1"/>
        <v>84</v>
      </c>
      <c r="Q61" s="442">
        <f t="shared" si="1"/>
        <v>60.387299999999996</v>
      </c>
      <c r="R61" s="443">
        <f t="shared" si="1"/>
        <v>36989.11</v>
      </c>
      <c r="S61" s="413">
        <f t="shared" si="1"/>
        <v>90</v>
      </c>
      <c r="T61" s="413">
        <f t="shared" si="1"/>
        <v>74.51559999999999</v>
      </c>
      <c r="U61" s="432">
        <f t="shared" si="1"/>
        <v>28790.506999999998</v>
      </c>
      <c r="V61" s="444">
        <f t="shared" si="1"/>
        <v>51</v>
      </c>
      <c r="W61" s="442">
        <f t="shared" si="1"/>
        <v>34.442499999999995</v>
      </c>
      <c r="X61" s="434">
        <f t="shared" si="1"/>
        <v>19342.826</v>
      </c>
      <c r="Y61" s="412">
        <f t="shared" si="1"/>
        <v>63</v>
      </c>
      <c r="Z61" s="413">
        <f t="shared" si="1"/>
        <v>14.5867</v>
      </c>
      <c r="AA61" s="432">
        <f t="shared" si="1"/>
        <v>18376.213</v>
      </c>
      <c r="AB61" s="412">
        <f>+AB6+AB8+AB10+AB12+AB14+AB16+AB18+AB20+AB22+AB24+AB26+AB28+AB30+AB32+AB34+AB36+AB38+AB40+AB42+AB44+AB46+AB48+AB50+AB52+AB54+AB56+AB58</f>
        <v>62</v>
      </c>
      <c r="AC61" s="413">
        <f>+AC6+AC8+AC10+AC12+AC14+AC16+AC18+AC20+AC22+AC24+AC26+AC28+AC30+AC32+AC34+AC36+AC38+AC40+AC42+AC44+AC46+AC48+AC50+AC52+AC54+AC56+AC58</f>
        <v>14.260600000000002</v>
      </c>
      <c r="AD61" s="432">
        <f>+AD6+AD8+AD10+AD12+AD14+AD16+AD18+AD20+AD22+AD24+AD26+AD28+AD30+AD32+AD34+AD36+AD38+AD40+AD42+AD44+AD46+AD48+AD50+AD52+AD54+AD56+AD58</f>
        <v>14303.582</v>
      </c>
      <c r="AE61" s="412">
        <f aca="true" t="shared" si="2" ref="AE61:AM61">+AE6+AE8+AE10+AE12+AE14+AE16+AE18+AE20+AE22+AE24+AE26+AE28+AE30+AE32+AE34+AE36+AE38+AE40+AE42+AE44+AE46+AE48+AE50+AE52+AE54+AE56+AE58</f>
        <v>54</v>
      </c>
      <c r="AF61" s="413">
        <f t="shared" si="2"/>
        <v>31.721100000000003</v>
      </c>
      <c r="AG61" s="432">
        <f t="shared" si="2"/>
        <v>31107.150999999998</v>
      </c>
      <c r="AH61" s="412">
        <f t="shared" si="2"/>
        <v>36</v>
      </c>
      <c r="AI61" s="413">
        <f t="shared" si="2"/>
        <v>45.0461</v>
      </c>
      <c r="AJ61" s="432">
        <f t="shared" si="2"/>
        <v>23013.215</v>
      </c>
      <c r="AK61" s="412">
        <f t="shared" si="2"/>
        <v>49</v>
      </c>
      <c r="AL61" s="413">
        <f t="shared" si="2"/>
        <v>48.6533</v>
      </c>
      <c r="AM61" s="413">
        <f t="shared" si="2"/>
        <v>22636.364</v>
      </c>
      <c r="AN61" s="273">
        <f>+D61+G61+J61+M61+P61+S61+V61+Y61+AB61+AE61+AH61+AK61</f>
        <v>611</v>
      </c>
      <c r="AO61" s="204">
        <f>+E61+H61+K61+N61+Q61+T61+W61+Z61+AC61+AF61+AI61+AL61</f>
        <v>418.8163</v>
      </c>
      <c r="AP61" s="197">
        <f>+F61+I61+L61+O61+R61+U61+X61+AA61+AD61+AG61+AJ61+AM61</f>
        <v>237107.931</v>
      </c>
      <c r="AQ61" s="109" t="s">
        <v>23</v>
      </c>
      <c r="AR61" s="262"/>
      <c r="AS61" s="157" t="s">
        <v>0</v>
      </c>
      <c r="AT61" s="82"/>
    </row>
    <row r="62" spans="1:46" s="83" customFormat="1" ht="21.75" customHeight="1">
      <c r="A62" s="483" t="s">
        <v>64</v>
      </c>
      <c r="B62" s="484" t="s">
        <v>64</v>
      </c>
      <c r="C62" s="238" t="s">
        <v>63</v>
      </c>
      <c r="D62" s="86"/>
      <c r="E62" s="81"/>
      <c r="F62" s="108"/>
      <c r="G62" s="274"/>
      <c r="H62" s="81"/>
      <c r="I62" s="108"/>
      <c r="J62" s="86"/>
      <c r="K62" s="81"/>
      <c r="L62" s="8"/>
      <c r="M62" s="81"/>
      <c r="N62" s="81"/>
      <c r="O62" s="81"/>
      <c r="P62" s="427"/>
      <c r="Q62" s="427"/>
      <c r="R62" s="428"/>
      <c r="S62" s="374"/>
      <c r="T62" s="374"/>
      <c r="U62" s="436"/>
      <c r="V62" s="437"/>
      <c r="W62" s="427"/>
      <c r="X62" s="438"/>
      <c r="Y62" s="386"/>
      <c r="Z62" s="374"/>
      <c r="AA62" s="436"/>
      <c r="AB62" s="386"/>
      <c r="AC62" s="374"/>
      <c r="AD62" s="436"/>
      <c r="AE62" s="386"/>
      <c r="AF62" s="374"/>
      <c r="AG62" s="436"/>
      <c r="AH62" s="386"/>
      <c r="AI62" s="374"/>
      <c r="AJ62" s="436"/>
      <c r="AK62" s="386"/>
      <c r="AL62" s="374"/>
      <c r="AM62" s="374"/>
      <c r="AN62" s="99"/>
      <c r="AO62" s="86"/>
      <c r="AP62" s="8"/>
      <c r="AQ62" s="212" t="s">
        <v>63</v>
      </c>
      <c r="AR62" s="505" t="s">
        <v>64</v>
      </c>
      <c r="AS62" s="506"/>
      <c r="AT62" s="82"/>
    </row>
    <row r="63" spans="1:46" s="83" customFormat="1" ht="21.75" customHeight="1">
      <c r="A63" s="256"/>
      <c r="B63" s="257"/>
      <c r="C63" s="231" t="s">
        <v>24</v>
      </c>
      <c r="D63" s="85">
        <f aca="true" t="shared" si="3" ref="D63:AA63">+D7+D9+D11+D13+D15+D17+D19+D21+D23+D25+D27+D29+D31+D33+D35+D37+D39+D41+D43+D45+D47+D49+D51+D53+D55+D57+D60</f>
        <v>11</v>
      </c>
      <c r="E63" s="7">
        <f t="shared" si="3"/>
        <v>212.4516</v>
      </c>
      <c r="F63" s="110">
        <f t="shared" si="3"/>
        <v>121676.592</v>
      </c>
      <c r="G63" s="85">
        <f t="shared" si="3"/>
        <v>9</v>
      </c>
      <c r="H63" s="7">
        <f t="shared" si="3"/>
        <v>218.306</v>
      </c>
      <c r="I63" s="110">
        <f t="shared" si="3"/>
        <v>139675.438</v>
      </c>
      <c r="J63" s="85">
        <f t="shared" si="3"/>
        <v>7</v>
      </c>
      <c r="K63" s="7">
        <f t="shared" si="3"/>
        <v>102.4026</v>
      </c>
      <c r="L63" s="7">
        <f t="shared" si="3"/>
        <v>66648.125</v>
      </c>
      <c r="M63" s="7">
        <f t="shared" si="3"/>
        <v>14</v>
      </c>
      <c r="N63" s="7">
        <f t="shared" si="3"/>
        <v>155.4806</v>
      </c>
      <c r="O63" s="7">
        <f t="shared" si="3"/>
        <v>96484.361</v>
      </c>
      <c r="P63" s="424">
        <f t="shared" si="3"/>
        <v>13</v>
      </c>
      <c r="Q63" s="424">
        <f t="shared" si="3"/>
        <v>226.7754</v>
      </c>
      <c r="R63" s="425">
        <f t="shared" si="3"/>
        <v>78233.904</v>
      </c>
      <c r="S63" s="380">
        <f t="shared" si="3"/>
        <v>5</v>
      </c>
      <c r="T63" s="380">
        <f t="shared" si="3"/>
        <v>175.0626</v>
      </c>
      <c r="U63" s="439">
        <f t="shared" si="3"/>
        <v>66639.989</v>
      </c>
      <c r="V63" s="440">
        <f t="shared" si="3"/>
        <v>6</v>
      </c>
      <c r="W63" s="424">
        <f t="shared" si="3"/>
        <v>147.6498</v>
      </c>
      <c r="X63" s="441">
        <f t="shared" si="3"/>
        <v>54699.87700000001</v>
      </c>
      <c r="Y63" s="388">
        <f t="shared" si="3"/>
        <v>9</v>
      </c>
      <c r="Z63" s="380">
        <f t="shared" si="3"/>
        <v>143.7896</v>
      </c>
      <c r="AA63" s="439">
        <f t="shared" si="3"/>
        <v>86499.781</v>
      </c>
      <c r="AB63" s="388">
        <f>+AB7+AB9+AB11+AB13+AB15+AB17+AB19+AB21+AB23+AB25+AB27+AB29+AB31+AB33+AB35+AB37+AB39+AB41+AB43+AB45+AB47+AB49+AB51+AB53+AB55+AB57+AB60</f>
        <v>18</v>
      </c>
      <c r="AC63" s="380">
        <f>+AC7+AC9+AC11+AC13+AC15+AC17+AC19+AC21+AC23+AC25+AC27+AC29+AC31+AC33+AC35+AC37+AC39+AC41+AC43+AC45+AC47+AC49+AC51+AC53+AC55+AC57+AC60</f>
        <v>146.4582</v>
      </c>
      <c r="AD63" s="439">
        <f>+AD7+AD9+AD11+AD13+AD15+AD17+AD19+AD21+AD23+AD25+AD27+AD29+AD31+AD33+AD35+AD37+AD39+AD41+AD43+AD45+AD47+AD49+AD51+AD53+AD55+AD57+AD60</f>
        <v>153641.456</v>
      </c>
      <c r="AE63" s="388">
        <f aca="true" t="shared" si="4" ref="AE63:AM63">+AE7+AE9+AE11+AE13+AE15+AE17+AE19+AE21+AE23+AE25+AE27+AE29+AE31+AE33+AE35+AE37+AE39+AE41+AE43+AE45+AE47+AE49+AE51+AE53+AE55+AE57+AE60</f>
        <v>26</v>
      </c>
      <c r="AF63" s="380">
        <f t="shared" si="4"/>
        <v>280.397</v>
      </c>
      <c r="AG63" s="380">
        <f t="shared" si="4"/>
        <v>293857.214</v>
      </c>
      <c r="AH63" s="380">
        <f t="shared" si="4"/>
        <v>25</v>
      </c>
      <c r="AI63" s="380">
        <f t="shared" si="4"/>
        <v>371.7186</v>
      </c>
      <c r="AJ63" s="439">
        <f t="shared" si="4"/>
        <v>249834.569</v>
      </c>
      <c r="AK63" s="388">
        <f t="shared" si="4"/>
        <v>21</v>
      </c>
      <c r="AL63" s="380">
        <f t="shared" si="4"/>
        <v>369.7298</v>
      </c>
      <c r="AM63" s="380">
        <f t="shared" si="4"/>
        <v>224750.711</v>
      </c>
      <c r="AN63" s="98">
        <f>+D63+G63+J63+M63+P63+S63+V63+Y63+AB63+AE63+AH63+AK63</f>
        <v>164</v>
      </c>
      <c r="AO63" s="85">
        <f>+E63+H63+K63+N63+Q63+T63+W63+Z63+AC63+AF63+AI63+AL63</f>
        <v>2550.2218000000003</v>
      </c>
      <c r="AP63" s="7">
        <f>+F63+I63+L63+O63+R63+U63+X63+AA63+AD63+AG63+AJ63+AM63</f>
        <v>1632642.017</v>
      </c>
      <c r="AQ63" s="114" t="s">
        <v>24</v>
      </c>
      <c r="AR63" s="263"/>
      <c r="AS63" s="160"/>
      <c r="AT63" s="82"/>
    </row>
    <row r="64" spans="1:46" s="83" customFormat="1" ht="21.75" customHeight="1">
      <c r="A64" s="155" t="s">
        <v>65</v>
      </c>
      <c r="B64" s="466" t="s">
        <v>66</v>
      </c>
      <c r="C64" s="238" t="s">
        <v>23</v>
      </c>
      <c r="D64" s="8">
        <v>209</v>
      </c>
      <c r="E64" s="8">
        <v>49.34156</v>
      </c>
      <c r="F64" s="108">
        <v>38203.802</v>
      </c>
      <c r="G64" s="86">
        <v>153</v>
      </c>
      <c r="H64" s="8">
        <v>27.533</v>
      </c>
      <c r="I64" s="8">
        <v>28064.994</v>
      </c>
      <c r="J64" s="8">
        <v>193</v>
      </c>
      <c r="K64" s="8">
        <v>342.4553</v>
      </c>
      <c r="L64" s="8">
        <v>124465.863</v>
      </c>
      <c r="M64" s="8">
        <v>189</v>
      </c>
      <c r="N64" s="8">
        <v>27.6167</v>
      </c>
      <c r="O64" s="8">
        <v>22869.089</v>
      </c>
      <c r="P64" s="427">
        <v>226</v>
      </c>
      <c r="Q64" s="427">
        <v>86.6548</v>
      </c>
      <c r="R64" s="428">
        <v>61263.759</v>
      </c>
      <c r="S64" s="374">
        <v>254</v>
      </c>
      <c r="T64" s="374">
        <v>408.7315</v>
      </c>
      <c r="U64" s="374">
        <v>170228.432</v>
      </c>
      <c r="V64" s="427">
        <v>239</v>
      </c>
      <c r="W64" s="427">
        <v>23.6034</v>
      </c>
      <c r="X64" s="427">
        <v>33398.654</v>
      </c>
      <c r="Y64" s="374">
        <v>236</v>
      </c>
      <c r="Z64" s="374">
        <v>696.8632</v>
      </c>
      <c r="AA64" s="436">
        <v>151719.598</v>
      </c>
      <c r="AB64" s="386">
        <v>260</v>
      </c>
      <c r="AC64" s="374">
        <v>628.807</v>
      </c>
      <c r="AD64" s="374">
        <v>126253.105</v>
      </c>
      <c r="AE64" s="374">
        <v>260</v>
      </c>
      <c r="AF64" s="374">
        <v>584.9584</v>
      </c>
      <c r="AG64" s="374">
        <v>112093.741</v>
      </c>
      <c r="AH64" s="374">
        <v>282</v>
      </c>
      <c r="AI64" s="374">
        <v>1042.757</v>
      </c>
      <c r="AJ64" s="374">
        <v>220533.438</v>
      </c>
      <c r="AK64" s="386">
        <v>238</v>
      </c>
      <c r="AL64" s="374">
        <v>289.73478</v>
      </c>
      <c r="AM64" s="374">
        <v>100568.638</v>
      </c>
      <c r="AN64" s="99">
        <f>+D64+G64+J64+M64+P64+S64+V64+Y64+AB64+AE64+AH64+AK64</f>
        <v>2739</v>
      </c>
      <c r="AO64" s="86">
        <f aca="true" t="shared" si="5" ref="AO64:AO71">+E64+H64+K64+N64+Q64+T64+W64+Z64+AC64+AF64+AI64+AL64</f>
        <v>4209.05664</v>
      </c>
      <c r="AP64" s="8">
        <f aca="true" t="shared" si="6" ref="AP64:AP71">+F64+I64+L64+O64+R64+U64+X64+AA64+AD64+AG64+AJ64+AM64</f>
        <v>1189663.1130000001</v>
      </c>
      <c r="AQ64" s="241" t="s">
        <v>23</v>
      </c>
      <c r="AR64" s="466" t="s">
        <v>66</v>
      </c>
      <c r="AS64" s="265" t="s">
        <v>65</v>
      </c>
      <c r="AT64" s="82"/>
    </row>
    <row r="65" spans="1:46" s="83" customFormat="1" ht="21.75" customHeight="1">
      <c r="A65" s="155"/>
      <c r="B65" s="467"/>
      <c r="C65" s="140" t="s">
        <v>24</v>
      </c>
      <c r="D65" s="7">
        <v>91</v>
      </c>
      <c r="E65" s="7">
        <v>924.9048</v>
      </c>
      <c r="F65" s="110">
        <v>362501.566</v>
      </c>
      <c r="G65" s="85">
        <v>50</v>
      </c>
      <c r="H65" s="7">
        <v>2.4847</v>
      </c>
      <c r="I65" s="7">
        <v>4369.075</v>
      </c>
      <c r="J65" s="7">
        <v>70</v>
      </c>
      <c r="K65" s="7">
        <v>5.7601</v>
      </c>
      <c r="L65" s="7">
        <v>12188.122</v>
      </c>
      <c r="M65" s="7">
        <v>83</v>
      </c>
      <c r="N65" s="7">
        <v>466.8221</v>
      </c>
      <c r="O65" s="7">
        <v>162493.947</v>
      </c>
      <c r="P65" s="424">
        <v>90</v>
      </c>
      <c r="Q65" s="424">
        <v>428.467</v>
      </c>
      <c r="R65" s="425">
        <v>159114.609</v>
      </c>
      <c r="S65" s="380">
        <v>107</v>
      </c>
      <c r="T65" s="380">
        <v>999.3868</v>
      </c>
      <c r="U65" s="380">
        <v>456772.933</v>
      </c>
      <c r="V65" s="424">
        <v>74</v>
      </c>
      <c r="W65" s="424">
        <v>541.1742</v>
      </c>
      <c r="X65" s="424">
        <v>195264.493</v>
      </c>
      <c r="Y65" s="380">
        <v>75</v>
      </c>
      <c r="Z65" s="380">
        <v>514.7919</v>
      </c>
      <c r="AA65" s="380">
        <v>99033.752</v>
      </c>
      <c r="AB65" s="380">
        <v>100</v>
      </c>
      <c r="AC65" s="380">
        <v>649.1359</v>
      </c>
      <c r="AD65" s="380">
        <v>186086.233</v>
      </c>
      <c r="AE65" s="380">
        <v>81</v>
      </c>
      <c r="AF65" s="380">
        <v>444.016</v>
      </c>
      <c r="AG65" s="380">
        <v>139324.407</v>
      </c>
      <c r="AH65" s="380">
        <v>96</v>
      </c>
      <c r="AI65" s="380">
        <v>827.6153</v>
      </c>
      <c r="AJ65" s="380">
        <v>217554.278</v>
      </c>
      <c r="AK65" s="388">
        <v>63</v>
      </c>
      <c r="AL65" s="380">
        <v>51.2523</v>
      </c>
      <c r="AM65" s="380">
        <v>17351.577</v>
      </c>
      <c r="AN65" s="98">
        <f>+D65+G65+J65+M65+P65+S65+V65+Y65+AB65+AE65+AH65+AK65</f>
        <v>980</v>
      </c>
      <c r="AO65" s="85">
        <f t="shared" si="5"/>
        <v>5855.8111</v>
      </c>
      <c r="AP65" s="7">
        <f t="shared" si="6"/>
        <v>2012054.992</v>
      </c>
      <c r="AQ65" s="240" t="s">
        <v>24</v>
      </c>
      <c r="AR65" s="467"/>
      <c r="AS65" s="157"/>
      <c r="AT65" s="82"/>
    </row>
    <row r="66" spans="1:46" s="83" customFormat="1" ht="21.75" customHeight="1">
      <c r="A66" s="155" t="s">
        <v>67</v>
      </c>
      <c r="B66" s="466" t="s">
        <v>68</v>
      </c>
      <c r="C66" s="80" t="s">
        <v>23</v>
      </c>
      <c r="D66" s="445"/>
      <c r="E66" s="445"/>
      <c r="F66" s="446"/>
      <c r="G66" s="447"/>
      <c r="H66" s="445"/>
      <c r="I66" s="445"/>
      <c r="J66" s="445"/>
      <c r="K66" s="445"/>
      <c r="L66" s="445"/>
      <c r="M66" s="445"/>
      <c r="N66" s="445"/>
      <c r="O66" s="448"/>
      <c r="P66" s="427"/>
      <c r="Q66" s="427"/>
      <c r="R66" s="428"/>
      <c r="S66" s="374"/>
      <c r="T66" s="374"/>
      <c r="U66" s="374"/>
      <c r="V66" s="427"/>
      <c r="W66" s="427"/>
      <c r="X66" s="427"/>
      <c r="Y66" s="374"/>
      <c r="Z66" s="374"/>
      <c r="AA66" s="374"/>
      <c r="AB66" s="374"/>
      <c r="AC66" s="374"/>
      <c r="AD66" s="374"/>
      <c r="AE66" s="374"/>
      <c r="AF66" s="374"/>
      <c r="AG66" s="374"/>
      <c r="AH66" s="374"/>
      <c r="AI66" s="374"/>
      <c r="AJ66" s="374"/>
      <c r="AK66" s="386"/>
      <c r="AL66" s="374"/>
      <c r="AM66" s="374"/>
      <c r="AN66" s="99"/>
      <c r="AO66" s="86"/>
      <c r="AP66" s="8"/>
      <c r="AQ66" s="211" t="s">
        <v>23</v>
      </c>
      <c r="AR66" s="466" t="s">
        <v>68</v>
      </c>
      <c r="AS66" s="157" t="s">
        <v>67</v>
      </c>
      <c r="AT66" s="82"/>
    </row>
    <row r="67" spans="1:46" s="83" customFormat="1" ht="21.75" customHeight="1">
      <c r="A67" s="158" t="s">
        <v>49</v>
      </c>
      <c r="B67" s="467"/>
      <c r="C67" s="140" t="s">
        <v>24</v>
      </c>
      <c r="D67" s="449"/>
      <c r="E67" s="449"/>
      <c r="F67" s="450"/>
      <c r="G67" s="451"/>
      <c r="H67" s="449"/>
      <c r="I67" s="449"/>
      <c r="J67" s="449"/>
      <c r="K67" s="449"/>
      <c r="L67" s="449"/>
      <c r="M67" s="449"/>
      <c r="N67" s="449"/>
      <c r="O67" s="452"/>
      <c r="P67" s="424"/>
      <c r="Q67" s="424"/>
      <c r="R67" s="424"/>
      <c r="S67" s="380"/>
      <c r="T67" s="380"/>
      <c r="U67" s="380"/>
      <c r="V67" s="424"/>
      <c r="W67" s="424"/>
      <c r="X67" s="424"/>
      <c r="Y67" s="380"/>
      <c r="Z67" s="380"/>
      <c r="AA67" s="380"/>
      <c r="AB67" s="380"/>
      <c r="AC67" s="380"/>
      <c r="AD67" s="380"/>
      <c r="AE67" s="380"/>
      <c r="AF67" s="380"/>
      <c r="AG67" s="380"/>
      <c r="AH67" s="380"/>
      <c r="AI67" s="380"/>
      <c r="AJ67" s="380"/>
      <c r="AK67" s="388"/>
      <c r="AL67" s="380"/>
      <c r="AM67" s="380"/>
      <c r="AN67" s="98"/>
      <c r="AO67" s="85"/>
      <c r="AP67" s="7"/>
      <c r="AQ67" s="159" t="s">
        <v>24</v>
      </c>
      <c r="AR67" s="467"/>
      <c r="AS67" s="160" t="s">
        <v>49</v>
      </c>
      <c r="AT67" s="82"/>
    </row>
    <row r="68" spans="1:46" s="83" customFormat="1" ht="21.75" customHeight="1">
      <c r="A68" s="485" t="s">
        <v>106</v>
      </c>
      <c r="B68" s="486"/>
      <c r="C68" s="80" t="s">
        <v>23</v>
      </c>
      <c r="D68" s="105">
        <f aca="true" t="shared" si="7" ref="D68:U68">+D61+D64+D66</f>
        <v>249</v>
      </c>
      <c r="E68" s="106">
        <f t="shared" si="7"/>
        <v>90.73346000000001</v>
      </c>
      <c r="F68" s="107">
        <f t="shared" si="7"/>
        <v>52471.188</v>
      </c>
      <c r="G68" s="105">
        <f t="shared" si="7"/>
        <v>164</v>
      </c>
      <c r="H68" s="106">
        <f t="shared" si="7"/>
        <v>50.1757</v>
      </c>
      <c r="I68" s="107">
        <f t="shared" si="7"/>
        <v>39140.138999999996</v>
      </c>
      <c r="J68" s="105">
        <f t="shared" si="7"/>
        <v>220</v>
      </c>
      <c r="K68" s="106">
        <f t="shared" si="7"/>
        <v>352.5147</v>
      </c>
      <c r="L68" s="107">
        <f t="shared" si="7"/>
        <v>129712.929</v>
      </c>
      <c r="M68" s="86">
        <f t="shared" si="7"/>
        <v>233</v>
      </c>
      <c r="N68" s="8">
        <f t="shared" si="7"/>
        <v>48.7258</v>
      </c>
      <c r="O68" s="108">
        <f t="shared" si="7"/>
        <v>34828.455</v>
      </c>
      <c r="P68" s="86">
        <f t="shared" si="7"/>
        <v>310</v>
      </c>
      <c r="Q68" s="8">
        <f t="shared" si="7"/>
        <v>147.0421</v>
      </c>
      <c r="R68" s="81">
        <f t="shared" si="7"/>
        <v>98252.869</v>
      </c>
      <c r="S68" s="8">
        <f t="shared" si="7"/>
        <v>344</v>
      </c>
      <c r="T68" s="8">
        <f t="shared" si="7"/>
        <v>483.2471</v>
      </c>
      <c r="U68" s="108">
        <f t="shared" si="7"/>
        <v>199018.939</v>
      </c>
      <c r="V68" s="86">
        <f aca="true" t="shared" si="8" ref="V68:AN68">+V61+V64+V66</f>
        <v>290</v>
      </c>
      <c r="W68" s="8">
        <f t="shared" si="8"/>
        <v>58.045899999999996</v>
      </c>
      <c r="X68" s="108">
        <f t="shared" si="8"/>
        <v>52741.48</v>
      </c>
      <c r="Y68" s="86">
        <f t="shared" si="8"/>
        <v>299</v>
      </c>
      <c r="Z68" s="8">
        <f t="shared" si="8"/>
        <v>711.4499</v>
      </c>
      <c r="AA68" s="8">
        <f t="shared" si="8"/>
        <v>170095.811</v>
      </c>
      <c r="AB68" s="99">
        <f t="shared" si="8"/>
        <v>322</v>
      </c>
      <c r="AC68" s="86">
        <f t="shared" si="8"/>
        <v>643.0676</v>
      </c>
      <c r="AD68" s="108">
        <f t="shared" si="8"/>
        <v>140556.687</v>
      </c>
      <c r="AE68" s="86">
        <f t="shared" si="8"/>
        <v>314</v>
      </c>
      <c r="AF68" s="8">
        <f t="shared" si="8"/>
        <v>616.6795</v>
      </c>
      <c r="AG68" s="108">
        <f t="shared" si="8"/>
        <v>143200.892</v>
      </c>
      <c r="AH68" s="86">
        <f t="shared" si="8"/>
        <v>318</v>
      </c>
      <c r="AI68" s="8">
        <f t="shared" si="8"/>
        <v>1087.8031</v>
      </c>
      <c r="AJ68" s="108">
        <f t="shared" si="8"/>
        <v>243546.653</v>
      </c>
      <c r="AK68" s="86">
        <f t="shared" si="8"/>
        <v>287</v>
      </c>
      <c r="AL68" s="8">
        <f t="shared" si="8"/>
        <v>338.38808</v>
      </c>
      <c r="AM68" s="8">
        <f t="shared" si="8"/>
        <v>123205.00200000001</v>
      </c>
      <c r="AN68" s="103">
        <f t="shared" si="8"/>
        <v>3350</v>
      </c>
      <c r="AO68" s="86">
        <f t="shared" si="5"/>
        <v>4627.872939999999</v>
      </c>
      <c r="AP68" s="8">
        <f t="shared" si="6"/>
        <v>1426771.044</v>
      </c>
      <c r="AQ68" s="109" t="s">
        <v>23</v>
      </c>
      <c r="AR68" s="492" t="s">
        <v>77</v>
      </c>
      <c r="AS68" s="493"/>
      <c r="AT68" s="82"/>
    </row>
    <row r="69" spans="1:46" s="83" customFormat="1" ht="21.75" customHeight="1">
      <c r="A69" s="487"/>
      <c r="B69" s="488"/>
      <c r="C69" s="140" t="s">
        <v>24</v>
      </c>
      <c r="D69" s="111">
        <f aca="true" t="shared" si="9" ref="D69:U69">+D63+D65+D67</f>
        <v>102</v>
      </c>
      <c r="E69" s="112">
        <f t="shared" si="9"/>
        <v>1137.3564000000001</v>
      </c>
      <c r="F69" s="275">
        <f t="shared" si="9"/>
        <v>484178.158</v>
      </c>
      <c r="G69" s="111">
        <f t="shared" si="9"/>
        <v>59</v>
      </c>
      <c r="H69" s="112">
        <f t="shared" si="9"/>
        <v>220.79070000000002</v>
      </c>
      <c r="I69" s="112">
        <f t="shared" si="9"/>
        <v>144044.513</v>
      </c>
      <c r="J69" s="111">
        <f t="shared" si="9"/>
        <v>77</v>
      </c>
      <c r="K69" s="112">
        <f t="shared" si="9"/>
        <v>108.1627</v>
      </c>
      <c r="L69" s="112">
        <f t="shared" si="9"/>
        <v>78836.247</v>
      </c>
      <c r="M69" s="7">
        <f t="shared" si="9"/>
        <v>97</v>
      </c>
      <c r="N69" s="7">
        <f t="shared" si="9"/>
        <v>622.3027</v>
      </c>
      <c r="O69" s="7">
        <f t="shared" si="9"/>
        <v>258978.308</v>
      </c>
      <c r="P69" s="7">
        <f t="shared" si="9"/>
        <v>103</v>
      </c>
      <c r="Q69" s="7">
        <f t="shared" si="9"/>
        <v>655.2424</v>
      </c>
      <c r="R69" s="113">
        <f t="shared" si="9"/>
        <v>237348.51299999998</v>
      </c>
      <c r="S69" s="7">
        <f t="shared" si="9"/>
        <v>112</v>
      </c>
      <c r="T69" s="7">
        <f t="shared" si="9"/>
        <v>1174.4494</v>
      </c>
      <c r="U69" s="113">
        <f t="shared" si="9"/>
        <v>523412.922</v>
      </c>
      <c r="V69" s="7">
        <f aca="true" t="shared" si="10" ref="V69:AG69">+V63+V65+V67</f>
        <v>80</v>
      </c>
      <c r="W69" s="7">
        <f t="shared" si="10"/>
        <v>688.8240000000001</v>
      </c>
      <c r="X69" s="113">
        <f t="shared" si="10"/>
        <v>249964.37</v>
      </c>
      <c r="Y69" s="7">
        <f t="shared" si="10"/>
        <v>84</v>
      </c>
      <c r="Z69" s="7">
        <f t="shared" si="10"/>
        <v>658.5815</v>
      </c>
      <c r="AA69" s="7">
        <f t="shared" si="10"/>
        <v>185533.533</v>
      </c>
      <c r="AB69" s="103">
        <f t="shared" si="10"/>
        <v>118</v>
      </c>
      <c r="AC69" s="85">
        <f t="shared" si="10"/>
        <v>795.5941</v>
      </c>
      <c r="AD69" s="7">
        <f t="shared" si="10"/>
        <v>339727.689</v>
      </c>
      <c r="AE69" s="7">
        <f t="shared" si="10"/>
        <v>107</v>
      </c>
      <c r="AF69" s="7">
        <f t="shared" si="10"/>
        <v>724.413</v>
      </c>
      <c r="AG69" s="110">
        <f t="shared" si="10"/>
        <v>433181.621</v>
      </c>
      <c r="AH69" s="7">
        <f aca="true" t="shared" si="11" ref="AH69:AN69">+AH63+AH65+AH67</f>
        <v>121</v>
      </c>
      <c r="AI69" s="7">
        <f t="shared" si="11"/>
        <v>1199.3339</v>
      </c>
      <c r="AJ69" s="110">
        <f t="shared" si="11"/>
        <v>467388.84699999995</v>
      </c>
      <c r="AK69" s="7">
        <f t="shared" si="11"/>
        <v>84</v>
      </c>
      <c r="AL69" s="7">
        <f t="shared" si="11"/>
        <v>420.9821</v>
      </c>
      <c r="AM69" s="110">
        <f t="shared" si="11"/>
        <v>242102.288</v>
      </c>
      <c r="AN69" s="85">
        <f t="shared" si="11"/>
        <v>1144</v>
      </c>
      <c r="AO69" s="7">
        <f t="shared" si="5"/>
        <v>8406.0329</v>
      </c>
      <c r="AP69" s="7">
        <f t="shared" si="6"/>
        <v>3644697.0089999996</v>
      </c>
      <c r="AQ69" s="247" t="s">
        <v>24</v>
      </c>
      <c r="AR69" s="494"/>
      <c r="AS69" s="495"/>
      <c r="AT69" s="82"/>
    </row>
    <row r="70" spans="1:46" s="83" customFormat="1" ht="21.75" customHeight="1" thickBot="1">
      <c r="A70" s="499" t="s">
        <v>99</v>
      </c>
      <c r="B70" s="500" t="s">
        <v>69</v>
      </c>
      <c r="C70" s="141"/>
      <c r="D70" s="116"/>
      <c r="E70" s="10"/>
      <c r="F70" s="115"/>
      <c r="G70" s="116"/>
      <c r="H70" s="10"/>
      <c r="I70" s="10"/>
      <c r="J70" s="116"/>
      <c r="K70" s="10"/>
      <c r="L70" s="10"/>
      <c r="M70" s="10"/>
      <c r="N70" s="10"/>
      <c r="O70" s="10"/>
      <c r="P70" s="10"/>
      <c r="Q70" s="10"/>
      <c r="R70" s="11"/>
      <c r="S70" s="10"/>
      <c r="T70" s="10"/>
      <c r="U70" s="11"/>
      <c r="V70" s="10"/>
      <c r="W70" s="10"/>
      <c r="X70" s="11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496" t="s">
        <v>99</v>
      </c>
      <c r="AR70" s="497" t="s">
        <v>69</v>
      </c>
      <c r="AS70" s="498"/>
      <c r="AT70" s="82"/>
    </row>
    <row r="71" spans="1:46" s="83" customFormat="1" ht="21.75" customHeight="1" thickBot="1">
      <c r="A71" s="501" t="s">
        <v>101</v>
      </c>
      <c r="B71" s="502" t="s">
        <v>70</v>
      </c>
      <c r="C71" s="141"/>
      <c r="D71" s="10">
        <f>D68+D69</f>
        <v>351</v>
      </c>
      <c r="E71" s="10">
        <f>E68+E69</f>
        <v>1228.08986</v>
      </c>
      <c r="F71" s="115">
        <f>F68+F69</f>
        <v>536649.346</v>
      </c>
      <c r="G71" s="116">
        <f aca="true" t="shared" si="12" ref="G71:AM71">G68+G69</f>
        <v>223</v>
      </c>
      <c r="H71" s="10">
        <f t="shared" si="12"/>
        <v>270.9664</v>
      </c>
      <c r="I71" s="10">
        <f t="shared" si="12"/>
        <v>183184.652</v>
      </c>
      <c r="J71" s="10">
        <f t="shared" si="12"/>
        <v>297</v>
      </c>
      <c r="K71" s="10">
        <f t="shared" si="12"/>
        <v>460.67740000000003</v>
      </c>
      <c r="L71" s="10">
        <f t="shared" si="12"/>
        <v>208549.176</v>
      </c>
      <c r="M71" s="10">
        <f t="shared" si="12"/>
        <v>330</v>
      </c>
      <c r="N71" s="10">
        <f t="shared" si="12"/>
        <v>671.0285</v>
      </c>
      <c r="O71" s="10">
        <f t="shared" si="12"/>
        <v>293806.763</v>
      </c>
      <c r="P71" s="13">
        <f aca="true" t="shared" si="13" ref="P71:U71">P68+P69+P70</f>
        <v>413</v>
      </c>
      <c r="Q71" s="13">
        <f t="shared" si="13"/>
        <v>802.2845</v>
      </c>
      <c r="R71" s="117">
        <f t="shared" si="13"/>
        <v>335601.382</v>
      </c>
      <c r="S71" s="13">
        <f t="shared" si="13"/>
        <v>456</v>
      </c>
      <c r="T71" s="13">
        <f t="shared" si="13"/>
        <v>1657.6965</v>
      </c>
      <c r="U71" s="11">
        <f t="shared" si="13"/>
        <v>722431.861</v>
      </c>
      <c r="V71" s="10">
        <f>V68+V69+V70</f>
        <v>370</v>
      </c>
      <c r="W71" s="10">
        <f>W68+W69+W70</f>
        <v>746.8699</v>
      </c>
      <c r="X71" s="11">
        <f>X68+X69+X70</f>
        <v>302705.85</v>
      </c>
      <c r="Y71" s="10">
        <f t="shared" si="12"/>
        <v>383</v>
      </c>
      <c r="Z71" s="10">
        <f t="shared" si="12"/>
        <v>1370.0313999999998</v>
      </c>
      <c r="AA71" s="10">
        <f t="shared" si="12"/>
        <v>355629.344</v>
      </c>
      <c r="AB71" s="10">
        <f t="shared" si="12"/>
        <v>440</v>
      </c>
      <c r="AC71" s="10">
        <f t="shared" si="12"/>
        <v>1438.6617</v>
      </c>
      <c r="AD71" s="10">
        <f t="shared" si="12"/>
        <v>480284.37600000005</v>
      </c>
      <c r="AE71" s="10">
        <f t="shared" si="12"/>
        <v>421</v>
      </c>
      <c r="AF71" s="10">
        <f>AF68+AF69</f>
        <v>1341.0925</v>
      </c>
      <c r="AG71" s="10">
        <f t="shared" si="12"/>
        <v>576382.513</v>
      </c>
      <c r="AH71" s="117">
        <f>AH68+AH69</f>
        <v>439</v>
      </c>
      <c r="AI71" s="117">
        <f>AI68+AI69</f>
        <v>2287.137</v>
      </c>
      <c r="AJ71" s="117">
        <f>AJ68+AJ69</f>
        <v>710935.5</v>
      </c>
      <c r="AK71" s="10">
        <f t="shared" si="12"/>
        <v>371</v>
      </c>
      <c r="AL71" s="10">
        <f t="shared" si="12"/>
        <v>759.37018</v>
      </c>
      <c r="AM71" s="10">
        <f t="shared" si="12"/>
        <v>365307.29000000004</v>
      </c>
      <c r="AN71" s="10">
        <f>+D71+G71+J71+M71+P71+S71+V71+Y71+AB71+AE71+AH71+AK71</f>
        <v>4494</v>
      </c>
      <c r="AO71" s="10">
        <f t="shared" si="5"/>
        <v>13033.905840000001</v>
      </c>
      <c r="AP71" s="10">
        <f t="shared" si="6"/>
        <v>5071468.053</v>
      </c>
      <c r="AQ71" s="489" t="s">
        <v>101</v>
      </c>
      <c r="AR71" s="490" t="s">
        <v>70</v>
      </c>
      <c r="AS71" s="491" t="s">
        <v>0</v>
      </c>
      <c r="AT71" s="82"/>
    </row>
    <row r="72" spans="4:44" s="83" customFormat="1" ht="18.75"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266"/>
      <c r="P72" s="453"/>
      <c r="Q72" s="453"/>
      <c r="R72" s="371"/>
      <c r="S72" s="421"/>
      <c r="T72" s="421"/>
      <c r="U72" s="422"/>
      <c r="V72" s="147"/>
      <c r="W72" s="147"/>
      <c r="X72" s="153" t="s">
        <v>88</v>
      </c>
      <c r="Y72" s="147"/>
      <c r="Z72" s="147"/>
      <c r="AA72" s="147"/>
      <c r="AB72" s="147"/>
      <c r="AC72" s="147"/>
      <c r="AD72" s="147"/>
      <c r="AE72" s="147"/>
      <c r="AF72" s="147"/>
      <c r="AG72" s="147"/>
      <c r="AH72" s="282"/>
      <c r="AI72" s="282"/>
      <c r="AJ72" s="283"/>
      <c r="AK72" s="147"/>
      <c r="AL72" s="147"/>
      <c r="AM72" s="147"/>
      <c r="AN72" s="267"/>
      <c r="AO72" s="147"/>
      <c r="AP72" s="147"/>
      <c r="AR72" s="276" t="s">
        <v>88</v>
      </c>
    </row>
    <row r="73" spans="4:42" s="83" customFormat="1" ht="18.75">
      <c r="D73" s="147"/>
      <c r="E73" s="147"/>
      <c r="F73" s="147"/>
      <c r="G73" s="147"/>
      <c r="H73" s="147"/>
      <c r="I73" s="147"/>
      <c r="J73" s="147"/>
      <c r="K73" s="147"/>
      <c r="L73" s="147"/>
      <c r="M73" s="78"/>
      <c r="N73" s="147"/>
      <c r="O73" s="78"/>
      <c r="P73" s="371"/>
      <c r="Q73" s="371"/>
      <c r="R73" s="371"/>
      <c r="S73" s="282"/>
      <c r="T73" s="282"/>
      <c r="U73" s="282"/>
      <c r="V73" s="165"/>
      <c r="W73" s="166"/>
      <c r="X73" s="166"/>
      <c r="Y73" s="147"/>
      <c r="Z73" s="147"/>
      <c r="AA73" s="147"/>
      <c r="AB73" s="147"/>
      <c r="AC73" s="147"/>
      <c r="AD73" s="147"/>
      <c r="AE73" s="147"/>
      <c r="AF73" s="147"/>
      <c r="AG73" s="78"/>
      <c r="AH73" s="282"/>
      <c r="AI73" s="282"/>
      <c r="AJ73" s="283"/>
      <c r="AK73" s="147"/>
      <c r="AL73" s="147"/>
      <c r="AM73" s="147"/>
      <c r="AN73" s="147"/>
      <c r="AO73" s="147"/>
      <c r="AP73" s="147"/>
    </row>
    <row r="74" spans="4:42" s="83" customFormat="1" ht="18.75">
      <c r="D74" s="147"/>
      <c r="E74" s="147"/>
      <c r="F74" s="147"/>
      <c r="G74" s="147"/>
      <c r="H74" s="147"/>
      <c r="I74" s="147"/>
      <c r="J74" s="147"/>
      <c r="K74" s="147"/>
      <c r="L74" s="147"/>
      <c r="M74" s="78"/>
      <c r="N74" s="147"/>
      <c r="O74" s="78"/>
      <c r="P74" s="371"/>
      <c r="Q74" s="371"/>
      <c r="R74" s="371"/>
      <c r="S74" s="165"/>
      <c r="T74" s="165"/>
      <c r="U74" s="166"/>
      <c r="V74" s="166"/>
      <c r="W74" s="166"/>
      <c r="X74" s="166"/>
      <c r="Y74" s="147"/>
      <c r="Z74" s="147"/>
      <c r="AA74" s="147"/>
      <c r="AB74" s="147"/>
      <c r="AC74" s="147"/>
      <c r="AD74" s="147"/>
      <c r="AE74" s="147"/>
      <c r="AF74" s="147"/>
      <c r="AG74" s="78"/>
      <c r="AH74" s="78"/>
      <c r="AI74" s="78"/>
      <c r="AJ74" s="78"/>
      <c r="AK74" s="78"/>
      <c r="AL74" s="78"/>
      <c r="AM74" s="147"/>
      <c r="AN74" s="147"/>
      <c r="AO74" s="147"/>
      <c r="AP74" s="147"/>
    </row>
    <row r="75" spans="4:42" s="83" customFormat="1" ht="18.75">
      <c r="D75" s="147"/>
      <c r="E75" s="147"/>
      <c r="F75" s="147"/>
      <c r="G75" s="147"/>
      <c r="H75" s="147"/>
      <c r="I75" s="147"/>
      <c r="J75" s="147"/>
      <c r="K75" s="147"/>
      <c r="L75" s="147"/>
      <c r="M75" s="78"/>
      <c r="N75" s="147"/>
      <c r="O75" s="78"/>
      <c r="P75" s="371"/>
      <c r="Q75" s="371"/>
      <c r="R75" s="371"/>
      <c r="S75" s="165"/>
      <c r="T75" s="166"/>
      <c r="U75" s="166"/>
      <c r="V75" s="166"/>
      <c r="W75" s="166"/>
      <c r="X75" s="166"/>
      <c r="Y75" s="147"/>
      <c r="Z75" s="147"/>
      <c r="AA75" s="147"/>
      <c r="AB75" s="147"/>
      <c r="AC75" s="147"/>
      <c r="AD75" s="147"/>
      <c r="AE75" s="147"/>
      <c r="AF75" s="147"/>
      <c r="AG75" s="78"/>
      <c r="AH75" s="78"/>
      <c r="AI75" s="78"/>
      <c r="AJ75" s="78"/>
      <c r="AK75" s="78"/>
      <c r="AL75" s="78"/>
      <c r="AM75" s="147"/>
      <c r="AN75" s="147"/>
      <c r="AO75" s="147"/>
      <c r="AP75" s="147"/>
    </row>
    <row r="76" spans="4:42" s="83" customFormat="1" ht="18.75">
      <c r="D76" s="147"/>
      <c r="E76" s="147"/>
      <c r="F76" s="147"/>
      <c r="G76" s="147"/>
      <c r="H76" s="147"/>
      <c r="I76" s="147"/>
      <c r="J76" s="147"/>
      <c r="K76" s="147"/>
      <c r="L76" s="147"/>
      <c r="M76" s="78"/>
      <c r="N76" s="147"/>
      <c r="O76" s="147"/>
      <c r="P76" s="371"/>
      <c r="Q76" s="371"/>
      <c r="R76" s="371"/>
      <c r="S76" s="165"/>
      <c r="T76" s="166"/>
      <c r="U76" s="166"/>
      <c r="V76" s="166"/>
      <c r="W76" s="166"/>
      <c r="X76" s="166"/>
      <c r="Y76" s="147"/>
      <c r="Z76" s="147"/>
      <c r="AA76" s="147"/>
      <c r="AB76" s="147"/>
      <c r="AC76" s="147"/>
      <c r="AD76" s="147"/>
      <c r="AE76" s="147"/>
      <c r="AF76" s="147"/>
      <c r="AG76" s="78"/>
      <c r="AH76" s="78"/>
      <c r="AI76" s="147"/>
      <c r="AJ76" s="78"/>
      <c r="AK76" s="147"/>
      <c r="AL76" s="147"/>
      <c r="AM76" s="147"/>
      <c r="AN76" s="147"/>
      <c r="AO76" s="147"/>
      <c r="AP76" s="147"/>
    </row>
    <row r="77" spans="4:42" s="83" customFormat="1" ht="18.75">
      <c r="D77" s="147"/>
      <c r="E77" s="147"/>
      <c r="F77" s="147"/>
      <c r="G77" s="147"/>
      <c r="H77" s="147"/>
      <c r="I77" s="147"/>
      <c r="J77" s="147"/>
      <c r="K77" s="147"/>
      <c r="L77" s="147"/>
      <c r="M77" s="78"/>
      <c r="N77" s="147"/>
      <c r="O77" s="147"/>
      <c r="P77" s="371"/>
      <c r="Q77" s="371"/>
      <c r="R77" s="371"/>
      <c r="S77" s="165"/>
      <c r="T77" s="166"/>
      <c r="U77" s="166"/>
      <c r="V77" s="166"/>
      <c r="W77" s="166"/>
      <c r="X77" s="166"/>
      <c r="Y77" s="147"/>
      <c r="Z77" s="147"/>
      <c r="AA77" s="147"/>
      <c r="AB77" s="147"/>
      <c r="AC77" s="147"/>
      <c r="AD77" s="147"/>
      <c r="AE77" s="147"/>
      <c r="AF77" s="147"/>
      <c r="AG77" s="78"/>
      <c r="AH77" s="78"/>
      <c r="AI77" s="147"/>
      <c r="AJ77" s="78"/>
      <c r="AK77" s="147"/>
      <c r="AL77" s="147"/>
      <c r="AM77" s="147"/>
      <c r="AN77" s="147">
        <v>4239</v>
      </c>
      <c r="AO77" s="147">
        <v>16445.73139</v>
      </c>
      <c r="AP77" s="147">
        <v>6313809.207</v>
      </c>
    </row>
    <row r="78" spans="4:42" s="83" customFormat="1" ht="18.75">
      <c r="D78" s="147"/>
      <c r="E78" s="147"/>
      <c r="F78" s="147"/>
      <c r="G78" s="147"/>
      <c r="H78" s="147"/>
      <c r="I78" s="147"/>
      <c r="J78" s="147"/>
      <c r="K78" s="147"/>
      <c r="L78" s="147"/>
      <c r="M78" s="78"/>
      <c r="N78" s="147"/>
      <c r="O78" s="147"/>
      <c r="P78" s="371"/>
      <c r="Q78" s="371"/>
      <c r="R78" s="371"/>
      <c r="S78" s="165"/>
      <c r="T78" s="166"/>
      <c r="U78" s="166"/>
      <c r="V78" s="166"/>
      <c r="W78" s="166"/>
      <c r="X78" s="166"/>
      <c r="Y78" s="147"/>
      <c r="Z78" s="147"/>
      <c r="AA78" s="147"/>
      <c r="AB78" s="147"/>
      <c r="AC78" s="147"/>
      <c r="AD78" s="147"/>
      <c r="AE78" s="147"/>
      <c r="AF78" s="147"/>
      <c r="AG78" s="147"/>
      <c r="AH78" s="78"/>
      <c r="AI78" s="147"/>
      <c r="AJ78" s="78"/>
      <c r="AK78" s="147"/>
      <c r="AL78" s="147"/>
      <c r="AM78" s="147"/>
      <c r="AN78" s="147"/>
      <c r="AO78" s="147"/>
      <c r="AP78" s="147"/>
    </row>
    <row r="79" spans="4:42" s="83" customFormat="1" ht="18.75">
      <c r="D79" s="147"/>
      <c r="E79" s="147"/>
      <c r="F79" s="147"/>
      <c r="G79" s="147"/>
      <c r="H79" s="147"/>
      <c r="I79" s="147"/>
      <c r="J79" s="147"/>
      <c r="K79" s="147"/>
      <c r="L79" s="147"/>
      <c r="M79" s="78"/>
      <c r="N79" s="147"/>
      <c r="O79" s="147"/>
      <c r="P79" s="371"/>
      <c r="Q79" s="371"/>
      <c r="R79" s="371"/>
      <c r="S79" s="165"/>
      <c r="T79" s="166"/>
      <c r="U79" s="166"/>
      <c r="V79" s="166"/>
      <c r="W79" s="166"/>
      <c r="X79" s="166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</row>
    <row r="80" spans="4:42" s="83" customFormat="1" ht="18.75">
      <c r="D80" s="147"/>
      <c r="E80" s="147"/>
      <c r="F80" s="147"/>
      <c r="G80" s="147"/>
      <c r="H80" s="147"/>
      <c r="I80" s="147"/>
      <c r="J80" s="147"/>
      <c r="K80" s="147"/>
      <c r="L80" s="147"/>
      <c r="M80" s="78"/>
      <c r="N80" s="147"/>
      <c r="O80" s="147"/>
      <c r="P80" s="371"/>
      <c r="Q80" s="371"/>
      <c r="R80" s="371"/>
      <c r="S80" s="165"/>
      <c r="T80" s="166"/>
      <c r="U80" s="166"/>
      <c r="V80" s="166"/>
      <c r="W80" s="166"/>
      <c r="X80" s="166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</row>
    <row r="81" spans="4:42" s="83" customFormat="1" ht="18.75">
      <c r="D81" s="147"/>
      <c r="E81" s="147"/>
      <c r="F81" s="147"/>
      <c r="G81" s="147"/>
      <c r="H81" s="147"/>
      <c r="I81" s="147"/>
      <c r="J81" s="147"/>
      <c r="K81" s="147"/>
      <c r="L81" s="147"/>
      <c r="M81" s="78"/>
      <c r="N81" s="147"/>
      <c r="O81" s="147"/>
      <c r="P81" s="371"/>
      <c r="Q81" s="371"/>
      <c r="R81" s="371"/>
      <c r="S81" s="165"/>
      <c r="T81" s="166"/>
      <c r="U81" s="166"/>
      <c r="V81" s="166"/>
      <c r="W81" s="166"/>
      <c r="X81" s="166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</row>
    <row r="82" spans="4:42" s="83" customFormat="1" ht="18.75">
      <c r="D82" s="147"/>
      <c r="E82" s="147"/>
      <c r="F82" s="147"/>
      <c r="G82" s="147"/>
      <c r="H82" s="147"/>
      <c r="I82" s="147"/>
      <c r="J82" s="147"/>
      <c r="K82" s="147"/>
      <c r="L82" s="147"/>
      <c r="M82" s="78"/>
      <c r="N82" s="147"/>
      <c r="O82" s="147"/>
      <c r="P82" s="371"/>
      <c r="Q82" s="371"/>
      <c r="R82" s="371"/>
      <c r="S82" s="165"/>
      <c r="T82" s="166"/>
      <c r="U82" s="166"/>
      <c r="V82" s="166"/>
      <c r="W82" s="166"/>
      <c r="X82" s="166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</row>
    <row r="83" spans="4:42" s="83" customFormat="1" ht="18.75">
      <c r="D83" s="147"/>
      <c r="E83" s="147"/>
      <c r="F83" s="147"/>
      <c r="G83" s="147"/>
      <c r="H83" s="147"/>
      <c r="I83" s="147"/>
      <c r="J83" s="147"/>
      <c r="K83" s="147"/>
      <c r="L83" s="147"/>
      <c r="M83" s="78"/>
      <c r="N83" s="147"/>
      <c r="O83" s="147"/>
      <c r="P83" s="371"/>
      <c r="Q83" s="371"/>
      <c r="R83" s="371"/>
      <c r="S83" s="165"/>
      <c r="T83" s="166"/>
      <c r="U83" s="166"/>
      <c r="V83" s="166"/>
      <c r="W83" s="166"/>
      <c r="X83" s="166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</row>
    <row r="84" spans="4:42" s="83" customFormat="1" ht="18.75">
      <c r="D84" s="147"/>
      <c r="E84" s="147"/>
      <c r="F84" s="147"/>
      <c r="G84" s="147"/>
      <c r="H84" s="147"/>
      <c r="I84" s="147"/>
      <c r="J84" s="147"/>
      <c r="K84" s="147"/>
      <c r="L84" s="147"/>
      <c r="M84" s="78"/>
      <c r="N84" s="147"/>
      <c r="O84" s="147"/>
      <c r="P84" s="371"/>
      <c r="Q84" s="371"/>
      <c r="R84" s="371"/>
      <c r="S84" s="165"/>
      <c r="T84" s="166"/>
      <c r="U84" s="166"/>
      <c r="V84" s="166"/>
      <c r="W84" s="166"/>
      <c r="X84" s="166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</row>
    <row r="85" spans="4:42" s="83" customFormat="1" ht="18.75">
      <c r="D85" s="147"/>
      <c r="E85" s="147"/>
      <c r="F85" s="147"/>
      <c r="G85" s="147"/>
      <c r="H85" s="147"/>
      <c r="I85" s="147"/>
      <c r="J85" s="147"/>
      <c r="K85" s="147"/>
      <c r="L85" s="147"/>
      <c r="M85" s="78"/>
      <c r="N85" s="147"/>
      <c r="O85" s="147"/>
      <c r="P85" s="371"/>
      <c r="Q85" s="371"/>
      <c r="R85" s="371"/>
      <c r="S85" s="165"/>
      <c r="T85" s="166"/>
      <c r="U85" s="166"/>
      <c r="V85" s="166"/>
      <c r="W85" s="166"/>
      <c r="X85" s="166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</row>
    <row r="86" spans="3:42" s="83" customFormat="1" ht="18.75">
      <c r="C86" s="82"/>
      <c r="D86" s="78"/>
      <c r="E86" s="147"/>
      <c r="F86" s="147"/>
      <c r="G86" s="147"/>
      <c r="H86" s="147"/>
      <c r="I86" s="147"/>
      <c r="J86" s="147"/>
      <c r="K86" s="147"/>
      <c r="L86" s="147"/>
      <c r="M86" s="78"/>
      <c r="N86" s="147"/>
      <c r="O86" s="147"/>
      <c r="P86" s="371"/>
      <c r="Q86" s="371"/>
      <c r="R86" s="371"/>
      <c r="S86" s="165"/>
      <c r="T86" s="166"/>
      <c r="U86" s="166"/>
      <c r="V86" s="166"/>
      <c r="W86" s="166"/>
      <c r="X86" s="166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</row>
    <row r="87" spans="3:42" s="83" customFormat="1" ht="18.75">
      <c r="C87" s="82"/>
      <c r="D87" s="78"/>
      <c r="E87" s="147"/>
      <c r="F87" s="147"/>
      <c r="G87" s="147"/>
      <c r="H87" s="147"/>
      <c r="I87" s="147"/>
      <c r="J87" s="147"/>
      <c r="K87" s="147"/>
      <c r="L87" s="147"/>
      <c r="M87" s="78"/>
      <c r="N87" s="147"/>
      <c r="O87" s="147"/>
      <c r="P87" s="371"/>
      <c r="Q87" s="371"/>
      <c r="R87" s="371"/>
      <c r="S87" s="165"/>
      <c r="T87" s="166"/>
      <c r="U87" s="166"/>
      <c r="V87" s="166"/>
      <c r="W87" s="166"/>
      <c r="X87" s="166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</row>
    <row r="88" spans="3:42" s="83" customFormat="1" ht="18.75">
      <c r="C88" s="82"/>
      <c r="D88" s="78"/>
      <c r="E88" s="147"/>
      <c r="F88" s="147"/>
      <c r="G88" s="147"/>
      <c r="H88" s="147"/>
      <c r="I88" s="147"/>
      <c r="J88" s="147"/>
      <c r="K88" s="147"/>
      <c r="L88" s="147"/>
      <c r="M88" s="78"/>
      <c r="N88" s="147"/>
      <c r="O88" s="147"/>
      <c r="P88" s="371"/>
      <c r="Q88" s="371"/>
      <c r="R88" s="371"/>
      <c r="S88" s="165"/>
      <c r="T88" s="166"/>
      <c r="U88" s="166"/>
      <c r="V88" s="166"/>
      <c r="W88" s="166"/>
      <c r="X88" s="166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</row>
    <row r="89" spans="3:42" s="83" customFormat="1" ht="18.75">
      <c r="C89" s="82"/>
      <c r="D89" s="78"/>
      <c r="E89" s="147"/>
      <c r="F89" s="147"/>
      <c r="G89" s="147"/>
      <c r="H89" s="147"/>
      <c r="I89" s="147"/>
      <c r="J89" s="147"/>
      <c r="K89" s="147"/>
      <c r="L89" s="147"/>
      <c r="M89" s="78"/>
      <c r="N89" s="147"/>
      <c r="O89" s="147"/>
      <c r="P89" s="371"/>
      <c r="Q89" s="371"/>
      <c r="R89" s="371"/>
      <c r="S89" s="165"/>
      <c r="T89" s="166"/>
      <c r="U89" s="166"/>
      <c r="V89" s="166"/>
      <c r="W89" s="166"/>
      <c r="X89" s="166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</row>
    <row r="90" spans="3:42" s="83" customFormat="1" ht="18.75">
      <c r="C90" s="82"/>
      <c r="D90" s="78"/>
      <c r="E90" s="147"/>
      <c r="F90" s="147"/>
      <c r="G90" s="147"/>
      <c r="H90" s="147"/>
      <c r="I90" s="147"/>
      <c r="J90" s="147"/>
      <c r="K90" s="147"/>
      <c r="L90" s="147"/>
      <c r="M90" s="78"/>
      <c r="N90" s="147"/>
      <c r="O90" s="147"/>
      <c r="P90" s="371"/>
      <c r="Q90" s="371"/>
      <c r="R90" s="371"/>
      <c r="S90" s="165"/>
      <c r="T90" s="166"/>
      <c r="U90" s="166"/>
      <c r="V90" s="166"/>
      <c r="W90" s="166"/>
      <c r="X90" s="166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</row>
    <row r="91" spans="3:42" s="83" customFormat="1" ht="18.75">
      <c r="C91" s="82"/>
      <c r="D91" s="78"/>
      <c r="E91" s="147"/>
      <c r="F91" s="147"/>
      <c r="G91" s="147"/>
      <c r="H91" s="147"/>
      <c r="I91" s="147"/>
      <c r="J91" s="147"/>
      <c r="K91" s="147"/>
      <c r="L91" s="147"/>
      <c r="M91" s="78"/>
      <c r="N91" s="147"/>
      <c r="O91" s="147"/>
      <c r="P91" s="371"/>
      <c r="Q91" s="371"/>
      <c r="R91" s="371"/>
      <c r="S91" s="165"/>
      <c r="T91" s="166"/>
      <c r="U91" s="166"/>
      <c r="V91" s="166"/>
      <c r="W91" s="166"/>
      <c r="X91" s="166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</row>
    <row r="92" spans="3:42" s="83" customFormat="1" ht="18.75">
      <c r="C92" s="82"/>
      <c r="D92" s="78"/>
      <c r="E92" s="147"/>
      <c r="F92" s="147"/>
      <c r="G92" s="147"/>
      <c r="H92" s="147"/>
      <c r="I92" s="147"/>
      <c r="J92" s="147"/>
      <c r="K92" s="147"/>
      <c r="L92" s="147"/>
      <c r="M92" s="78"/>
      <c r="N92" s="147"/>
      <c r="O92" s="147"/>
      <c r="P92" s="371"/>
      <c r="Q92" s="371"/>
      <c r="R92" s="371"/>
      <c r="S92" s="165"/>
      <c r="T92" s="166"/>
      <c r="U92" s="166"/>
      <c r="V92" s="166"/>
      <c r="W92" s="166"/>
      <c r="X92" s="166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</row>
    <row r="93" spans="3:42" s="83" customFormat="1" ht="18.75">
      <c r="C93" s="82"/>
      <c r="D93" s="78"/>
      <c r="E93" s="147"/>
      <c r="F93" s="147"/>
      <c r="G93" s="147"/>
      <c r="H93" s="147"/>
      <c r="I93" s="147"/>
      <c r="J93" s="147"/>
      <c r="K93" s="147"/>
      <c r="L93" s="147"/>
      <c r="M93" s="78"/>
      <c r="N93" s="147"/>
      <c r="O93" s="147"/>
      <c r="P93" s="371"/>
      <c r="Q93" s="371"/>
      <c r="R93" s="371"/>
      <c r="S93" s="165"/>
      <c r="T93" s="166"/>
      <c r="U93" s="166"/>
      <c r="V93" s="166"/>
      <c r="W93" s="166"/>
      <c r="X93" s="166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</row>
    <row r="94" spans="3:42" s="83" customFormat="1" ht="18.75">
      <c r="C94" s="82"/>
      <c r="D94" s="78"/>
      <c r="E94" s="147"/>
      <c r="F94" s="147"/>
      <c r="G94" s="147"/>
      <c r="H94" s="147"/>
      <c r="I94" s="147"/>
      <c r="J94" s="147"/>
      <c r="K94" s="147"/>
      <c r="L94" s="147"/>
      <c r="M94" s="78"/>
      <c r="N94" s="147"/>
      <c r="O94" s="147"/>
      <c r="P94" s="371"/>
      <c r="Q94" s="371"/>
      <c r="R94" s="371"/>
      <c r="S94" s="166"/>
      <c r="T94" s="166"/>
      <c r="U94" s="166"/>
      <c r="V94" s="166"/>
      <c r="W94" s="166"/>
      <c r="X94" s="166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</row>
    <row r="95" spans="3:42" s="83" customFormat="1" ht="18.75">
      <c r="C95" s="82"/>
      <c r="D95" s="78"/>
      <c r="E95" s="147"/>
      <c r="F95" s="147"/>
      <c r="G95" s="147"/>
      <c r="H95" s="147"/>
      <c r="I95" s="147"/>
      <c r="J95" s="147"/>
      <c r="K95" s="147"/>
      <c r="L95" s="147"/>
      <c r="M95" s="78"/>
      <c r="N95" s="147"/>
      <c r="O95" s="147"/>
      <c r="P95" s="78"/>
      <c r="Q95" s="78"/>
      <c r="R95" s="78"/>
      <c r="S95" s="166"/>
      <c r="T95" s="166"/>
      <c r="U95" s="166"/>
      <c r="V95" s="166"/>
      <c r="W95" s="166"/>
      <c r="X95" s="166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</row>
    <row r="96" spans="3:16" ht="18.75">
      <c r="C96" s="21"/>
      <c r="D96" s="78"/>
      <c r="M96" s="4"/>
      <c r="P96" s="4"/>
    </row>
    <row r="97" spans="3:13" ht="18.75">
      <c r="C97" s="21"/>
      <c r="D97" s="78"/>
      <c r="M97" s="4"/>
    </row>
    <row r="98" ht="18.75">
      <c r="M98" s="4"/>
    </row>
    <row r="99" ht="18.75">
      <c r="M99" s="4"/>
    </row>
    <row r="100" ht="18.75">
      <c r="M100" s="4"/>
    </row>
    <row r="101" ht="18.75">
      <c r="M101" s="4"/>
    </row>
  </sheetData>
  <sheetProtection/>
  <mergeCells count="67">
    <mergeCell ref="A1:X1"/>
    <mergeCell ref="AR54:AR55"/>
    <mergeCell ref="AR28:AR29"/>
    <mergeCell ref="AR34:AR35"/>
    <mergeCell ref="AR36:AR37"/>
    <mergeCell ref="AR38:AR39"/>
    <mergeCell ref="AR16:AR17"/>
    <mergeCell ref="AR18:AR19"/>
    <mergeCell ref="AR6:AR7"/>
    <mergeCell ref="B30:B31"/>
    <mergeCell ref="AR56:AS57"/>
    <mergeCell ref="AR59:AS59"/>
    <mergeCell ref="AR42:AR43"/>
    <mergeCell ref="AR44:AR45"/>
    <mergeCell ref="AR46:AR47"/>
    <mergeCell ref="AR48:AR49"/>
    <mergeCell ref="AR50:AR51"/>
    <mergeCell ref="AR52:AR53"/>
    <mergeCell ref="AQ71:AS71"/>
    <mergeCell ref="AR62:AS62"/>
    <mergeCell ref="AR64:AR65"/>
    <mergeCell ref="AR66:AR67"/>
    <mergeCell ref="AQ70:AS70"/>
    <mergeCell ref="AR68:AS69"/>
    <mergeCell ref="A71:B71"/>
    <mergeCell ref="B64:B65"/>
    <mergeCell ref="B66:B67"/>
    <mergeCell ref="B36:B37"/>
    <mergeCell ref="B38:B39"/>
    <mergeCell ref="A62:B62"/>
    <mergeCell ref="A68:B69"/>
    <mergeCell ref="B42:B43"/>
    <mergeCell ref="B50:B51"/>
    <mergeCell ref="B40:B41"/>
    <mergeCell ref="B32:B33"/>
    <mergeCell ref="B34:B35"/>
    <mergeCell ref="AR8:AR9"/>
    <mergeCell ref="AR10:AR11"/>
    <mergeCell ref="AR12:AR13"/>
    <mergeCell ref="B22:B23"/>
    <mergeCell ref="B24:B25"/>
    <mergeCell ref="B26:B27"/>
    <mergeCell ref="B28:B29"/>
    <mergeCell ref="AR14:AR15"/>
    <mergeCell ref="AR40:AR41"/>
    <mergeCell ref="AR32:AR33"/>
    <mergeCell ref="AR20:AR21"/>
    <mergeCell ref="AR22:AR23"/>
    <mergeCell ref="AR24:AR25"/>
    <mergeCell ref="AR26:AR27"/>
    <mergeCell ref="AR30:AR31"/>
    <mergeCell ref="A70:B70"/>
    <mergeCell ref="A59:B59"/>
    <mergeCell ref="B44:B45"/>
    <mergeCell ref="B46:B47"/>
    <mergeCell ref="B48:B49"/>
    <mergeCell ref="A56:B57"/>
    <mergeCell ref="B52:B53"/>
    <mergeCell ref="B54:B55"/>
    <mergeCell ref="B20:B21"/>
    <mergeCell ref="B18:B19"/>
    <mergeCell ref="B6:B7"/>
    <mergeCell ref="B8:B9"/>
    <mergeCell ref="B10:B11"/>
    <mergeCell ref="B12:B13"/>
    <mergeCell ref="B14:B15"/>
    <mergeCell ref="B16:B17"/>
  </mergeCells>
  <printOptions/>
  <pageMargins left="0.7086614173228347" right="0.7086614173228347" top="0.7480314960629921" bottom="0.7480314960629921" header="0.31496062992125984" footer="0.31496062992125984"/>
  <pageSetup firstPageNumber="99" useFirstPageNumber="1" fitToWidth="2" fitToHeight="1" horizontalDpi="600" verticalDpi="600" orientation="landscape" paperSize="9" scale="33" r:id="rId1"/>
  <colBreaks count="1" manualBreakCount="1">
    <brk id="24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1"/>
  <sheetViews>
    <sheetView zoomScale="50" zoomScaleNormal="50" zoomScalePageLayoutView="0" workbookViewId="0" topLeftCell="A1">
      <pane xSplit="3" ySplit="5" topLeftCell="AE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18" width="17.625" style="14" customWidth="1"/>
    <col min="19" max="21" width="17.625" style="166" customWidth="1"/>
    <col min="22" max="24" width="17.625" style="16" customWidth="1"/>
    <col min="25" max="39" width="17.625" style="14" customWidth="1"/>
    <col min="40" max="42" width="20.625" style="14" customWidth="1"/>
    <col min="43" max="43" width="9.50390625" style="15" customWidth="1"/>
    <col min="44" max="44" width="22.625" style="15" customWidth="1"/>
    <col min="45" max="45" width="5.875" style="15" customWidth="1"/>
    <col min="46" max="16384" width="10.625" style="15" customWidth="1"/>
  </cols>
  <sheetData>
    <row r="1" spans="1:24" ht="32.25">
      <c r="A1" s="465" t="s">
        <v>89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</row>
    <row r="2" spans="1:45" ht="19.5" thickBot="1">
      <c r="A2" s="17" t="s">
        <v>72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16"/>
      <c r="T2" s="116"/>
      <c r="U2" s="116"/>
      <c r="V2" s="18"/>
      <c r="W2" s="18"/>
      <c r="X2" s="18"/>
      <c r="Y2" s="18" t="s">
        <v>72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20"/>
      <c r="AR2" s="21"/>
      <c r="AS2" s="21"/>
    </row>
    <row r="3" spans="1:46" ht="21.75" customHeight="1">
      <c r="A3" s="22"/>
      <c r="D3" s="23" t="s">
        <v>2</v>
      </c>
      <c r="E3" s="24"/>
      <c r="F3" s="24"/>
      <c r="G3" s="23" t="s">
        <v>3</v>
      </c>
      <c r="H3" s="24"/>
      <c r="I3" s="24"/>
      <c r="J3" s="23" t="s">
        <v>4</v>
      </c>
      <c r="K3" s="24"/>
      <c r="L3" s="24"/>
      <c r="M3" s="23" t="s">
        <v>5</v>
      </c>
      <c r="N3" s="24"/>
      <c r="O3" s="24"/>
      <c r="P3" s="23" t="s">
        <v>6</v>
      </c>
      <c r="Q3" s="24"/>
      <c r="R3" s="24"/>
      <c r="S3" s="142" t="s">
        <v>7</v>
      </c>
      <c r="T3" s="143"/>
      <c r="U3" s="143"/>
      <c r="V3" s="25" t="s">
        <v>83</v>
      </c>
      <c r="W3" s="64"/>
      <c r="X3" s="65"/>
      <c r="Y3" s="25" t="s">
        <v>9</v>
      </c>
      <c r="Z3" s="24"/>
      <c r="AA3" s="24"/>
      <c r="AB3" s="23" t="s">
        <v>10</v>
      </c>
      <c r="AC3" s="24"/>
      <c r="AD3" s="24"/>
      <c r="AE3" s="23" t="s">
        <v>11</v>
      </c>
      <c r="AF3" s="24"/>
      <c r="AG3" s="24"/>
      <c r="AH3" s="23" t="s">
        <v>12</v>
      </c>
      <c r="AI3" s="24"/>
      <c r="AJ3" s="24"/>
      <c r="AK3" s="23" t="s">
        <v>13</v>
      </c>
      <c r="AL3" s="24"/>
      <c r="AM3" s="24"/>
      <c r="AN3" s="23" t="s">
        <v>14</v>
      </c>
      <c r="AO3" s="24"/>
      <c r="AP3" s="24"/>
      <c r="AQ3" s="26"/>
      <c r="AR3" s="27"/>
      <c r="AS3" s="28"/>
      <c r="AT3" s="21"/>
    </row>
    <row r="4" spans="1:46" ht="21.75" customHeight="1">
      <c r="A4" s="22"/>
      <c r="D4" s="30" t="s">
        <v>15</v>
      </c>
      <c r="E4" s="30" t="s">
        <v>16</v>
      </c>
      <c r="F4" s="30" t="s">
        <v>17</v>
      </c>
      <c r="G4" s="30" t="s">
        <v>15</v>
      </c>
      <c r="H4" s="30" t="s">
        <v>16</v>
      </c>
      <c r="I4" s="30" t="s">
        <v>17</v>
      </c>
      <c r="J4" s="30" t="s">
        <v>15</v>
      </c>
      <c r="K4" s="30" t="s">
        <v>16</v>
      </c>
      <c r="L4" s="30" t="s">
        <v>17</v>
      </c>
      <c r="M4" s="30" t="s">
        <v>15</v>
      </c>
      <c r="N4" s="30" t="s">
        <v>16</v>
      </c>
      <c r="O4" s="30" t="s">
        <v>17</v>
      </c>
      <c r="P4" s="30" t="s">
        <v>15</v>
      </c>
      <c r="Q4" s="30" t="s">
        <v>16</v>
      </c>
      <c r="R4" s="30" t="s">
        <v>17</v>
      </c>
      <c r="S4" s="144" t="s">
        <v>15</v>
      </c>
      <c r="T4" s="144" t="s">
        <v>16</v>
      </c>
      <c r="U4" s="144" t="s">
        <v>17</v>
      </c>
      <c r="V4" s="30" t="s">
        <v>15</v>
      </c>
      <c r="W4" s="30" t="s">
        <v>16</v>
      </c>
      <c r="X4" s="66" t="s">
        <v>17</v>
      </c>
      <c r="Y4" s="30" t="s">
        <v>15</v>
      </c>
      <c r="Z4" s="30" t="s">
        <v>16</v>
      </c>
      <c r="AA4" s="30" t="s">
        <v>17</v>
      </c>
      <c r="AB4" s="30" t="s">
        <v>15</v>
      </c>
      <c r="AC4" s="30" t="s">
        <v>16</v>
      </c>
      <c r="AD4" s="30" t="s">
        <v>17</v>
      </c>
      <c r="AE4" s="30" t="s">
        <v>15</v>
      </c>
      <c r="AF4" s="30" t="s">
        <v>16</v>
      </c>
      <c r="AG4" s="30" t="s">
        <v>17</v>
      </c>
      <c r="AH4" s="30" t="s">
        <v>15</v>
      </c>
      <c r="AI4" s="30" t="s">
        <v>16</v>
      </c>
      <c r="AJ4" s="30" t="s">
        <v>17</v>
      </c>
      <c r="AK4" s="30" t="s">
        <v>15</v>
      </c>
      <c r="AL4" s="30" t="s">
        <v>16</v>
      </c>
      <c r="AM4" s="30" t="s">
        <v>17</v>
      </c>
      <c r="AN4" s="30" t="s">
        <v>15</v>
      </c>
      <c r="AO4" s="30" t="s">
        <v>16</v>
      </c>
      <c r="AP4" s="30" t="s">
        <v>17</v>
      </c>
      <c r="AQ4" s="34"/>
      <c r="AR4" s="21"/>
      <c r="AS4" s="35"/>
      <c r="AT4" s="21"/>
    </row>
    <row r="5" spans="1:48" ht="21.75" customHeight="1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89" t="s">
        <v>20</v>
      </c>
      <c r="M5" s="100" t="s">
        <v>18</v>
      </c>
      <c r="N5" s="38" t="s">
        <v>19</v>
      </c>
      <c r="O5" s="89" t="s">
        <v>20</v>
      </c>
      <c r="P5" s="100" t="s">
        <v>18</v>
      </c>
      <c r="Q5" s="38" t="s">
        <v>19</v>
      </c>
      <c r="R5" s="89" t="s">
        <v>20</v>
      </c>
      <c r="S5" s="164" t="s">
        <v>18</v>
      </c>
      <c r="T5" s="145" t="s">
        <v>19</v>
      </c>
      <c r="U5" s="163" t="s">
        <v>20</v>
      </c>
      <c r="V5" s="87" t="s">
        <v>18</v>
      </c>
      <c r="W5" s="38" t="s">
        <v>19</v>
      </c>
      <c r="X5" s="67" t="s">
        <v>20</v>
      </c>
      <c r="Y5" s="38" t="s">
        <v>18</v>
      </c>
      <c r="Z5" s="38" t="s">
        <v>19</v>
      </c>
      <c r="AA5" s="89" t="s">
        <v>20</v>
      </c>
      <c r="AB5" s="100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89" t="s">
        <v>20</v>
      </c>
      <c r="AN5" s="100" t="s">
        <v>18</v>
      </c>
      <c r="AO5" s="38" t="s">
        <v>19</v>
      </c>
      <c r="AP5" s="38" t="s">
        <v>20</v>
      </c>
      <c r="AQ5" s="41"/>
      <c r="AR5" s="37"/>
      <c r="AS5" s="42"/>
      <c r="AT5" s="91"/>
      <c r="AU5" s="21"/>
      <c r="AV5" s="21"/>
    </row>
    <row r="6" spans="1:48" ht="21.75" customHeight="1">
      <c r="A6" s="45" t="s">
        <v>21</v>
      </c>
      <c r="B6" s="503" t="s">
        <v>22</v>
      </c>
      <c r="C6" s="68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74"/>
      <c r="P6" s="359"/>
      <c r="Q6" s="290"/>
      <c r="R6" s="373"/>
      <c r="S6" s="374">
        <v>7</v>
      </c>
      <c r="T6" s="374">
        <v>436.9845</v>
      </c>
      <c r="U6" s="375">
        <v>124408.06</v>
      </c>
      <c r="V6" s="290">
        <v>30</v>
      </c>
      <c r="W6" s="290">
        <v>1114.398</v>
      </c>
      <c r="X6" s="376">
        <v>341236.362</v>
      </c>
      <c r="Y6" s="292">
        <v>16</v>
      </c>
      <c r="Z6" s="292">
        <v>473.013</v>
      </c>
      <c r="AA6" s="377">
        <v>180953.133</v>
      </c>
      <c r="AB6" s="292"/>
      <c r="AC6" s="292"/>
      <c r="AD6" s="377"/>
      <c r="AE6" s="292">
        <v>1</v>
      </c>
      <c r="AF6" s="292">
        <v>30.533</v>
      </c>
      <c r="AG6" s="377">
        <v>4716.597</v>
      </c>
      <c r="AH6" s="374"/>
      <c r="AI6" s="374"/>
      <c r="AJ6" s="375"/>
      <c r="AK6" s="292"/>
      <c r="AL6" s="292"/>
      <c r="AM6" s="378"/>
      <c r="AN6" s="73">
        <f>+D6+G6+J6+M6+P6+S6+V6+Y6+AB6+AE6+AH6+AK6</f>
        <v>54</v>
      </c>
      <c r="AO6" s="1">
        <f>+E6+H6+K6+N6+Q6+T6+W6+Z6+AC6+AF6+AI6+AL6</f>
        <v>2054.9285</v>
      </c>
      <c r="AP6" s="1">
        <f>+F6+I6+L6+O6+R6+U6+X6+AA6+AD6+AG6+AJ6+AM6</f>
        <v>651314.152</v>
      </c>
      <c r="AQ6" s="190" t="s">
        <v>23</v>
      </c>
      <c r="AR6" s="503" t="s">
        <v>22</v>
      </c>
      <c r="AS6" s="44" t="s">
        <v>21</v>
      </c>
      <c r="AT6" s="21"/>
      <c r="AV6" s="21"/>
    </row>
    <row r="7" spans="1:46" ht="21.75" customHeight="1">
      <c r="A7" s="45"/>
      <c r="B7" s="504"/>
      <c r="C7" s="69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77"/>
      <c r="P7" s="364"/>
      <c r="Q7" s="306"/>
      <c r="R7" s="379"/>
      <c r="S7" s="380">
        <v>20</v>
      </c>
      <c r="T7" s="380">
        <v>1157.3475</v>
      </c>
      <c r="U7" s="381">
        <v>306117.821</v>
      </c>
      <c r="V7" s="306">
        <v>90</v>
      </c>
      <c r="W7" s="306">
        <v>4534.279</v>
      </c>
      <c r="X7" s="379">
        <v>1487803.345</v>
      </c>
      <c r="Y7" s="308">
        <v>54</v>
      </c>
      <c r="Z7" s="308">
        <v>1920.078</v>
      </c>
      <c r="AA7" s="382">
        <v>890587.248</v>
      </c>
      <c r="AB7" s="308">
        <v>15</v>
      </c>
      <c r="AC7" s="308">
        <v>366.9575</v>
      </c>
      <c r="AD7" s="382">
        <v>151557.327</v>
      </c>
      <c r="AE7" s="308">
        <v>3</v>
      </c>
      <c r="AF7" s="308">
        <v>387.218</v>
      </c>
      <c r="AG7" s="382">
        <v>54247.626</v>
      </c>
      <c r="AH7" s="380">
        <v>2</v>
      </c>
      <c r="AI7" s="380">
        <v>83.462</v>
      </c>
      <c r="AJ7" s="381">
        <v>14767.385</v>
      </c>
      <c r="AK7" s="308"/>
      <c r="AL7" s="308"/>
      <c r="AM7" s="383"/>
      <c r="AN7" s="75">
        <f aca="true" t="shared" si="0" ref="AN7:AN63">+D7+G7+J7+M7+P7+S7+V7+Y7+AB7+AE7+AH7+AK7</f>
        <v>184</v>
      </c>
      <c r="AO7" s="2">
        <f aca="true" t="shared" si="1" ref="AO7:AO63">+E7+H7+K7+N7+Q7+T7+W7+Z7+AC7+AF7+AI7+AL7</f>
        <v>8449.342</v>
      </c>
      <c r="AP7" s="2">
        <f aca="true" t="shared" si="2" ref="AP7:AP63">+F7+I7+L7+O7+R7+U7+X7+AA7+AD7+AG7+AJ7+AM7</f>
        <v>2905080.752</v>
      </c>
      <c r="AQ7" s="47" t="s">
        <v>24</v>
      </c>
      <c r="AR7" s="504"/>
      <c r="AS7" s="44"/>
      <c r="AT7" s="21"/>
    </row>
    <row r="8" spans="1:46" ht="21.75" customHeight="1">
      <c r="A8" s="45" t="s">
        <v>25</v>
      </c>
      <c r="B8" s="503" t="s">
        <v>26</v>
      </c>
      <c r="C8" s="68" t="s">
        <v>23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6"/>
      <c r="P8" s="359"/>
      <c r="Q8" s="290"/>
      <c r="R8" s="376"/>
      <c r="S8" s="374"/>
      <c r="T8" s="374"/>
      <c r="U8" s="375"/>
      <c r="V8" s="290"/>
      <c r="W8" s="290"/>
      <c r="X8" s="376"/>
      <c r="Y8" s="292"/>
      <c r="Z8" s="292"/>
      <c r="AA8" s="377"/>
      <c r="AB8" s="292">
        <v>1</v>
      </c>
      <c r="AC8" s="292">
        <v>97.693</v>
      </c>
      <c r="AD8" s="377">
        <v>9290.79</v>
      </c>
      <c r="AE8" s="292">
        <v>1</v>
      </c>
      <c r="AF8" s="292">
        <v>134.274</v>
      </c>
      <c r="AG8" s="377">
        <v>13327.286</v>
      </c>
      <c r="AH8" s="374">
        <v>4</v>
      </c>
      <c r="AI8" s="374">
        <v>332.495</v>
      </c>
      <c r="AJ8" s="375">
        <v>41922.421</v>
      </c>
      <c r="AK8" s="292"/>
      <c r="AL8" s="292"/>
      <c r="AM8" s="384"/>
      <c r="AN8" s="73">
        <f t="shared" si="0"/>
        <v>6</v>
      </c>
      <c r="AO8" s="1">
        <f t="shared" si="1"/>
        <v>564.462</v>
      </c>
      <c r="AP8" s="1">
        <f t="shared" si="2"/>
        <v>64540.497</v>
      </c>
      <c r="AQ8" s="189" t="s">
        <v>23</v>
      </c>
      <c r="AR8" s="503" t="s">
        <v>26</v>
      </c>
      <c r="AS8" s="44" t="s">
        <v>25</v>
      </c>
      <c r="AT8" s="21"/>
    </row>
    <row r="9" spans="1:46" ht="21.75" customHeight="1">
      <c r="A9" s="45"/>
      <c r="B9" s="504"/>
      <c r="C9" s="69" t="s">
        <v>24</v>
      </c>
      <c r="D9" s="2">
        <v>12</v>
      </c>
      <c r="E9" s="2">
        <v>1802.204</v>
      </c>
      <c r="F9" s="2">
        <v>215036.264</v>
      </c>
      <c r="G9" s="2">
        <v>5</v>
      </c>
      <c r="H9" s="2">
        <v>877.749</v>
      </c>
      <c r="I9" s="2">
        <v>79181.906</v>
      </c>
      <c r="J9" s="2"/>
      <c r="K9" s="2"/>
      <c r="L9" s="2"/>
      <c r="M9" s="2"/>
      <c r="N9" s="2"/>
      <c r="O9" s="77"/>
      <c r="P9" s="364">
        <v>3</v>
      </c>
      <c r="Q9" s="306">
        <v>291.471</v>
      </c>
      <c r="R9" s="379">
        <v>25015.345</v>
      </c>
      <c r="S9" s="380">
        <v>12</v>
      </c>
      <c r="T9" s="380">
        <v>797.508</v>
      </c>
      <c r="U9" s="381">
        <v>92102.205</v>
      </c>
      <c r="V9" s="306">
        <v>29</v>
      </c>
      <c r="W9" s="306">
        <v>969.556</v>
      </c>
      <c r="X9" s="379">
        <v>65374.099</v>
      </c>
      <c r="Y9" s="308">
        <v>3</v>
      </c>
      <c r="Z9" s="308">
        <v>87.126</v>
      </c>
      <c r="AA9" s="382">
        <v>8402.973</v>
      </c>
      <c r="AB9" s="308"/>
      <c r="AC9" s="308"/>
      <c r="AD9" s="382"/>
      <c r="AE9" s="308">
        <v>4</v>
      </c>
      <c r="AF9" s="308">
        <v>360.1345</v>
      </c>
      <c r="AG9" s="382">
        <v>25562.706</v>
      </c>
      <c r="AH9" s="380">
        <v>17</v>
      </c>
      <c r="AI9" s="380">
        <v>632.598</v>
      </c>
      <c r="AJ9" s="381">
        <v>61623.159</v>
      </c>
      <c r="AK9" s="308">
        <v>10</v>
      </c>
      <c r="AL9" s="308">
        <v>724.946</v>
      </c>
      <c r="AM9" s="383">
        <v>99918.795</v>
      </c>
      <c r="AN9" s="75">
        <f t="shared" si="0"/>
        <v>95</v>
      </c>
      <c r="AO9" s="2">
        <f t="shared" si="1"/>
        <v>6543.2925</v>
      </c>
      <c r="AP9" s="2">
        <f t="shared" si="2"/>
        <v>672217.452</v>
      </c>
      <c r="AQ9" s="47" t="s">
        <v>24</v>
      </c>
      <c r="AR9" s="504"/>
      <c r="AS9" s="44"/>
      <c r="AT9" s="21"/>
    </row>
    <row r="10" spans="1:46" ht="21.75" customHeight="1">
      <c r="A10" s="45" t="s">
        <v>27</v>
      </c>
      <c r="B10" s="503" t="s">
        <v>28</v>
      </c>
      <c r="C10" s="68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76"/>
      <c r="P10" s="359"/>
      <c r="Q10" s="290"/>
      <c r="R10" s="385"/>
      <c r="S10" s="386"/>
      <c r="T10" s="374"/>
      <c r="U10" s="375"/>
      <c r="V10" s="290"/>
      <c r="W10" s="290"/>
      <c r="X10" s="376"/>
      <c r="Y10" s="292"/>
      <c r="Z10" s="292"/>
      <c r="AA10" s="377"/>
      <c r="AB10" s="292"/>
      <c r="AC10" s="292"/>
      <c r="AD10" s="377"/>
      <c r="AE10" s="292"/>
      <c r="AF10" s="292"/>
      <c r="AG10" s="377"/>
      <c r="AH10" s="374"/>
      <c r="AI10" s="374"/>
      <c r="AJ10" s="375"/>
      <c r="AK10" s="292"/>
      <c r="AL10" s="292"/>
      <c r="AM10" s="384"/>
      <c r="AN10" s="73"/>
      <c r="AO10" s="1"/>
      <c r="AP10" s="1"/>
      <c r="AQ10" s="189" t="s">
        <v>23</v>
      </c>
      <c r="AR10" s="503" t="s">
        <v>28</v>
      </c>
      <c r="AS10" s="44" t="s">
        <v>27</v>
      </c>
      <c r="AT10" s="21"/>
    </row>
    <row r="11" spans="1:46" ht="21.75" customHeight="1">
      <c r="A11" s="49"/>
      <c r="B11" s="504"/>
      <c r="C11" s="69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77"/>
      <c r="P11" s="364"/>
      <c r="Q11" s="306"/>
      <c r="R11" s="387"/>
      <c r="S11" s="388"/>
      <c r="T11" s="380"/>
      <c r="U11" s="381"/>
      <c r="V11" s="306"/>
      <c r="W11" s="306"/>
      <c r="X11" s="379"/>
      <c r="Y11" s="308"/>
      <c r="Z11" s="308"/>
      <c r="AA11" s="382"/>
      <c r="AB11" s="308"/>
      <c r="AC11" s="308"/>
      <c r="AD11" s="382"/>
      <c r="AE11" s="308"/>
      <c r="AF11" s="308"/>
      <c r="AG11" s="382"/>
      <c r="AH11" s="380"/>
      <c r="AI11" s="380"/>
      <c r="AJ11" s="381"/>
      <c r="AK11" s="308"/>
      <c r="AL11" s="308"/>
      <c r="AM11" s="383"/>
      <c r="AN11" s="75"/>
      <c r="AO11" s="2"/>
      <c r="AP11" s="2"/>
      <c r="AQ11" s="50" t="s">
        <v>24</v>
      </c>
      <c r="AR11" s="504"/>
      <c r="AS11" s="51"/>
      <c r="AT11" s="21"/>
    </row>
    <row r="12" spans="1:46" ht="21.75" customHeight="1">
      <c r="A12" s="45"/>
      <c r="B12" s="503" t="s">
        <v>29</v>
      </c>
      <c r="C12" s="68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76"/>
      <c r="P12" s="359"/>
      <c r="Q12" s="389"/>
      <c r="R12" s="390"/>
      <c r="S12" s="386"/>
      <c r="T12" s="374"/>
      <c r="U12" s="375"/>
      <c r="V12" s="290"/>
      <c r="W12" s="290"/>
      <c r="X12" s="376"/>
      <c r="Y12" s="292"/>
      <c r="Z12" s="292"/>
      <c r="AA12" s="377"/>
      <c r="AB12" s="292"/>
      <c r="AC12" s="292"/>
      <c r="AD12" s="377"/>
      <c r="AE12" s="292"/>
      <c r="AF12" s="292"/>
      <c r="AG12" s="377"/>
      <c r="AH12" s="374"/>
      <c r="AI12" s="374"/>
      <c r="AJ12" s="375"/>
      <c r="AK12" s="292"/>
      <c r="AL12" s="292"/>
      <c r="AM12" s="384"/>
      <c r="AN12" s="73"/>
      <c r="AO12" s="1"/>
      <c r="AP12" s="1"/>
      <c r="AQ12" s="190" t="s">
        <v>23</v>
      </c>
      <c r="AR12" s="503" t="s">
        <v>29</v>
      </c>
      <c r="AS12" s="44"/>
      <c r="AT12" s="21"/>
    </row>
    <row r="13" spans="1:46" ht="21.75" customHeight="1">
      <c r="A13" s="45" t="s">
        <v>30</v>
      </c>
      <c r="B13" s="504"/>
      <c r="C13" s="69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77"/>
      <c r="P13" s="364"/>
      <c r="Q13" s="306"/>
      <c r="R13" s="387"/>
      <c r="S13" s="388"/>
      <c r="T13" s="380"/>
      <c r="U13" s="381"/>
      <c r="V13" s="306"/>
      <c r="W13" s="306"/>
      <c r="X13" s="379"/>
      <c r="Y13" s="308"/>
      <c r="Z13" s="308"/>
      <c r="AA13" s="382"/>
      <c r="AB13" s="308"/>
      <c r="AC13" s="308"/>
      <c r="AD13" s="382"/>
      <c r="AE13" s="308"/>
      <c r="AF13" s="308"/>
      <c r="AG13" s="382"/>
      <c r="AH13" s="380"/>
      <c r="AI13" s="380"/>
      <c r="AJ13" s="381"/>
      <c r="AK13" s="308"/>
      <c r="AL13" s="308"/>
      <c r="AM13" s="383"/>
      <c r="AN13" s="75"/>
      <c r="AO13" s="2"/>
      <c r="AP13" s="2"/>
      <c r="AQ13" s="47" t="s">
        <v>24</v>
      </c>
      <c r="AR13" s="504"/>
      <c r="AS13" s="44" t="s">
        <v>30</v>
      </c>
      <c r="AT13" s="21"/>
    </row>
    <row r="14" spans="1:46" ht="21.75" customHeight="1">
      <c r="A14" s="45"/>
      <c r="B14" s="503" t="s">
        <v>31</v>
      </c>
      <c r="C14" s="68" t="s">
        <v>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76"/>
      <c r="P14" s="359"/>
      <c r="Q14" s="290"/>
      <c r="R14" s="391"/>
      <c r="S14" s="386"/>
      <c r="T14" s="374"/>
      <c r="U14" s="375"/>
      <c r="V14" s="290"/>
      <c r="W14" s="290"/>
      <c r="X14" s="376"/>
      <c r="Y14" s="292"/>
      <c r="Z14" s="292"/>
      <c r="AA14" s="377"/>
      <c r="AB14" s="292"/>
      <c r="AC14" s="292"/>
      <c r="AD14" s="377"/>
      <c r="AE14" s="292"/>
      <c r="AF14" s="292"/>
      <c r="AG14" s="377"/>
      <c r="AH14" s="374"/>
      <c r="AI14" s="374"/>
      <c r="AJ14" s="375"/>
      <c r="AK14" s="292"/>
      <c r="AL14" s="292"/>
      <c r="AM14" s="384"/>
      <c r="AN14" s="73"/>
      <c r="AO14" s="1"/>
      <c r="AP14" s="1"/>
      <c r="AQ14" s="189" t="s">
        <v>23</v>
      </c>
      <c r="AR14" s="503" t="s">
        <v>31</v>
      </c>
      <c r="AS14" s="44"/>
      <c r="AT14" s="21"/>
    </row>
    <row r="15" spans="1:46" ht="21.75" customHeight="1">
      <c r="A15" s="45" t="s">
        <v>25</v>
      </c>
      <c r="B15" s="504"/>
      <c r="C15" s="69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77"/>
      <c r="P15" s="364"/>
      <c r="Q15" s="306"/>
      <c r="R15" s="379"/>
      <c r="S15" s="380"/>
      <c r="T15" s="380"/>
      <c r="U15" s="381"/>
      <c r="V15" s="306"/>
      <c r="W15" s="306"/>
      <c r="X15" s="379"/>
      <c r="Y15" s="308"/>
      <c r="Z15" s="308"/>
      <c r="AA15" s="382"/>
      <c r="AB15" s="308"/>
      <c r="AC15" s="308"/>
      <c r="AD15" s="382"/>
      <c r="AE15" s="308"/>
      <c r="AF15" s="308"/>
      <c r="AG15" s="382"/>
      <c r="AH15" s="380"/>
      <c r="AI15" s="380"/>
      <c r="AJ15" s="381"/>
      <c r="AK15" s="308"/>
      <c r="AL15" s="308"/>
      <c r="AM15" s="383"/>
      <c r="AN15" s="75"/>
      <c r="AO15" s="2"/>
      <c r="AP15" s="2"/>
      <c r="AQ15" s="47" t="s">
        <v>24</v>
      </c>
      <c r="AR15" s="504"/>
      <c r="AS15" s="44" t="s">
        <v>25</v>
      </c>
      <c r="AT15" s="21"/>
    </row>
    <row r="16" spans="1:46" ht="21.75" customHeight="1">
      <c r="A16" s="45"/>
      <c r="B16" s="503" t="s">
        <v>32</v>
      </c>
      <c r="C16" s="68" t="s">
        <v>23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76"/>
      <c r="P16" s="359"/>
      <c r="Q16" s="290"/>
      <c r="R16" s="376"/>
      <c r="S16" s="374"/>
      <c r="T16" s="374"/>
      <c r="U16" s="375"/>
      <c r="V16" s="290"/>
      <c r="W16" s="290"/>
      <c r="X16" s="376"/>
      <c r="Y16" s="292"/>
      <c r="Z16" s="292"/>
      <c r="AA16" s="377"/>
      <c r="AB16" s="292"/>
      <c r="AC16" s="292"/>
      <c r="AD16" s="377"/>
      <c r="AE16" s="292"/>
      <c r="AF16" s="292"/>
      <c r="AG16" s="377"/>
      <c r="AH16" s="374"/>
      <c r="AI16" s="374"/>
      <c r="AJ16" s="375"/>
      <c r="AK16" s="292"/>
      <c r="AL16" s="292"/>
      <c r="AM16" s="384"/>
      <c r="AN16" s="73"/>
      <c r="AO16" s="1"/>
      <c r="AP16" s="1"/>
      <c r="AQ16" s="189" t="s">
        <v>23</v>
      </c>
      <c r="AR16" s="503" t="s">
        <v>32</v>
      </c>
      <c r="AS16" s="44"/>
      <c r="AT16" s="21"/>
    </row>
    <row r="17" spans="1:46" ht="21.75" customHeight="1">
      <c r="A17" s="45" t="s">
        <v>27</v>
      </c>
      <c r="B17" s="504"/>
      <c r="C17" s="69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79"/>
      <c r="P17" s="364"/>
      <c r="Q17" s="306"/>
      <c r="R17" s="379"/>
      <c r="S17" s="380"/>
      <c r="T17" s="380"/>
      <c r="U17" s="381"/>
      <c r="V17" s="306"/>
      <c r="W17" s="306"/>
      <c r="X17" s="379"/>
      <c r="Y17" s="308"/>
      <c r="Z17" s="308"/>
      <c r="AA17" s="382"/>
      <c r="AB17" s="308"/>
      <c r="AC17" s="308"/>
      <c r="AD17" s="382"/>
      <c r="AE17" s="308"/>
      <c r="AF17" s="308"/>
      <c r="AG17" s="382"/>
      <c r="AH17" s="380"/>
      <c r="AI17" s="380"/>
      <c r="AJ17" s="381"/>
      <c r="AK17" s="308"/>
      <c r="AL17" s="308"/>
      <c r="AM17" s="383"/>
      <c r="AN17" s="75"/>
      <c r="AO17" s="2"/>
      <c r="AP17" s="2"/>
      <c r="AQ17" s="47" t="s">
        <v>24</v>
      </c>
      <c r="AR17" s="504"/>
      <c r="AS17" s="44" t="s">
        <v>27</v>
      </c>
      <c r="AT17" s="21"/>
    </row>
    <row r="18" spans="1:46" ht="21.75" customHeight="1">
      <c r="A18" s="45"/>
      <c r="B18" s="503" t="s">
        <v>33</v>
      </c>
      <c r="C18" s="68" t="s">
        <v>23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76"/>
      <c r="P18" s="359"/>
      <c r="Q18" s="290"/>
      <c r="R18" s="376"/>
      <c r="S18" s="374"/>
      <c r="T18" s="374"/>
      <c r="U18" s="375"/>
      <c r="V18" s="290"/>
      <c r="W18" s="290"/>
      <c r="X18" s="376"/>
      <c r="Y18" s="292"/>
      <c r="Z18" s="292"/>
      <c r="AA18" s="377"/>
      <c r="AB18" s="292"/>
      <c r="AC18" s="292"/>
      <c r="AD18" s="377"/>
      <c r="AE18" s="292"/>
      <c r="AF18" s="292"/>
      <c r="AG18" s="377"/>
      <c r="AH18" s="374"/>
      <c r="AI18" s="374"/>
      <c r="AJ18" s="375"/>
      <c r="AK18" s="292"/>
      <c r="AL18" s="292"/>
      <c r="AM18" s="384"/>
      <c r="AN18" s="73"/>
      <c r="AO18" s="1"/>
      <c r="AP18" s="1"/>
      <c r="AQ18" s="189" t="s">
        <v>23</v>
      </c>
      <c r="AR18" s="503" t="s">
        <v>33</v>
      </c>
      <c r="AS18" s="44"/>
      <c r="AT18" s="21"/>
    </row>
    <row r="19" spans="1:46" ht="21.75" customHeight="1">
      <c r="A19" s="49"/>
      <c r="B19" s="504"/>
      <c r="C19" s="69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77"/>
      <c r="P19" s="364"/>
      <c r="Q19" s="306"/>
      <c r="R19" s="379"/>
      <c r="S19" s="380"/>
      <c r="T19" s="380"/>
      <c r="U19" s="381"/>
      <c r="V19" s="306"/>
      <c r="W19" s="306"/>
      <c r="X19" s="379"/>
      <c r="Y19" s="308"/>
      <c r="Z19" s="308"/>
      <c r="AA19" s="382"/>
      <c r="AB19" s="308"/>
      <c r="AC19" s="308"/>
      <c r="AD19" s="382"/>
      <c r="AE19" s="308"/>
      <c r="AF19" s="308"/>
      <c r="AG19" s="382"/>
      <c r="AH19" s="380"/>
      <c r="AI19" s="380"/>
      <c r="AJ19" s="381"/>
      <c r="AK19" s="308"/>
      <c r="AL19" s="308"/>
      <c r="AM19" s="383"/>
      <c r="AN19" s="75"/>
      <c r="AO19" s="2"/>
      <c r="AP19" s="2"/>
      <c r="AQ19" s="50" t="s">
        <v>24</v>
      </c>
      <c r="AR19" s="504"/>
      <c r="AS19" s="51"/>
      <c r="AT19" s="21"/>
    </row>
    <row r="20" spans="1:46" ht="21.75" customHeight="1">
      <c r="A20" s="45" t="s">
        <v>34</v>
      </c>
      <c r="B20" s="503" t="s">
        <v>35</v>
      </c>
      <c r="C20" s="68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76"/>
      <c r="P20" s="359"/>
      <c r="Q20" s="290"/>
      <c r="R20" s="376"/>
      <c r="S20" s="374"/>
      <c r="T20" s="374"/>
      <c r="U20" s="375"/>
      <c r="V20" s="290"/>
      <c r="W20" s="290"/>
      <c r="X20" s="376"/>
      <c r="Y20" s="292"/>
      <c r="Z20" s="292"/>
      <c r="AA20" s="377"/>
      <c r="AB20" s="292">
        <v>4</v>
      </c>
      <c r="AC20" s="292">
        <v>434.679</v>
      </c>
      <c r="AD20" s="377">
        <v>72121.42</v>
      </c>
      <c r="AE20" s="292">
        <v>20</v>
      </c>
      <c r="AF20" s="292">
        <v>1452.977</v>
      </c>
      <c r="AG20" s="377">
        <v>138797.551</v>
      </c>
      <c r="AH20" s="374">
        <v>52</v>
      </c>
      <c r="AI20" s="374">
        <v>1444.955</v>
      </c>
      <c r="AJ20" s="375">
        <v>84043.223</v>
      </c>
      <c r="AK20" s="292">
        <v>5</v>
      </c>
      <c r="AL20" s="292">
        <v>160.876</v>
      </c>
      <c r="AM20" s="384">
        <v>14102.891</v>
      </c>
      <c r="AN20" s="73">
        <f t="shared" si="0"/>
        <v>81</v>
      </c>
      <c r="AO20" s="1">
        <f t="shared" si="1"/>
        <v>3493.487</v>
      </c>
      <c r="AP20" s="1">
        <f t="shared" si="2"/>
        <v>309065.085</v>
      </c>
      <c r="AQ20" s="190" t="s">
        <v>23</v>
      </c>
      <c r="AR20" s="503" t="s">
        <v>35</v>
      </c>
      <c r="AS20" s="44" t="s">
        <v>34</v>
      </c>
      <c r="AT20" s="21"/>
    </row>
    <row r="21" spans="1:46" ht="21.75" customHeight="1">
      <c r="A21" s="45" t="s">
        <v>25</v>
      </c>
      <c r="B21" s="504"/>
      <c r="C21" s="69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7"/>
      <c r="P21" s="364"/>
      <c r="Q21" s="306"/>
      <c r="R21" s="379"/>
      <c r="S21" s="380"/>
      <c r="T21" s="380"/>
      <c r="U21" s="381"/>
      <c r="V21" s="306"/>
      <c r="W21" s="306"/>
      <c r="X21" s="379"/>
      <c r="Y21" s="308">
        <v>1</v>
      </c>
      <c r="Z21" s="308">
        <v>24.118</v>
      </c>
      <c r="AA21" s="382">
        <v>24098.688</v>
      </c>
      <c r="AB21" s="308">
        <v>41</v>
      </c>
      <c r="AC21" s="308">
        <v>4033.3449</v>
      </c>
      <c r="AD21" s="382">
        <v>675677.117</v>
      </c>
      <c r="AE21" s="308">
        <v>96</v>
      </c>
      <c r="AF21" s="308">
        <v>8726.0101</v>
      </c>
      <c r="AG21" s="382">
        <v>911227.712</v>
      </c>
      <c r="AH21" s="380">
        <v>178</v>
      </c>
      <c r="AI21" s="380">
        <v>9250.1409</v>
      </c>
      <c r="AJ21" s="381">
        <v>600003.383</v>
      </c>
      <c r="AK21" s="308">
        <v>50</v>
      </c>
      <c r="AL21" s="308">
        <v>1690.912</v>
      </c>
      <c r="AM21" s="383">
        <v>139287.46</v>
      </c>
      <c r="AN21" s="75">
        <f t="shared" si="0"/>
        <v>366</v>
      </c>
      <c r="AO21" s="2">
        <f t="shared" si="1"/>
        <v>23724.5259</v>
      </c>
      <c r="AP21" s="2">
        <f t="shared" si="2"/>
        <v>2350294.36</v>
      </c>
      <c r="AQ21" s="47" t="s">
        <v>24</v>
      </c>
      <c r="AR21" s="504"/>
      <c r="AS21" s="44" t="s">
        <v>25</v>
      </c>
      <c r="AT21" s="21"/>
    </row>
    <row r="22" spans="1:46" ht="21.75" customHeight="1">
      <c r="A22" s="45" t="s">
        <v>27</v>
      </c>
      <c r="B22" s="503" t="s">
        <v>36</v>
      </c>
      <c r="C22" s="68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76"/>
      <c r="P22" s="359">
        <v>11</v>
      </c>
      <c r="Q22" s="290">
        <v>1.1239</v>
      </c>
      <c r="R22" s="376">
        <v>104.503</v>
      </c>
      <c r="S22" s="374"/>
      <c r="T22" s="374"/>
      <c r="U22" s="375"/>
      <c r="V22" s="290"/>
      <c r="W22" s="290"/>
      <c r="X22" s="376"/>
      <c r="Y22" s="292"/>
      <c r="Z22" s="292"/>
      <c r="AA22" s="377"/>
      <c r="AB22" s="292"/>
      <c r="AC22" s="292"/>
      <c r="AD22" s="377"/>
      <c r="AE22" s="292"/>
      <c r="AF22" s="292"/>
      <c r="AG22" s="377"/>
      <c r="AH22" s="374"/>
      <c r="AI22" s="374"/>
      <c r="AJ22" s="375"/>
      <c r="AK22" s="292"/>
      <c r="AL22" s="292"/>
      <c r="AM22" s="384"/>
      <c r="AN22" s="73">
        <f t="shared" si="0"/>
        <v>11</v>
      </c>
      <c r="AO22" s="1">
        <f t="shared" si="1"/>
        <v>1.1239</v>
      </c>
      <c r="AP22" s="1">
        <f t="shared" si="2"/>
        <v>104.503</v>
      </c>
      <c r="AQ22" s="189" t="s">
        <v>23</v>
      </c>
      <c r="AR22" s="503" t="s">
        <v>36</v>
      </c>
      <c r="AS22" s="44" t="s">
        <v>27</v>
      </c>
      <c r="AT22" s="21"/>
    </row>
    <row r="23" spans="1:46" ht="21.75" customHeight="1">
      <c r="A23" s="49"/>
      <c r="B23" s="504"/>
      <c r="C23" s="69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7"/>
      <c r="P23" s="364"/>
      <c r="Q23" s="306"/>
      <c r="R23" s="379"/>
      <c r="S23" s="380"/>
      <c r="T23" s="380"/>
      <c r="U23" s="381"/>
      <c r="V23" s="306"/>
      <c r="W23" s="306"/>
      <c r="X23" s="379"/>
      <c r="Y23" s="308"/>
      <c r="Z23" s="308"/>
      <c r="AA23" s="382"/>
      <c r="AB23" s="308"/>
      <c r="AC23" s="308"/>
      <c r="AD23" s="382"/>
      <c r="AE23" s="308"/>
      <c r="AF23" s="308"/>
      <c r="AG23" s="382"/>
      <c r="AH23" s="380"/>
      <c r="AI23" s="380"/>
      <c r="AJ23" s="381"/>
      <c r="AK23" s="308"/>
      <c r="AL23" s="308"/>
      <c r="AM23" s="383"/>
      <c r="AN23" s="75"/>
      <c r="AO23" s="2"/>
      <c r="AP23" s="2"/>
      <c r="AQ23" s="50" t="s">
        <v>24</v>
      </c>
      <c r="AR23" s="504"/>
      <c r="AS23" s="51"/>
      <c r="AT23" s="21"/>
    </row>
    <row r="24" spans="1:46" ht="21.75" customHeight="1">
      <c r="A24" s="45"/>
      <c r="B24" s="503" t="s">
        <v>37</v>
      </c>
      <c r="C24" s="68" t="s">
        <v>23</v>
      </c>
      <c r="D24" s="1">
        <v>23</v>
      </c>
      <c r="E24" s="1">
        <v>82.3219</v>
      </c>
      <c r="F24" s="1">
        <v>17523.476</v>
      </c>
      <c r="G24" s="1">
        <v>16</v>
      </c>
      <c r="H24" s="1">
        <v>97.1095</v>
      </c>
      <c r="I24" s="1">
        <v>14788.599</v>
      </c>
      <c r="J24" s="1">
        <v>17</v>
      </c>
      <c r="K24" s="1">
        <v>128.3975</v>
      </c>
      <c r="L24" s="1">
        <v>15867.552</v>
      </c>
      <c r="M24" s="1">
        <v>15</v>
      </c>
      <c r="N24" s="1">
        <v>133.7856</v>
      </c>
      <c r="O24" s="76">
        <v>16377.203</v>
      </c>
      <c r="P24" s="359">
        <v>19</v>
      </c>
      <c r="Q24" s="290">
        <v>119.7392</v>
      </c>
      <c r="R24" s="376">
        <v>16105.317</v>
      </c>
      <c r="S24" s="374">
        <v>33</v>
      </c>
      <c r="T24" s="374">
        <v>226.6167</v>
      </c>
      <c r="U24" s="375">
        <v>33729.731</v>
      </c>
      <c r="V24" s="290">
        <v>26</v>
      </c>
      <c r="W24" s="290">
        <v>124.0954</v>
      </c>
      <c r="X24" s="376">
        <v>25279.849</v>
      </c>
      <c r="Y24" s="292">
        <v>22</v>
      </c>
      <c r="Z24" s="292">
        <v>111.8987</v>
      </c>
      <c r="AA24" s="377">
        <v>24857.248</v>
      </c>
      <c r="AB24" s="292">
        <v>17</v>
      </c>
      <c r="AC24" s="292">
        <v>96.7414</v>
      </c>
      <c r="AD24" s="377">
        <v>30350.587</v>
      </c>
      <c r="AE24" s="292">
        <v>17</v>
      </c>
      <c r="AF24" s="292">
        <v>110.2859</v>
      </c>
      <c r="AG24" s="377">
        <v>30299.166</v>
      </c>
      <c r="AH24" s="374">
        <v>19</v>
      </c>
      <c r="AI24" s="374">
        <v>127.9294</v>
      </c>
      <c r="AJ24" s="375">
        <v>26956.157</v>
      </c>
      <c r="AK24" s="292">
        <v>25</v>
      </c>
      <c r="AL24" s="292">
        <v>106.6262</v>
      </c>
      <c r="AM24" s="384">
        <v>19004.805</v>
      </c>
      <c r="AN24" s="73">
        <f t="shared" si="0"/>
        <v>249</v>
      </c>
      <c r="AO24" s="1">
        <f t="shared" si="1"/>
        <v>1465.5474</v>
      </c>
      <c r="AP24" s="1">
        <f t="shared" si="2"/>
        <v>271139.69</v>
      </c>
      <c r="AQ24" s="190" t="s">
        <v>23</v>
      </c>
      <c r="AR24" s="503" t="s">
        <v>37</v>
      </c>
      <c r="AS24" s="44"/>
      <c r="AT24" s="21"/>
    </row>
    <row r="25" spans="1:46" ht="21.75" customHeight="1">
      <c r="A25" s="45" t="s">
        <v>38</v>
      </c>
      <c r="B25" s="504"/>
      <c r="C25" s="69" t="s">
        <v>24</v>
      </c>
      <c r="D25" s="2">
        <v>16</v>
      </c>
      <c r="E25" s="2">
        <v>57.1172</v>
      </c>
      <c r="F25" s="2">
        <v>13234.157</v>
      </c>
      <c r="G25" s="2">
        <v>5</v>
      </c>
      <c r="H25" s="2">
        <v>37.036</v>
      </c>
      <c r="I25" s="2">
        <v>5006.823</v>
      </c>
      <c r="J25" s="2">
        <v>9</v>
      </c>
      <c r="K25" s="2">
        <v>95.353</v>
      </c>
      <c r="L25" s="2">
        <v>12326.368</v>
      </c>
      <c r="M25" s="2">
        <v>12</v>
      </c>
      <c r="N25" s="2">
        <v>173.648</v>
      </c>
      <c r="O25" s="77">
        <v>20515.318</v>
      </c>
      <c r="P25" s="364">
        <v>13</v>
      </c>
      <c r="Q25" s="306">
        <v>160.7893</v>
      </c>
      <c r="R25" s="379">
        <v>20117.689</v>
      </c>
      <c r="S25" s="380">
        <v>16</v>
      </c>
      <c r="T25" s="380">
        <v>243.3844</v>
      </c>
      <c r="U25" s="381">
        <v>33714.991</v>
      </c>
      <c r="V25" s="306">
        <v>36</v>
      </c>
      <c r="W25" s="306">
        <v>369.9581</v>
      </c>
      <c r="X25" s="379">
        <v>57969.16</v>
      </c>
      <c r="Y25" s="308">
        <v>32</v>
      </c>
      <c r="Z25" s="308">
        <v>266.9304</v>
      </c>
      <c r="AA25" s="382">
        <v>59801.51</v>
      </c>
      <c r="AB25" s="308">
        <v>31</v>
      </c>
      <c r="AC25" s="308">
        <v>215.1582</v>
      </c>
      <c r="AD25" s="382">
        <v>64179.069</v>
      </c>
      <c r="AE25" s="308">
        <v>40</v>
      </c>
      <c r="AF25" s="308">
        <v>251.0678</v>
      </c>
      <c r="AG25" s="382">
        <v>69705.531</v>
      </c>
      <c r="AH25" s="380">
        <v>31</v>
      </c>
      <c r="AI25" s="380">
        <v>162.8428</v>
      </c>
      <c r="AJ25" s="381">
        <v>39221.29</v>
      </c>
      <c r="AK25" s="308">
        <v>17</v>
      </c>
      <c r="AL25" s="308">
        <v>66.0991</v>
      </c>
      <c r="AM25" s="383">
        <v>11651.702</v>
      </c>
      <c r="AN25" s="75">
        <f t="shared" si="0"/>
        <v>258</v>
      </c>
      <c r="AO25" s="2">
        <f t="shared" si="1"/>
        <v>2099.3843</v>
      </c>
      <c r="AP25" s="2">
        <f t="shared" si="2"/>
        <v>407443.608</v>
      </c>
      <c r="AQ25" s="47" t="s">
        <v>24</v>
      </c>
      <c r="AR25" s="504"/>
      <c r="AS25" s="44" t="s">
        <v>38</v>
      </c>
      <c r="AT25" s="21"/>
    </row>
    <row r="26" spans="1:46" ht="21.75" customHeight="1">
      <c r="A26" s="45"/>
      <c r="B26" s="503" t="s">
        <v>39</v>
      </c>
      <c r="C26" s="68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76"/>
      <c r="P26" s="359"/>
      <c r="Q26" s="290"/>
      <c r="R26" s="376"/>
      <c r="S26" s="374"/>
      <c r="T26" s="374"/>
      <c r="U26" s="375"/>
      <c r="V26" s="290"/>
      <c r="W26" s="290"/>
      <c r="X26" s="376"/>
      <c r="Y26" s="292"/>
      <c r="Z26" s="292"/>
      <c r="AA26" s="377"/>
      <c r="AB26" s="292"/>
      <c r="AC26" s="292"/>
      <c r="AD26" s="377"/>
      <c r="AE26" s="292"/>
      <c r="AF26" s="292"/>
      <c r="AG26" s="377"/>
      <c r="AH26" s="374"/>
      <c r="AI26" s="374"/>
      <c r="AJ26" s="375"/>
      <c r="AK26" s="292"/>
      <c r="AL26" s="292"/>
      <c r="AM26" s="384"/>
      <c r="AN26" s="73"/>
      <c r="AO26" s="1"/>
      <c r="AP26" s="1"/>
      <c r="AQ26" s="189" t="s">
        <v>23</v>
      </c>
      <c r="AR26" s="503" t="s">
        <v>39</v>
      </c>
      <c r="AS26" s="44"/>
      <c r="AT26" s="21"/>
    </row>
    <row r="27" spans="1:46" ht="21.75" customHeight="1">
      <c r="A27" s="45" t="s">
        <v>25</v>
      </c>
      <c r="B27" s="504"/>
      <c r="C27" s="69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7"/>
      <c r="P27" s="364"/>
      <c r="Q27" s="306"/>
      <c r="R27" s="379"/>
      <c r="S27" s="380"/>
      <c r="T27" s="380"/>
      <c r="U27" s="381"/>
      <c r="V27" s="306"/>
      <c r="W27" s="306"/>
      <c r="X27" s="379"/>
      <c r="Y27" s="308"/>
      <c r="Z27" s="308"/>
      <c r="AA27" s="382"/>
      <c r="AB27" s="308"/>
      <c r="AC27" s="308"/>
      <c r="AD27" s="382"/>
      <c r="AE27" s="308"/>
      <c r="AF27" s="308"/>
      <c r="AG27" s="382"/>
      <c r="AH27" s="380"/>
      <c r="AI27" s="380"/>
      <c r="AJ27" s="381"/>
      <c r="AK27" s="308"/>
      <c r="AL27" s="308"/>
      <c r="AM27" s="383"/>
      <c r="AN27" s="75"/>
      <c r="AO27" s="2"/>
      <c r="AP27" s="2"/>
      <c r="AQ27" s="47" t="s">
        <v>24</v>
      </c>
      <c r="AR27" s="504"/>
      <c r="AS27" s="44" t="s">
        <v>25</v>
      </c>
      <c r="AT27" s="21"/>
    </row>
    <row r="28" spans="1:46" ht="21.75" customHeight="1">
      <c r="A28" s="45"/>
      <c r="B28" s="503" t="s">
        <v>40</v>
      </c>
      <c r="C28" s="68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76"/>
      <c r="P28" s="359"/>
      <c r="Q28" s="290"/>
      <c r="R28" s="376"/>
      <c r="S28" s="374"/>
      <c r="T28" s="374"/>
      <c r="U28" s="375"/>
      <c r="V28" s="290"/>
      <c r="W28" s="290"/>
      <c r="X28" s="376"/>
      <c r="Y28" s="292"/>
      <c r="Z28" s="292"/>
      <c r="AA28" s="377"/>
      <c r="AB28" s="292"/>
      <c r="AC28" s="292"/>
      <c r="AD28" s="377"/>
      <c r="AE28" s="292"/>
      <c r="AF28" s="292"/>
      <c r="AG28" s="377"/>
      <c r="AH28" s="374"/>
      <c r="AI28" s="374"/>
      <c r="AJ28" s="375"/>
      <c r="AK28" s="292"/>
      <c r="AL28" s="292"/>
      <c r="AM28" s="384"/>
      <c r="AN28" s="73"/>
      <c r="AO28" s="1"/>
      <c r="AP28" s="1"/>
      <c r="AQ28" s="189" t="s">
        <v>23</v>
      </c>
      <c r="AR28" s="503" t="s">
        <v>40</v>
      </c>
      <c r="AS28" s="44"/>
      <c r="AT28" s="21"/>
    </row>
    <row r="29" spans="1:46" ht="21.75" customHeight="1">
      <c r="A29" s="45" t="s">
        <v>27</v>
      </c>
      <c r="B29" s="504"/>
      <c r="C29" s="69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77"/>
      <c r="P29" s="364"/>
      <c r="Q29" s="306"/>
      <c r="R29" s="379"/>
      <c r="S29" s="380"/>
      <c r="T29" s="380"/>
      <c r="U29" s="381"/>
      <c r="V29" s="306"/>
      <c r="W29" s="306"/>
      <c r="X29" s="379"/>
      <c r="Y29" s="308"/>
      <c r="Z29" s="308"/>
      <c r="AA29" s="382"/>
      <c r="AB29" s="308"/>
      <c r="AC29" s="308"/>
      <c r="AD29" s="382"/>
      <c r="AE29" s="308"/>
      <c r="AF29" s="308"/>
      <c r="AG29" s="382"/>
      <c r="AH29" s="380"/>
      <c r="AI29" s="380"/>
      <c r="AJ29" s="381"/>
      <c r="AK29" s="308"/>
      <c r="AL29" s="308"/>
      <c r="AM29" s="383"/>
      <c r="AN29" s="75"/>
      <c r="AO29" s="2"/>
      <c r="AP29" s="2"/>
      <c r="AQ29" s="47" t="s">
        <v>24</v>
      </c>
      <c r="AR29" s="504"/>
      <c r="AS29" s="44" t="s">
        <v>27</v>
      </c>
      <c r="AT29" s="21"/>
    </row>
    <row r="30" spans="1:46" ht="21.75" customHeight="1">
      <c r="A30" s="45"/>
      <c r="B30" s="503" t="s">
        <v>41</v>
      </c>
      <c r="C30" s="68" t="s">
        <v>23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76"/>
      <c r="P30" s="359"/>
      <c r="Q30" s="290"/>
      <c r="R30" s="376"/>
      <c r="S30" s="374"/>
      <c r="T30" s="374"/>
      <c r="U30" s="375"/>
      <c r="V30" s="290"/>
      <c r="W30" s="290"/>
      <c r="X30" s="376"/>
      <c r="Y30" s="292"/>
      <c r="Z30" s="292"/>
      <c r="AA30" s="377"/>
      <c r="AB30" s="292"/>
      <c r="AC30" s="292"/>
      <c r="AD30" s="377"/>
      <c r="AE30" s="292"/>
      <c r="AF30" s="292"/>
      <c r="AG30" s="377"/>
      <c r="AH30" s="374"/>
      <c r="AI30" s="374"/>
      <c r="AJ30" s="375"/>
      <c r="AK30" s="292"/>
      <c r="AL30" s="292"/>
      <c r="AM30" s="384"/>
      <c r="AN30" s="73"/>
      <c r="AO30" s="1"/>
      <c r="AP30" s="1"/>
      <c r="AQ30" s="189" t="s">
        <v>23</v>
      </c>
      <c r="AR30" s="503" t="s">
        <v>41</v>
      </c>
      <c r="AS30" s="52"/>
      <c r="AT30" s="21"/>
    </row>
    <row r="31" spans="1:46" ht="21.75" customHeight="1">
      <c r="A31" s="49"/>
      <c r="B31" s="504"/>
      <c r="C31" s="69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77"/>
      <c r="P31" s="364"/>
      <c r="Q31" s="306"/>
      <c r="R31" s="379"/>
      <c r="S31" s="380"/>
      <c r="T31" s="380"/>
      <c r="U31" s="381"/>
      <c r="V31" s="306"/>
      <c r="W31" s="306"/>
      <c r="X31" s="379"/>
      <c r="Y31" s="308"/>
      <c r="Z31" s="308"/>
      <c r="AA31" s="382"/>
      <c r="AB31" s="308"/>
      <c r="AC31" s="308"/>
      <c r="AD31" s="382"/>
      <c r="AE31" s="308"/>
      <c r="AF31" s="308"/>
      <c r="AG31" s="382"/>
      <c r="AH31" s="380"/>
      <c r="AI31" s="380"/>
      <c r="AJ31" s="381"/>
      <c r="AK31" s="308"/>
      <c r="AL31" s="308"/>
      <c r="AM31" s="383"/>
      <c r="AN31" s="75"/>
      <c r="AO31" s="2"/>
      <c r="AP31" s="2"/>
      <c r="AQ31" s="50" t="s">
        <v>24</v>
      </c>
      <c r="AR31" s="504"/>
      <c r="AS31" s="51"/>
      <c r="AT31" s="21"/>
    </row>
    <row r="32" spans="1:46" ht="21.75" customHeight="1">
      <c r="A32" s="45" t="s">
        <v>42</v>
      </c>
      <c r="B32" s="503" t="s">
        <v>43</v>
      </c>
      <c r="C32" s="68" t="s">
        <v>23</v>
      </c>
      <c r="D32" s="1">
        <v>11</v>
      </c>
      <c r="E32" s="1">
        <v>4.1018</v>
      </c>
      <c r="F32" s="1">
        <v>1390.637</v>
      </c>
      <c r="G32" s="1"/>
      <c r="H32" s="1"/>
      <c r="I32" s="1"/>
      <c r="J32" s="1"/>
      <c r="K32" s="1"/>
      <c r="L32" s="1"/>
      <c r="M32" s="1">
        <v>2</v>
      </c>
      <c r="N32" s="1">
        <v>0.2983</v>
      </c>
      <c r="O32" s="76">
        <v>279.123</v>
      </c>
      <c r="P32" s="359">
        <v>76</v>
      </c>
      <c r="Q32" s="290">
        <v>9.3859</v>
      </c>
      <c r="R32" s="376">
        <v>7076.327</v>
      </c>
      <c r="S32" s="374">
        <v>116</v>
      </c>
      <c r="T32" s="374">
        <v>208.3506</v>
      </c>
      <c r="U32" s="375">
        <v>21636.847</v>
      </c>
      <c r="V32" s="290">
        <v>134</v>
      </c>
      <c r="W32" s="290">
        <v>95.302</v>
      </c>
      <c r="X32" s="376">
        <v>12517.867</v>
      </c>
      <c r="Y32" s="292">
        <v>132</v>
      </c>
      <c r="Z32" s="292">
        <v>78.5389</v>
      </c>
      <c r="AA32" s="377">
        <v>22976.948</v>
      </c>
      <c r="AB32" s="292">
        <v>122</v>
      </c>
      <c r="AC32" s="292">
        <v>82.8843</v>
      </c>
      <c r="AD32" s="377">
        <v>13524.512</v>
      </c>
      <c r="AE32" s="292">
        <v>125</v>
      </c>
      <c r="AF32" s="292">
        <v>253.6274</v>
      </c>
      <c r="AG32" s="377">
        <v>87675.226</v>
      </c>
      <c r="AH32" s="374">
        <v>111</v>
      </c>
      <c r="AI32" s="374">
        <v>433.4442</v>
      </c>
      <c r="AJ32" s="375">
        <v>192623.928</v>
      </c>
      <c r="AK32" s="292">
        <v>72</v>
      </c>
      <c r="AL32" s="292">
        <v>144.9675</v>
      </c>
      <c r="AM32" s="384">
        <v>50172.019</v>
      </c>
      <c r="AN32" s="73">
        <f t="shared" si="0"/>
        <v>901</v>
      </c>
      <c r="AO32" s="1">
        <f t="shared" si="1"/>
        <v>1310.9008999999999</v>
      </c>
      <c r="AP32" s="1">
        <f t="shared" si="2"/>
        <v>409873.434</v>
      </c>
      <c r="AQ32" s="190" t="s">
        <v>23</v>
      </c>
      <c r="AR32" s="503" t="s">
        <v>43</v>
      </c>
      <c r="AS32" s="44" t="s">
        <v>42</v>
      </c>
      <c r="AT32" s="21"/>
    </row>
    <row r="33" spans="1:46" ht="21.75" customHeight="1">
      <c r="A33" s="45" t="s">
        <v>44</v>
      </c>
      <c r="B33" s="504"/>
      <c r="C33" s="69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77"/>
      <c r="P33" s="364"/>
      <c r="Q33" s="306"/>
      <c r="R33" s="379"/>
      <c r="S33" s="380"/>
      <c r="T33" s="380"/>
      <c r="U33" s="381"/>
      <c r="V33" s="306"/>
      <c r="W33" s="306"/>
      <c r="X33" s="379"/>
      <c r="Y33" s="308"/>
      <c r="Z33" s="308"/>
      <c r="AA33" s="382"/>
      <c r="AB33" s="308"/>
      <c r="AC33" s="308"/>
      <c r="AD33" s="382"/>
      <c r="AE33" s="308"/>
      <c r="AF33" s="308"/>
      <c r="AG33" s="382"/>
      <c r="AH33" s="380"/>
      <c r="AI33" s="380"/>
      <c r="AJ33" s="381"/>
      <c r="AK33" s="308"/>
      <c r="AL33" s="308"/>
      <c r="AM33" s="383"/>
      <c r="AN33" s="75"/>
      <c r="AO33" s="2"/>
      <c r="AP33" s="2"/>
      <c r="AQ33" s="47" t="s">
        <v>24</v>
      </c>
      <c r="AR33" s="504"/>
      <c r="AS33" s="44" t="s">
        <v>44</v>
      </c>
      <c r="AT33" s="21"/>
    </row>
    <row r="34" spans="1:46" ht="21.75" customHeight="1">
      <c r="A34" s="45" t="s">
        <v>25</v>
      </c>
      <c r="B34" s="503" t="s">
        <v>45</v>
      </c>
      <c r="C34" s="68" t="s">
        <v>23</v>
      </c>
      <c r="D34" s="1">
        <v>6</v>
      </c>
      <c r="E34" s="1">
        <v>1.3252</v>
      </c>
      <c r="F34" s="1">
        <v>443.074</v>
      </c>
      <c r="G34" s="1"/>
      <c r="H34" s="1"/>
      <c r="I34" s="1"/>
      <c r="J34" s="1"/>
      <c r="K34" s="1"/>
      <c r="L34" s="1"/>
      <c r="M34" s="1">
        <v>15</v>
      </c>
      <c r="N34" s="1">
        <v>0.8143</v>
      </c>
      <c r="O34" s="76">
        <v>865.502</v>
      </c>
      <c r="P34" s="359">
        <v>103</v>
      </c>
      <c r="Q34" s="290">
        <v>4.4517</v>
      </c>
      <c r="R34" s="376">
        <v>3509.132</v>
      </c>
      <c r="S34" s="374">
        <v>100</v>
      </c>
      <c r="T34" s="374">
        <v>45.1487</v>
      </c>
      <c r="U34" s="375">
        <v>4250.247</v>
      </c>
      <c r="V34" s="290">
        <v>98</v>
      </c>
      <c r="W34" s="290">
        <v>16.1921</v>
      </c>
      <c r="X34" s="376">
        <v>3106.953</v>
      </c>
      <c r="Y34" s="292">
        <v>90</v>
      </c>
      <c r="Z34" s="292">
        <v>29.0296</v>
      </c>
      <c r="AA34" s="377">
        <v>11211.399</v>
      </c>
      <c r="AB34" s="292">
        <v>78</v>
      </c>
      <c r="AC34" s="292">
        <v>12.2196</v>
      </c>
      <c r="AD34" s="377">
        <v>2707.624</v>
      </c>
      <c r="AE34" s="292">
        <v>197</v>
      </c>
      <c r="AF34" s="292">
        <v>61.4434</v>
      </c>
      <c r="AG34" s="377">
        <v>24110.978</v>
      </c>
      <c r="AH34" s="374">
        <v>185</v>
      </c>
      <c r="AI34" s="374">
        <v>77.1301</v>
      </c>
      <c r="AJ34" s="375">
        <v>33938.37</v>
      </c>
      <c r="AK34" s="292">
        <v>52</v>
      </c>
      <c r="AL34" s="292">
        <v>26.8412</v>
      </c>
      <c r="AM34" s="384">
        <v>10895.714</v>
      </c>
      <c r="AN34" s="73">
        <f t="shared" si="0"/>
        <v>924</v>
      </c>
      <c r="AO34" s="1">
        <f t="shared" si="1"/>
        <v>274.5959</v>
      </c>
      <c r="AP34" s="1">
        <f t="shared" si="2"/>
        <v>95038.99300000002</v>
      </c>
      <c r="AQ34" s="189" t="s">
        <v>23</v>
      </c>
      <c r="AR34" s="503" t="s">
        <v>45</v>
      </c>
      <c r="AS34" s="44" t="s">
        <v>25</v>
      </c>
      <c r="AT34" s="21"/>
    </row>
    <row r="35" spans="1:46" ht="21.75" customHeight="1">
      <c r="A35" s="49" t="s">
        <v>27</v>
      </c>
      <c r="B35" s="504"/>
      <c r="C35" s="69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79"/>
      <c r="P35" s="364"/>
      <c r="Q35" s="306"/>
      <c r="R35" s="379"/>
      <c r="S35" s="380"/>
      <c r="T35" s="380"/>
      <c r="U35" s="381"/>
      <c r="V35" s="306"/>
      <c r="W35" s="306"/>
      <c r="X35" s="379"/>
      <c r="Y35" s="308"/>
      <c r="Z35" s="308"/>
      <c r="AA35" s="382"/>
      <c r="AB35" s="308"/>
      <c r="AC35" s="308"/>
      <c r="AD35" s="382"/>
      <c r="AE35" s="308"/>
      <c r="AF35" s="308"/>
      <c r="AG35" s="382"/>
      <c r="AH35" s="380"/>
      <c r="AI35" s="380"/>
      <c r="AJ35" s="381"/>
      <c r="AK35" s="308"/>
      <c r="AL35" s="308"/>
      <c r="AM35" s="383"/>
      <c r="AN35" s="75"/>
      <c r="AO35" s="2"/>
      <c r="AP35" s="2"/>
      <c r="AQ35" s="50" t="s">
        <v>24</v>
      </c>
      <c r="AR35" s="504"/>
      <c r="AS35" s="51" t="s">
        <v>27</v>
      </c>
      <c r="AT35" s="21"/>
    </row>
    <row r="36" spans="1:46" ht="21.75" customHeight="1">
      <c r="A36" s="45" t="s">
        <v>46</v>
      </c>
      <c r="B36" s="503" t="s">
        <v>47</v>
      </c>
      <c r="C36" s="68" t="s">
        <v>23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76"/>
      <c r="P36" s="359"/>
      <c r="Q36" s="290"/>
      <c r="R36" s="376"/>
      <c r="S36" s="374">
        <v>1</v>
      </c>
      <c r="T36" s="374">
        <v>0.1</v>
      </c>
      <c r="U36" s="375">
        <v>10.476</v>
      </c>
      <c r="V36" s="290"/>
      <c r="W36" s="290"/>
      <c r="X36" s="376"/>
      <c r="Y36" s="292"/>
      <c r="Z36" s="292"/>
      <c r="AA36" s="377"/>
      <c r="AB36" s="292"/>
      <c r="AC36" s="292"/>
      <c r="AD36" s="377"/>
      <c r="AE36" s="292"/>
      <c r="AF36" s="292"/>
      <c r="AG36" s="377"/>
      <c r="AH36" s="374"/>
      <c r="AI36" s="374"/>
      <c r="AJ36" s="375"/>
      <c r="AK36" s="292"/>
      <c r="AL36" s="292"/>
      <c r="AM36" s="384"/>
      <c r="AN36" s="73">
        <f t="shared" si="0"/>
        <v>1</v>
      </c>
      <c r="AO36" s="1">
        <f t="shared" si="1"/>
        <v>0.1</v>
      </c>
      <c r="AP36" s="1">
        <f t="shared" si="2"/>
        <v>10.476</v>
      </c>
      <c r="AQ36" s="190" t="s">
        <v>23</v>
      </c>
      <c r="AR36" s="503" t="s">
        <v>47</v>
      </c>
      <c r="AS36" s="44" t="s">
        <v>46</v>
      </c>
      <c r="AT36" s="21"/>
    </row>
    <row r="37" spans="1:46" ht="21.75" customHeight="1">
      <c r="A37" s="45" t="s">
        <v>25</v>
      </c>
      <c r="B37" s="504"/>
      <c r="C37" s="69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77"/>
      <c r="P37" s="364"/>
      <c r="Q37" s="306"/>
      <c r="R37" s="379"/>
      <c r="S37" s="380"/>
      <c r="T37" s="380"/>
      <c r="U37" s="381"/>
      <c r="V37" s="306"/>
      <c r="W37" s="306"/>
      <c r="X37" s="379"/>
      <c r="Y37" s="308"/>
      <c r="Z37" s="308"/>
      <c r="AA37" s="382"/>
      <c r="AB37" s="308"/>
      <c r="AC37" s="308"/>
      <c r="AD37" s="382"/>
      <c r="AE37" s="308"/>
      <c r="AF37" s="308"/>
      <c r="AG37" s="382"/>
      <c r="AH37" s="380"/>
      <c r="AI37" s="380"/>
      <c r="AJ37" s="381"/>
      <c r="AK37" s="308"/>
      <c r="AL37" s="308"/>
      <c r="AM37" s="383"/>
      <c r="AN37" s="75"/>
      <c r="AO37" s="2"/>
      <c r="AP37" s="2"/>
      <c r="AQ37" s="47" t="s">
        <v>24</v>
      </c>
      <c r="AR37" s="504"/>
      <c r="AS37" s="44" t="s">
        <v>25</v>
      </c>
      <c r="AT37" s="21"/>
    </row>
    <row r="38" spans="1:46" ht="21.75" customHeight="1">
      <c r="A38" s="45" t="s">
        <v>27</v>
      </c>
      <c r="B38" s="503" t="s">
        <v>48</v>
      </c>
      <c r="C38" s="68" t="s">
        <v>23</v>
      </c>
      <c r="D38" s="1"/>
      <c r="E38" s="1"/>
      <c r="F38" s="1"/>
      <c r="G38" s="1"/>
      <c r="H38" s="1"/>
      <c r="I38" s="1"/>
      <c r="J38" s="1">
        <v>256</v>
      </c>
      <c r="K38" s="1">
        <v>1375.11</v>
      </c>
      <c r="L38" s="1">
        <v>51884.877</v>
      </c>
      <c r="M38" s="1">
        <v>377</v>
      </c>
      <c r="N38" s="1">
        <v>1499.64</v>
      </c>
      <c r="O38" s="76">
        <v>88182.247</v>
      </c>
      <c r="P38" s="359"/>
      <c r="Q38" s="290"/>
      <c r="R38" s="376"/>
      <c r="S38" s="374"/>
      <c r="T38" s="374"/>
      <c r="U38" s="375"/>
      <c r="V38" s="290"/>
      <c r="W38" s="290"/>
      <c r="X38" s="376"/>
      <c r="Y38" s="292"/>
      <c r="Z38" s="292"/>
      <c r="AA38" s="377"/>
      <c r="AB38" s="292"/>
      <c r="AC38" s="292"/>
      <c r="AD38" s="377"/>
      <c r="AE38" s="292"/>
      <c r="AF38" s="292"/>
      <c r="AG38" s="377"/>
      <c r="AH38" s="374"/>
      <c r="AI38" s="374"/>
      <c r="AJ38" s="375"/>
      <c r="AK38" s="292"/>
      <c r="AL38" s="292"/>
      <c r="AM38" s="384"/>
      <c r="AN38" s="73">
        <f t="shared" si="0"/>
        <v>633</v>
      </c>
      <c r="AO38" s="1">
        <f t="shared" si="1"/>
        <v>2874.75</v>
      </c>
      <c r="AP38" s="1">
        <f t="shared" si="2"/>
        <v>140067.124</v>
      </c>
      <c r="AQ38" s="189" t="s">
        <v>23</v>
      </c>
      <c r="AR38" s="503" t="s">
        <v>48</v>
      </c>
      <c r="AS38" s="44" t="s">
        <v>27</v>
      </c>
      <c r="AT38" s="21"/>
    </row>
    <row r="39" spans="1:46" ht="21.75" customHeight="1">
      <c r="A39" s="49" t="s">
        <v>49</v>
      </c>
      <c r="B39" s="504"/>
      <c r="C39" s="69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77"/>
      <c r="P39" s="364"/>
      <c r="Q39" s="306"/>
      <c r="R39" s="379"/>
      <c r="S39" s="380"/>
      <c r="T39" s="380"/>
      <c r="U39" s="381"/>
      <c r="V39" s="306"/>
      <c r="W39" s="306"/>
      <c r="X39" s="379"/>
      <c r="Y39" s="308"/>
      <c r="Z39" s="308"/>
      <c r="AA39" s="382"/>
      <c r="AB39" s="308"/>
      <c r="AC39" s="308"/>
      <c r="AD39" s="382"/>
      <c r="AE39" s="308"/>
      <c r="AF39" s="308"/>
      <c r="AG39" s="382"/>
      <c r="AH39" s="380"/>
      <c r="AI39" s="380"/>
      <c r="AJ39" s="381"/>
      <c r="AK39" s="308"/>
      <c r="AL39" s="308"/>
      <c r="AM39" s="383"/>
      <c r="AN39" s="75"/>
      <c r="AO39" s="2"/>
      <c r="AP39" s="2"/>
      <c r="AQ39" s="50" t="s">
        <v>24</v>
      </c>
      <c r="AR39" s="504"/>
      <c r="AS39" s="51" t="s">
        <v>49</v>
      </c>
      <c r="AT39" s="21"/>
    </row>
    <row r="40" spans="1:46" ht="21.75" customHeight="1">
      <c r="A40" s="45"/>
      <c r="B40" s="503" t="s">
        <v>50</v>
      </c>
      <c r="C40" s="68" t="s">
        <v>23</v>
      </c>
      <c r="D40" s="1"/>
      <c r="E40" s="1"/>
      <c r="F40" s="1"/>
      <c r="G40" s="1">
        <v>1</v>
      </c>
      <c r="H40" s="1">
        <v>5.4054</v>
      </c>
      <c r="I40" s="1">
        <v>227.027</v>
      </c>
      <c r="J40" s="1">
        <v>1</v>
      </c>
      <c r="K40" s="1">
        <v>15.7026</v>
      </c>
      <c r="L40" s="1">
        <v>10487.155</v>
      </c>
      <c r="M40" s="1"/>
      <c r="N40" s="1"/>
      <c r="O40" s="76"/>
      <c r="P40" s="359">
        <v>1</v>
      </c>
      <c r="Q40" s="290">
        <v>0.9197</v>
      </c>
      <c r="R40" s="376">
        <v>744.957</v>
      </c>
      <c r="S40" s="374">
        <v>1</v>
      </c>
      <c r="T40" s="374">
        <v>10.9135</v>
      </c>
      <c r="U40" s="375">
        <v>7550.933</v>
      </c>
      <c r="V40" s="290"/>
      <c r="W40" s="290"/>
      <c r="X40" s="376"/>
      <c r="Y40" s="292"/>
      <c r="Z40" s="292"/>
      <c r="AA40" s="377"/>
      <c r="AB40" s="292">
        <v>1</v>
      </c>
      <c r="AC40" s="292">
        <v>179.1921</v>
      </c>
      <c r="AD40" s="377">
        <v>132839.481</v>
      </c>
      <c r="AE40" s="292">
        <v>1</v>
      </c>
      <c r="AF40" s="292">
        <v>6.5524</v>
      </c>
      <c r="AG40" s="377">
        <v>4880.256</v>
      </c>
      <c r="AH40" s="374"/>
      <c r="AI40" s="374"/>
      <c r="AJ40" s="375"/>
      <c r="AK40" s="292">
        <v>1</v>
      </c>
      <c r="AL40" s="292">
        <v>11.395</v>
      </c>
      <c r="AM40" s="384">
        <v>10312.131</v>
      </c>
      <c r="AN40" s="73">
        <f t="shared" si="0"/>
        <v>7</v>
      </c>
      <c r="AO40" s="1">
        <f t="shared" si="1"/>
        <v>230.08070000000004</v>
      </c>
      <c r="AP40" s="1">
        <f t="shared" si="2"/>
        <v>167041.94</v>
      </c>
      <c r="AQ40" s="190" t="s">
        <v>23</v>
      </c>
      <c r="AR40" s="503" t="s">
        <v>50</v>
      </c>
      <c r="AS40" s="44"/>
      <c r="AT40" s="21"/>
    </row>
    <row r="41" spans="1:46" ht="21.75" customHeight="1">
      <c r="A41" s="45" t="s">
        <v>51</v>
      </c>
      <c r="B41" s="504"/>
      <c r="C41" s="69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77"/>
      <c r="P41" s="364"/>
      <c r="Q41" s="306"/>
      <c r="R41" s="379"/>
      <c r="S41" s="380"/>
      <c r="T41" s="380"/>
      <c r="U41" s="381"/>
      <c r="V41" s="306"/>
      <c r="W41" s="306"/>
      <c r="X41" s="379"/>
      <c r="Y41" s="308"/>
      <c r="Z41" s="308"/>
      <c r="AA41" s="382"/>
      <c r="AB41" s="308"/>
      <c r="AC41" s="308"/>
      <c r="AD41" s="382"/>
      <c r="AE41" s="308"/>
      <c r="AF41" s="308"/>
      <c r="AG41" s="382"/>
      <c r="AH41" s="380"/>
      <c r="AI41" s="380"/>
      <c r="AJ41" s="381"/>
      <c r="AK41" s="308"/>
      <c r="AL41" s="308"/>
      <c r="AM41" s="383"/>
      <c r="AN41" s="75"/>
      <c r="AO41" s="2"/>
      <c r="AP41" s="2"/>
      <c r="AQ41" s="47" t="s">
        <v>24</v>
      </c>
      <c r="AR41" s="504"/>
      <c r="AS41" s="44" t="s">
        <v>51</v>
      </c>
      <c r="AT41" s="21"/>
    </row>
    <row r="42" spans="1:46" ht="21.75" customHeight="1">
      <c r="A42" s="45"/>
      <c r="B42" s="503" t="s">
        <v>52</v>
      </c>
      <c r="C42" s="68" t="s">
        <v>23</v>
      </c>
      <c r="D42" s="1">
        <v>17</v>
      </c>
      <c r="E42" s="1">
        <v>536.1062</v>
      </c>
      <c r="F42" s="1">
        <v>200931.362</v>
      </c>
      <c r="G42" s="1">
        <v>15</v>
      </c>
      <c r="H42" s="1">
        <v>581.2488</v>
      </c>
      <c r="I42" s="1">
        <v>226532.212</v>
      </c>
      <c r="J42" s="1">
        <v>17</v>
      </c>
      <c r="K42" s="1">
        <v>581.0514</v>
      </c>
      <c r="L42" s="1">
        <v>182212.917</v>
      </c>
      <c r="M42" s="1">
        <v>16</v>
      </c>
      <c r="N42" s="1">
        <v>371.2162</v>
      </c>
      <c r="O42" s="76">
        <v>177155.92</v>
      </c>
      <c r="P42" s="359">
        <v>18</v>
      </c>
      <c r="Q42" s="290">
        <v>428.7492</v>
      </c>
      <c r="R42" s="376">
        <v>137731.585</v>
      </c>
      <c r="S42" s="374">
        <v>21</v>
      </c>
      <c r="T42" s="374">
        <v>672.0779</v>
      </c>
      <c r="U42" s="375">
        <v>141786.397</v>
      </c>
      <c r="V42" s="290">
        <v>12</v>
      </c>
      <c r="W42" s="290">
        <v>359.6417</v>
      </c>
      <c r="X42" s="376">
        <v>68234.064</v>
      </c>
      <c r="Y42" s="292">
        <v>9</v>
      </c>
      <c r="Z42" s="292">
        <v>264.2736</v>
      </c>
      <c r="AA42" s="377">
        <v>46347.225</v>
      </c>
      <c r="AB42" s="292">
        <v>16</v>
      </c>
      <c r="AC42" s="292">
        <v>1001.105</v>
      </c>
      <c r="AD42" s="377">
        <v>180320.311</v>
      </c>
      <c r="AE42" s="292">
        <v>18</v>
      </c>
      <c r="AF42" s="292">
        <v>824.1987</v>
      </c>
      <c r="AG42" s="377">
        <v>195778.169</v>
      </c>
      <c r="AH42" s="374">
        <v>14</v>
      </c>
      <c r="AI42" s="374">
        <v>522.4803</v>
      </c>
      <c r="AJ42" s="375">
        <v>246116.78</v>
      </c>
      <c r="AK42" s="292">
        <v>19</v>
      </c>
      <c r="AL42" s="292">
        <v>674.7306</v>
      </c>
      <c r="AM42" s="384">
        <v>334024.779</v>
      </c>
      <c r="AN42" s="73">
        <f t="shared" si="0"/>
        <v>192</v>
      </c>
      <c r="AO42" s="1">
        <f t="shared" si="1"/>
        <v>6816.8796</v>
      </c>
      <c r="AP42" s="1">
        <f t="shared" si="2"/>
        <v>2137171.7210000004</v>
      </c>
      <c r="AQ42" s="189" t="s">
        <v>23</v>
      </c>
      <c r="AR42" s="503" t="s">
        <v>52</v>
      </c>
      <c r="AS42" s="44"/>
      <c r="AT42" s="21"/>
    </row>
    <row r="43" spans="1:46" ht="21.75" customHeight="1">
      <c r="A43" s="45" t="s">
        <v>53</v>
      </c>
      <c r="B43" s="504"/>
      <c r="C43" s="69" t="s">
        <v>24</v>
      </c>
      <c r="D43" s="2">
        <v>4</v>
      </c>
      <c r="E43" s="2">
        <v>114.0204</v>
      </c>
      <c r="F43" s="2">
        <v>48337.893</v>
      </c>
      <c r="G43" s="2">
        <v>9</v>
      </c>
      <c r="H43" s="2">
        <v>221.9959</v>
      </c>
      <c r="I43" s="2">
        <v>67100.663</v>
      </c>
      <c r="J43" s="2">
        <v>6</v>
      </c>
      <c r="K43" s="2">
        <v>174.22</v>
      </c>
      <c r="L43" s="2">
        <v>41862.337</v>
      </c>
      <c r="M43" s="2">
        <v>6</v>
      </c>
      <c r="N43" s="2">
        <v>142.5805</v>
      </c>
      <c r="O43" s="77">
        <v>28624.126</v>
      </c>
      <c r="P43" s="364">
        <v>12</v>
      </c>
      <c r="Q43" s="306">
        <v>170.3951</v>
      </c>
      <c r="R43" s="379">
        <v>30725.455</v>
      </c>
      <c r="S43" s="380">
        <v>15</v>
      </c>
      <c r="T43" s="380">
        <v>266.6588</v>
      </c>
      <c r="U43" s="381">
        <v>44767.73</v>
      </c>
      <c r="V43" s="306">
        <v>5</v>
      </c>
      <c r="W43" s="306">
        <v>120.1071</v>
      </c>
      <c r="X43" s="379">
        <v>18142.203</v>
      </c>
      <c r="Y43" s="308">
        <v>13</v>
      </c>
      <c r="Z43" s="308">
        <v>159.3622</v>
      </c>
      <c r="AA43" s="382">
        <v>31657.966</v>
      </c>
      <c r="AB43" s="308">
        <v>7</v>
      </c>
      <c r="AC43" s="308">
        <v>129.71</v>
      </c>
      <c r="AD43" s="382">
        <v>28263.718</v>
      </c>
      <c r="AE43" s="308">
        <v>12</v>
      </c>
      <c r="AF43" s="308">
        <v>153.96</v>
      </c>
      <c r="AG43" s="382">
        <v>79989.737</v>
      </c>
      <c r="AH43" s="380">
        <v>8</v>
      </c>
      <c r="AI43" s="380">
        <v>102.203</v>
      </c>
      <c r="AJ43" s="381">
        <v>66125.435</v>
      </c>
      <c r="AK43" s="308">
        <v>6</v>
      </c>
      <c r="AL43" s="308">
        <v>142.3912</v>
      </c>
      <c r="AM43" s="383">
        <v>81794.741</v>
      </c>
      <c r="AN43" s="4">
        <f t="shared" si="0"/>
        <v>103</v>
      </c>
      <c r="AO43" s="2">
        <f t="shared" si="1"/>
        <v>1897.6042</v>
      </c>
      <c r="AP43" s="2">
        <f t="shared" si="2"/>
        <v>567392.004</v>
      </c>
      <c r="AQ43" s="43" t="s">
        <v>24</v>
      </c>
      <c r="AR43" s="504"/>
      <c r="AS43" s="44" t="s">
        <v>53</v>
      </c>
      <c r="AT43" s="21"/>
    </row>
    <row r="44" spans="1:46" ht="21.75" customHeight="1">
      <c r="A44" s="45"/>
      <c r="B44" s="503" t="s">
        <v>54</v>
      </c>
      <c r="C44" s="68" t="s">
        <v>23</v>
      </c>
      <c r="D44" s="1">
        <v>40</v>
      </c>
      <c r="E44" s="1">
        <v>10.2259</v>
      </c>
      <c r="F44" s="1">
        <v>3666.795</v>
      </c>
      <c r="G44" s="1">
        <v>25</v>
      </c>
      <c r="H44" s="1">
        <v>1.1803</v>
      </c>
      <c r="I44" s="1">
        <v>514.931</v>
      </c>
      <c r="J44" s="1">
        <v>31</v>
      </c>
      <c r="K44" s="1">
        <v>1.2249</v>
      </c>
      <c r="L44" s="1">
        <v>411.789</v>
      </c>
      <c r="M44" s="1">
        <v>59</v>
      </c>
      <c r="N44" s="1">
        <v>2.8025</v>
      </c>
      <c r="O44" s="74">
        <v>729.14</v>
      </c>
      <c r="P44" s="359">
        <v>20</v>
      </c>
      <c r="Q44" s="290">
        <v>0.2676</v>
      </c>
      <c r="R44" s="376">
        <v>85.31</v>
      </c>
      <c r="S44" s="374">
        <v>9</v>
      </c>
      <c r="T44" s="374">
        <v>0.3511</v>
      </c>
      <c r="U44" s="375">
        <v>379.692</v>
      </c>
      <c r="V44" s="290">
        <v>1</v>
      </c>
      <c r="W44" s="290">
        <v>0.003</v>
      </c>
      <c r="X44" s="376">
        <v>13.284</v>
      </c>
      <c r="Y44" s="292"/>
      <c r="Z44" s="292"/>
      <c r="AA44" s="377"/>
      <c r="AB44" s="292">
        <v>9</v>
      </c>
      <c r="AC44" s="292">
        <v>0.2662</v>
      </c>
      <c r="AD44" s="377">
        <v>137.255</v>
      </c>
      <c r="AE44" s="292">
        <v>20</v>
      </c>
      <c r="AF44" s="292">
        <v>1.1869</v>
      </c>
      <c r="AG44" s="377">
        <v>633.241</v>
      </c>
      <c r="AH44" s="374">
        <v>63</v>
      </c>
      <c r="AI44" s="374">
        <v>4.6307</v>
      </c>
      <c r="AJ44" s="375">
        <v>2179.723</v>
      </c>
      <c r="AK44" s="292">
        <v>108</v>
      </c>
      <c r="AL44" s="292">
        <v>9.2573</v>
      </c>
      <c r="AM44" s="377">
        <v>5861.628</v>
      </c>
      <c r="AN44" s="122">
        <f t="shared" si="0"/>
        <v>385</v>
      </c>
      <c r="AO44" s="73">
        <f t="shared" si="1"/>
        <v>31.396400000000003</v>
      </c>
      <c r="AP44" s="1">
        <f t="shared" si="2"/>
        <v>14612.788</v>
      </c>
      <c r="AQ44" s="189" t="s">
        <v>23</v>
      </c>
      <c r="AR44" s="503" t="s">
        <v>54</v>
      </c>
      <c r="AS44" s="44"/>
      <c r="AT44" s="21"/>
    </row>
    <row r="45" spans="1:46" ht="21.75" customHeight="1">
      <c r="A45" s="45" t="s">
        <v>27</v>
      </c>
      <c r="B45" s="504"/>
      <c r="C45" s="69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77"/>
      <c r="P45" s="364"/>
      <c r="Q45" s="306"/>
      <c r="R45" s="379"/>
      <c r="S45" s="380">
        <v>1</v>
      </c>
      <c r="T45" s="380">
        <v>0.0043</v>
      </c>
      <c r="U45" s="381">
        <v>0.966</v>
      </c>
      <c r="V45" s="306"/>
      <c r="W45" s="306"/>
      <c r="X45" s="379"/>
      <c r="Y45" s="308"/>
      <c r="Z45" s="308"/>
      <c r="AA45" s="382"/>
      <c r="AB45" s="308"/>
      <c r="AC45" s="308"/>
      <c r="AD45" s="382"/>
      <c r="AE45" s="308"/>
      <c r="AF45" s="308"/>
      <c r="AG45" s="382"/>
      <c r="AH45" s="380">
        <v>10</v>
      </c>
      <c r="AI45" s="380">
        <v>0.3959</v>
      </c>
      <c r="AJ45" s="381">
        <v>200.069</v>
      </c>
      <c r="AK45" s="308">
        <v>10</v>
      </c>
      <c r="AL45" s="308">
        <v>0.435</v>
      </c>
      <c r="AM45" s="382">
        <v>266.669</v>
      </c>
      <c r="AN45" s="123">
        <f t="shared" si="0"/>
        <v>21</v>
      </c>
      <c r="AO45" s="75">
        <f t="shared" si="1"/>
        <v>0.8351999999999999</v>
      </c>
      <c r="AP45" s="2">
        <f t="shared" si="2"/>
        <v>467.70399999999995</v>
      </c>
      <c r="AQ45" s="47" t="s">
        <v>24</v>
      </c>
      <c r="AR45" s="504"/>
      <c r="AS45" s="54" t="s">
        <v>27</v>
      </c>
      <c r="AT45" s="21"/>
    </row>
    <row r="46" spans="1:46" ht="21.75" customHeight="1">
      <c r="A46" s="45"/>
      <c r="B46" s="503" t="s">
        <v>55</v>
      </c>
      <c r="C46" s="68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76"/>
      <c r="P46" s="359"/>
      <c r="Q46" s="290"/>
      <c r="R46" s="376"/>
      <c r="S46" s="374"/>
      <c r="T46" s="374"/>
      <c r="U46" s="375"/>
      <c r="V46" s="290"/>
      <c r="W46" s="290"/>
      <c r="X46" s="376"/>
      <c r="Y46" s="292"/>
      <c r="Z46" s="292"/>
      <c r="AA46" s="377"/>
      <c r="AB46" s="292"/>
      <c r="AC46" s="292"/>
      <c r="AD46" s="377"/>
      <c r="AE46" s="292"/>
      <c r="AF46" s="292"/>
      <c r="AG46" s="377"/>
      <c r="AH46" s="374"/>
      <c r="AI46" s="374"/>
      <c r="AJ46" s="375"/>
      <c r="AK46" s="292"/>
      <c r="AL46" s="292"/>
      <c r="AM46" s="378"/>
      <c r="AN46" s="73"/>
      <c r="AO46" s="1"/>
      <c r="AP46" s="1"/>
      <c r="AQ46" s="189" t="s">
        <v>23</v>
      </c>
      <c r="AR46" s="503" t="s">
        <v>55</v>
      </c>
      <c r="AS46" s="54"/>
      <c r="AT46" s="21"/>
    </row>
    <row r="47" spans="1:46" ht="21.75" customHeight="1">
      <c r="A47" s="49"/>
      <c r="B47" s="504"/>
      <c r="C47" s="69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77"/>
      <c r="P47" s="364"/>
      <c r="Q47" s="306"/>
      <c r="R47" s="379"/>
      <c r="S47" s="380"/>
      <c r="T47" s="380"/>
      <c r="U47" s="381"/>
      <c r="V47" s="306"/>
      <c r="W47" s="306"/>
      <c r="X47" s="379"/>
      <c r="Y47" s="308"/>
      <c r="Z47" s="308"/>
      <c r="AA47" s="382"/>
      <c r="AB47" s="308"/>
      <c r="AC47" s="308"/>
      <c r="AD47" s="382"/>
      <c r="AE47" s="308"/>
      <c r="AF47" s="308"/>
      <c r="AG47" s="382"/>
      <c r="AH47" s="380"/>
      <c r="AI47" s="380"/>
      <c r="AJ47" s="381"/>
      <c r="AK47" s="308"/>
      <c r="AL47" s="308"/>
      <c r="AM47" s="383"/>
      <c r="AN47" s="75"/>
      <c r="AO47" s="2"/>
      <c r="AP47" s="2"/>
      <c r="AQ47" s="50" t="s">
        <v>24</v>
      </c>
      <c r="AR47" s="504"/>
      <c r="AS47" s="55"/>
      <c r="AT47" s="21"/>
    </row>
    <row r="48" spans="1:46" ht="21.75" customHeight="1">
      <c r="A48" s="45"/>
      <c r="B48" s="503" t="s">
        <v>56</v>
      </c>
      <c r="C48" s="68" t="s">
        <v>23</v>
      </c>
      <c r="D48" s="1">
        <v>37</v>
      </c>
      <c r="E48" s="1">
        <v>6.07</v>
      </c>
      <c r="F48" s="1">
        <v>3282.477</v>
      </c>
      <c r="G48" s="1"/>
      <c r="H48" s="1"/>
      <c r="I48" s="1"/>
      <c r="J48" s="1"/>
      <c r="K48" s="1"/>
      <c r="L48" s="1"/>
      <c r="M48" s="1"/>
      <c r="N48" s="1"/>
      <c r="O48" s="76"/>
      <c r="P48" s="359"/>
      <c r="Q48" s="290"/>
      <c r="R48" s="376"/>
      <c r="S48" s="374"/>
      <c r="T48" s="374"/>
      <c r="U48" s="375"/>
      <c r="V48" s="290">
        <v>19</v>
      </c>
      <c r="W48" s="290">
        <v>3.222</v>
      </c>
      <c r="X48" s="376">
        <v>1479.226</v>
      </c>
      <c r="Y48" s="292">
        <v>57</v>
      </c>
      <c r="Z48" s="292">
        <v>5.764</v>
      </c>
      <c r="AA48" s="377">
        <v>2932.12</v>
      </c>
      <c r="AB48" s="292">
        <v>25</v>
      </c>
      <c r="AC48" s="292">
        <v>2.732</v>
      </c>
      <c r="AD48" s="377">
        <v>1272.384</v>
      </c>
      <c r="AE48" s="292">
        <v>40</v>
      </c>
      <c r="AF48" s="292">
        <v>17.9055</v>
      </c>
      <c r="AG48" s="377">
        <v>6458.801</v>
      </c>
      <c r="AH48" s="374">
        <v>118</v>
      </c>
      <c r="AI48" s="374">
        <v>60.5125</v>
      </c>
      <c r="AJ48" s="375">
        <v>22811.205</v>
      </c>
      <c r="AK48" s="292">
        <v>57</v>
      </c>
      <c r="AL48" s="292">
        <v>15.5123</v>
      </c>
      <c r="AM48" s="384">
        <v>8799.419</v>
      </c>
      <c r="AN48" s="73">
        <f t="shared" si="0"/>
        <v>353</v>
      </c>
      <c r="AO48" s="1">
        <f t="shared" si="1"/>
        <v>111.7183</v>
      </c>
      <c r="AP48" s="1">
        <f t="shared" si="2"/>
        <v>47035.632000000005</v>
      </c>
      <c r="AQ48" s="190" t="s">
        <v>23</v>
      </c>
      <c r="AR48" s="503" t="s">
        <v>56</v>
      </c>
      <c r="AS48" s="54"/>
      <c r="AT48" s="21"/>
    </row>
    <row r="49" spans="1:46" ht="21.75" customHeight="1">
      <c r="A49" s="45" t="s">
        <v>57</v>
      </c>
      <c r="B49" s="504"/>
      <c r="C49" s="69" t="s">
        <v>24</v>
      </c>
      <c r="D49" s="2"/>
      <c r="E49" s="2"/>
      <c r="F49" s="2"/>
      <c r="G49" s="2">
        <v>1</v>
      </c>
      <c r="H49" s="2">
        <v>3.1011</v>
      </c>
      <c r="I49" s="2">
        <v>1172.547</v>
      </c>
      <c r="J49" s="2"/>
      <c r="K49" s="2"/>
      <c r="L49" s="2"/>
      <c r="M49" s="2"/>
      <c r="N49" s="2"/>
      <c r="O49" s="77"/>
      <c r="P49" s="364"/>
      <c r="Q49" s="306"/>
      <c r="R49" s="379"/>
      <c r="S49" s="380"/>
      <c r="T49" s="380"/>
      <c r="U49" s="381"/>
      <c r="V49" s="306"/>
      <c r="W49" s="306"/>
      <c r="X49" s="379"/>
      <c r="Y49" s="308">
        <v>1</v>
      </c>
      <c r="Z49" s="308">
        <v>0.23</v>
      </c>
      <c r="AA49" s="382">
        <v>98.432</v>
      </c>
      <c r="AB49" s="308"/>
      <c r="AC49" s="308"/>
      <c r="AD49" s="382"/>
      <c r="AE49" s="308"/>
      <c r="AF49" s="308"/>
      <c r="AG49" s="382"/>
      <c r="AH49" s="380"/>
      <c r="AI49" s="380"/>
      <c r="AJ49" s="381"/>
      <c r="AK49" s="308"/>
      <c r="AL49" s="308"/>
      <c r="AM49" s="383"/>
      <c r="AN49" s="75">
        <f t="shared" si="0"/>
        <v>2</v>
      </c>
      <c r="AO49" s="2">
        <f t="shared" si="1"/>
        <v>3.3311</v>
      </c>
      <c r="AP49" s="2">
        <f t="shared" si="2"/>
        <v>1270.979</v>
      </c>
      <c r="AQ49" s="47" t="s">
        <v>24</v>
      </c>
      <c r="AR49" s="504"/>
      <c r="AS49" s="54" t="s">
        <v>57</v>
      </c>
      <c r="AT49" s="21"/>
    </row>
    <row r="50" spans="1:46" ht="21.75" customHeight="1">
      <c r="A50" s="45"/>
      <c r="B50" s="503" t="s">
        <v>58</v>
      </c>
      <c r="C50" s="68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76"/>
      <c r="P50" s="359"/>
      <c r="Q50" s="290"/>
      <c r="R50" s="376"/>
      <c r="S50" s="374">
        <v>1</v>
      </c>
      <c r="T50" s="374">
        <v>317.3325</v>
      </c>
      <c r="U50" s="375">
        <v>87042.072</v>
      </c>
      <c r="V50" s="290">
        <v>1</v>
      </c>
      <c r="W50" s="290">
        <v>206.0899</v>
      </c>
      <c r="X50" s="376">
        <v>62112.802</v>
      </c>
      <c r="Y50" s="292"/>
      <c r="Z50" s="292"/>
      <c r="AA50" s="377"/>
      <c r="AB50" s="292">
        <v>1</v>
      </c>
      <c r="AC50" s="292">
        <v>83.1382</v>
      </c>
      <c r="AD50" s="377">
        <v>24136.142</v>
      </c>
      <c r="AE50" s="292">
        <v>1</v>
      </c>
      <c r="AF50" s="292">
        <v>104.3068</v>
      </c>
      <c r="AG50" s="377">
        <v>38804.354</v>
      </c>
      <c r="AH50" s="374"/>
      <c r="AI50" s="374"/>
      <c r="AJ50" s="375"/>
      <c r="AK50" s="292"/>
      <c r="AL50" s="292"/>
      <c r="AM50" s="384"/>
      <c r="AN50" s="73">
        <f t="shared" si="0"/>
        <v>4</v>
      </c>
      <c r="AO50" s="1">
        <f t="shared" si="1"/>
        <v>710.8673999999999</v>
      </c>
      <c r="AP50" s="1">
        <f t="shared" si="2"/>
        <v>212095.37</v>
      </c>
      <c r="AQ50" s="189" t="s">
        <v>23</v>
      </c>
      <c r="AR50" s="503" t="s">
        <v>58</v>
      </c>
      <c r="AS50" s="52"/>
      <c r="AT50" s="21"/>
    </row>
    <row r="51" spans="1:46" ht="21.75" customHeight="1">
      <c r="A51" s="45"/>
      <c r="B51" s="504"/>
      <c r="C51" s="69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7"/>
      <c r="P51" s="364"/>
      <c r="Q51" s="306"/>
      <c r="R51" s="379"/>
      <c r="S51" s="380"/>
      <c r="T51" s="380"/>
      <c r="U51" s="381"/>
      <c r="V51" s="306">
        <v>0</v>
      </c>
      <c r="W51" s="306">
        <v>7.5689</v>
      </c>
      <c r="X51" s="379">
        <v>1722.498</v>
      </c>
      <c r="Y51" s="308"/>
      <c r="Z51" s="308"/>
      <c r="AA51" s="382"/>
      <c r="AB51" s="308"/>
      <c r="AC51" s="308"/>
      <c r="AD51" s="382"/>
      <c r="AE51" s="308">
        <v>1</v>
      </c>
      <c r="AF51" s="308">
        <v>80.0313</v>
      </c>
      <c r="AG51" s="382">
        <v>30257.966</v>
      </c>
      <c r="AH51" s="380"/>
      <c r="AI51" s="380"/>
      <c r="AJ51" s="381"/>
      <c r="AK51" s="308"/>
      <c r="AL51" s="308"/>
      <c r="AM51" s="383"/>
      <c r="AN51" s="75">
        <f t="shared" si="0"/>
        <v>1</v>
      </c>
      <c r="AO51" s="2">
        <f t="shared" si="1"/>
        <v>87.6002</v>
      </c>
      <c r="AP51" s="2">
        <f t="shared" si="2"/>
        <v>31980.464</v>
      </c>
      <c r="AQ51" s="47" t="s">
        <v>24</v>
      </c>
      <c r="AR51" s="504"/>
      <c r="AS51" s="54"/>
      <c r="AT51" s="21"/>
    </row>
    <row r="52" spans="1:46" ht="21.75" customHeight="1">
      <c r="A52" s="45"/>
      <c r="B52" s="503" t="s">
        <v>59</v>
      </c>
      <c r="C52" s="68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76"/>
      <c r="P52" s="359"/>
      <c r="Q52" s="290"/>
      <c r="R52" s="376"/>
      <c r="S52" s="374"/>
      <c r="T52" s="374"/>
      <c r="U52" s="375"/>
      <c r="V52" s="290"/>
      <c r="W52" s="290"/>
      <c r="X52" s="376"/>
      <c r="Y52" s="292"/>
      <c r="Z52" s="292"/>
      <c r="AA52" s="377"/>
      <c r="AB52" s="292"/>
      <c r="AC52" s="292"/>
      <c r="AD52" s="377"/>
      <c r="AE52" s="292"/>
      <c r="AF52" s="292"/>
      <c r="AG52" s="377"/>
      <c r="AH52" s="374"/>
      <c r="AI52" s="374"/>
      <c r="AJ52" s="375"/>
      <c r="AK52" s="292"/>
      <c r="AL52" s="292"/>
      <c r="AM52" s="384"/>
      <c r="AN52" s="73"/>
      <c r="AO52" s="1"/>
      <c r="AP52" s="1"/>
      <c r="AQ52" s="189" t="s">
        <v>23</v>
      </c>
      <c r="AR52" s="503" t="s">
        <v>59</v>
      </c>
      <c r="AS52" s="54"/>
      <c r="AT52" s="21"/>
    </row>
    <row r="53" spans="1:46" ht="21.75" customHeight="1">
      <c r="A53" s="45" t="s">
        <v>27</v>
      </c>
      <c r="B53" s="504"/>
      <c r="C53" s="69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79"/>
      <c r="P53" s="364"/>
      <c r="Q53" s="306"/>
      <c r="R53" s="379"/>
      <c r="S53" s="380">
        <v>30</v>
      </c>
      <c r="T53" s="380">
        <v>1444.1965</v>
      </c>
      <c r="U53" s="381">
        <v>401703.718</v>
      </c>
      <c r="V53" s="306">
        <v>134</v>
      </c>
      <c r="W53" s="306">
        <v>4186.5455</v>
      </c>
      <c r="X53" s="379">
        <v>1068620.172</v>
      </c>
      <c r="Y53" s="308">
        <v>143</v>
      </c>
      <c r="Z53" s="308">
        <v>2197.959</v>
      </c>
      <c r="AA53" s="382">
        <v>718653.158</v>
      </c>
      <c r="AB53" s="308">
        <v>233</v>
      </c>
      <c r="AC53" s="308">
        <v>4923.0885</v>
      </c>
      <c r="AD53" s="382">
        <v>1373482.925</v>
      </c>
      <c r="AE53" s="308">
        <v>172</v>
      </c>
      <c r="AF53" s="308">
        <v>1222.579</v>
      </c>
      <c r="AG53" s="382">
        <v>502853.87</v>
      </c>
      <c r="AH53" s="380">
        <v>2</v>
      </c>
      <c r="AI53" s="380">
        <v>2.262</v>
      </c>
      <c r="AJ53" s="381">
        <v>1334.64</v>
      </c>
      <c r="AK53" s="308"/>
      <c r="AL53" s="308"/>
      <c r="AM53" s="383"/>
      <c r="AN53" s="75">
        <f t="shared" si="0"/>
        <v>714</v>
      </c>
      <c r="AO53" s="2">
        <f t="shared" si="1"/>
        <v>13976.6305</v>
      </c>
      <c r="AP53" s="2">
        <f t="shared" si="2"/>
        <v>4066648.4830000005</v>
      </c>
      <c r="AQ53" s="47" t="s">
        <v>24</v>
      </c>
      <c r="AR53" s="504"/>
      <c r="AS53" s="54" t="s">
        <v>27</v>
      </c>
      <c r="AT53" s="21"/>
    </row>
    <row r="54" spans="1:46" ht="21.75" customHeight="1">
      <c r="A54" s="45"/>
      <c r="B54" s="503" t="s">
        <v>60</v>
      </c>
      <c r="C54" s="68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74"/>
      <c r="P54" s="359"/>
      <c r="Q54" s="290"/>
      <c r="R54" s="376"/>
      <c r="S54" s="374"/>
      <c r="T54" s="374"/>
      <c r="U54" s="375"/>
      <c r="V54" s="290"/>
      <c r="W54" s="290"/>
      <c r="X54" s="376"/>
      <c r="Y54" s="292"/>
      <c r="Z54" s="292"/>
      <c r="AA54" s="377"/>
      <c r="AB54" s="292"/>
      <c r="AC54" s="292"/>
      <c r="AD54" s="377"/>
      <c r="AE54" s="292"/>
      <c r="AF54" s="292"/>
      <c r="AG54" s="377"/>
      <c r="AH54" s="374"/>
      <c r="AI54" s="374"/>
      <c r="AJ54" s="375"/>
      <c r="AK54" s="292"/>
      <c r="AL54" s="292"/>
      <c r="AM54" s="378"/>
      <c r="AN54" s="73"/>
      <c r="AO54" s="1"/>
      <c r="AP54" s="1"/>
      <c r="AQ54" s="189" t="s">
        <v>23</v>
      </c>
      <c r="AR54" s="503" t="s">
        <v>60</v>
      </c>
      <c r="AS54" s="44"/>
      <c r="AT54" s="21"/>
    </row>
    <row r="55" spans="1:46" ht="21.75" customHeight="1">
      <c r="A55" s="49"/>
      <c r="B55" s="504"/>
      <c r="C55" s="69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77"/>
      <c r="P55" s="364"/>
      <c r="Q55" s="306"/>
      <c r="R55" s="379"/>
      <c r="S55" s="380"/>
      <c r="T55" s="380"/>
      <c r="U55" s="381"/>
      <c r="V55" s="306"/>
      <c r="W55" s="306"/>
      <c r="X55" s="379"/>
      <c r="Y55" s="308"/>
      <c r="Z55" s="308"/>
      <c r="AA55" s="382"/>
      <c r="AB55" s="308"/>
      <c r="AC55" s="308"/>
      <c r="AD55" s="382"/>
      <c r="AE55" s="308"/>
      <c r="AF55" s="308"/>
      <c r="AG55" s="382"/>
      <c r="AH55" s="380"/>
      <c r="AI55" s="380"/>
      <c r="AJ55" s="381"/>
      <c r="AK55" s="308"/>
      <c r="AL55" s="308"/>
      <c r="AM55" s="383"/>
      <c r="AN55" s="75"/>
      <c r="AO55" s="2"/>
      <c r="AP55" s="2"/>
      <c r="AQ55" s="50" t="s">
        <v>24</v>
      </c>
      <c r="AR55" s="504"/>
      <c r="AS55" s="51"/>
      <c r="AT55" s="21"/>
    </row>
    <row r="56" spans="1:46" ht="21.75" customHeight="1">
      <c r="A56" s="517" t="s">
        <v>104</v>
      </c>
      <c r="B56" s="518" t="s">
        <v>61</v>
      </c>
      <c r="C56" s="68" t="s">
        <v>23</v>
      </c>
      <c r="D56" s="1">
        <v>2</v>
      </c>
      <c r="E56" s="1">
        <v>0.49</v>
      </c>
      <c r="F56" s="1">
        <v>137.624</v>
      </c>
      <c r="G56" s="1">
        <v>1</v>
      </c>
      <c r="H56" s="1">
        <v>0.062</v>
      </c>
      <c r="I56" s="1">
        <v>14.322</v>
      </c>
      <c r="J56" s="1">
        <v>2</v>
      </c>
      <c r="K56" s="1">
        <v>0.777</v>
      </c>
      <c r="L56" s="1">
        <v>188.278</v>
      </c>
      <c r="M56" s="1">
        <v>4</v>
      </c>
      <c r="N56" s="1">
        <v>1.794</v>
      </c>
      <c r="O56" s="76">
        <v>294.234</v>
      </c>
      <c r="P56" s="359"/>
      <c r="Q56" s="290"/>
      <c r="R56" s="376"/>
      <c r="S56" s="374">
        <v>40</v>
      </c>
      <c r="T56" s="374">
        <v>10.617</v>
      </c>
      <c r="U56" s="375">
        <v>13172.421</v>
      </c>
      <c r="V56" s="290">
        <v>118</v>
      </c>
      <c r="W56" s="290">
        <v>55.6153</v>
      </c>
      <c r="X56" s="376">
        <v>55970.004</v>
      </c>
      <c r="Y56" s="292">
        <v>99</v>
      </c>
      <c r="Z56" s="292">
        <v>54.364</v>
      </c>
      <c r="AA56" s="377">
        <v>58012.191</v>
      </c>
      <c r="AB56" s="292">
        <v>73</v>
      </c>
      <c r="AC56" s="292">
        <v>28.6217</v>
      </c>
      <c r="AD56" s="377">
        <v>29458.45</v>
      </c>
      <c r="AE56" s="292">
        <v>4</v>
      </c>
      <c r="AF56" s="292">
        <v>0.575</v>
      </c>
      <c r="AG56" s="377">
        <v>750.924</v>
      </c>
      <c r="AH56" s="374"/>
      <c r="AI56" s="374"/>
      <c r="AJ56" s="375"/>
      <c r="AK56" s="292"/>
      <c r="AL56" s="292"/>
      <c r="AM56" s="384"/>
      <c r="AN56" s="73">
        <f t="shared" si="0"/>
        <v>343</v>
      </c>
      <c r="AO56" s="1">
        <f t="shared" si="1"/>
        <v>152.916</v>
      </c>
      <c r="AP56" s="1">
        <f t="shared" si="2"/>
        <v>157998.448</v>
      </c>
      <c r="AQ56" s="56" t="s">
        <v>23</v>
      </c>
      <c r="AR56" s="507" t="s">
        <v>105</v>
      </c>
      <c r="AS56" s="508" t="s">
        <v>0</v>
      </c>
      <c r="AT56" s="21"/>
    </row>
    <row r="57" spans="1:46" ht="21.75" customHeight="1">
      <c r="A57" s="519"/>
      <c r="B57" s="520"/>
      <c r="C57" s="69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77"/>
      <c r="P57" s="364"/>
      <c r="Q57" s="306"/>
      <c r="R57" s="379"/>
      <c r="S57" s="380">
        <v>6</v>
      </c>
      <c r="T57" s="380">
        <v>1.5474</v>
      </c>
      <c r="U57" s="381">
        <v>2153.934</v>
      </c>
      <c r="V57" s="354">
        <v>36</v>
      </c>
      <c r="W57" s="354">
        <v>17.842</v>
      </c>
      <c r="X57" s="392">
        <v>20013.626</v>
      </c>
      <c r="Y57" s="308">
        <v>48</v>
      </c>
      <c r="Z57" s="308">
        <v>43.3752</v>
      </c>
      <c r="AA57" s="382">
        <v>46851.392</v>
      </c>
      <c r="AB57" s="308">
        <v>20</v>
      </c>
      <c r="AC57" s="308">
        <v>19.1138</v>
      </c>
      <c r="AD57" s="382">
        <v>18290.751</v>
      </c>
      <c r="AE57" s="308">
        <v>1</v>
      </c>
      <c r="AF57" s="308">
        <v>0.104</v>
      </c>
      <c r="AG57" s="382">
        <v>126.922</v>
      </c>
      <c r="AH57" s="380"/>
      <c r="AI57" s="380"/>
      <c r="AJ57" s="381"/>
      <c r="AK57" s="308"/>
      <c r="AL57" s="308"/>
      <c r="AM57" s="383"/>
      <c r="AN57" s="4">
        <f t="shared" si="0"/>
        <v>111</v>
      </c>
      <c r="AO57" s="2">
        <f t="shared" si="1"/>
        <v>81.9824</v>
      </c>
      <c r="AP57" s="2">
        <f t="shared" si="2"/>
        <v>87436.62500000001</v>
      </c>
      <c r="AQ57" s="57" t="s">
        <v>24</v>
      </c>
      <c r="AR57" s="509"/>
      <c r="AS57" s="510"/>
      <c r="AT57" s="21"/>
    </row>
    <row r="58" spans="1:46" ht="21.75" customHeight="1">
      <c r="A58" s="22" t="s">
        <v>0</v>
      </c>
      <c r="C58" s="178" t="s">
        <v>23</v>
      </c>
      <c r="D58" s="184">
        <v>2356</v>
      </c>
      <c r="E58" s="184">
        <v>263.6043</v>
      </c>
      <c r="F58" s="184">
        <v>61037.934</v>
      </c>
      <c r="G58" s="184">
        <v>1329</v>
      </c>
      <c r="H58" s="184">
        <v>62.0877</v>
      </c>
      <c r="I58" s="184">
        <v>20723.407</v>
      </c>
      <c r="J58" s="184">
        <v>1327</v>
      </c>
      <c r="K58" s="184">
        <v>59.8273</v>
      </c>
      <c r="L58" s="184">
        <v>21993.786</v>
      </c>
      <c r="M58" s="184">
        <v>1223</v>
      </c>
      <c r="N58" s="184">
        <v>48.8367</v>
      </c>
      <c r="O58" s="185">
        <v>22044.753</v>
      </c>
      <c r="P58" s="393">
        <v>1201</v>
      </c>
      <c r="Q58" s="394">
        <v>46.5587</v>
      </c>
      <c r="R58" s="395">
        <v>18108.126</v>
      </c>
      <c r="S58" s="396">
        <v>1481</v>
      </c>
      <c r="T58" s="397">
        <v>48.0124</v>
      </c>
      <c r="U58" s="398">
        <v>24022.773</v>
      </c>
      <c r="V58" s="399">
        <v>1510</v>
      </c>
      <c r="W58" s="400">
        <v>50.0859</v>
      </c>
      <c r="X58" s="401">
        <v>26122.536</v>
      </c>
      <c r="Y58" s="402">
        <v>1009</v>
      </c>
      <c r="Z58" s="403">
        <v>22.4728</v>
      </c>
      <c r="AA58" s="404">
        <v>21146.093</v>
      </c>
      <c r="AB58" s="402">
        <v>1010</v>
      </c>
      <c r="AC58" s="403">
        <v>34.6041</v>
      </c>
      <c r="AD58" s="404">
        <v>23358.238</v>
      </c>
      <c r="AE58" s="402">
        <v>2431</v>
      </c>
      <c r="AF58" s="403">
        <v>220.8774</v>
      </c>
      <c r="AG58" s="405">
        <v>91030.713</v>
      </c>
      <c r="AH58" s="397">
        <v>2177</v>
      </c>
      <c r="AI58" s="397">
        <v>140.5144</v>
      </c>
      <c r="AJ58" s="406">
        <v>52113.502</v>
      </c>
      <c r="AK58" s="402">
        <v>1275</v>
      </c>
      <c r="AL58" s="403">
        <v>49.018</v>
      </c>
      <c r="AM58" s="407">
        <v>27833.648</v>
      </c>
      <c r="AN58" s="194">
        <f t="shared" si="0"/>
        <v>18329</v>
      </c>
      <c r="AO58" s="183">
        <f t="shared" si="1"/>
        <v>1046.4997</v>
      </c>
      <c r="AP58" s="184">
        <f t="shared" si="2"/>
        <v>409535.50899999996</v>
      </c>
      <c r="AQ58" s="186" t="s">
        <v>23</v>
      </c>
      <c r="AR58" s="59"/>
      <c r="AS58" s="44" t="s">
        <v>0</v>
      </c>
      <c r="AT58" s="21"/>
    </row>
    <row r="59" spans="1:46" ht="21.75" customHeight="1">
      <c r="A59" s="521" t="s">
        <v>62</v>
      </c>
      <c r="B59" s="522"/>
      <c r="C59" s="48" t="s">
        <v>63</v>
      </c>
      <c r="D59" s="1"/>
      <c r="E59" s="12"/>
      <c r="F59" s="1"/>
      <c r="G59" s="1"/>
      <c r="H59" s="12"/>
      <c r="I59" s="1"/>
      <c r="J59" s="1"/>
      <c r="K59" s="12"/>
      <c r="L59" s="1"/>
      <c r="M59" s="1"/>
      <c r="N59" s="12"/>
      <c r="O59" s="76"/>
      <c r="P59" s="359"/>
      <c r="Q59" s="290"/>
      <c r="R59" s="391"/>
      <c r="S59" s="386"/>
      <c r="T59" s="374"/>
      <c r="U59" s="375"/>
      <c r="V59" s="318"/>
      <c r="W59" s="290"/>
      <c r="X59" s="391"/>
      <c r="Y59" s="297"/>
      <c r="Z59" s="292"/>
      <c r="AA59" s="384"/>
      <c r="AB59" s="297"/>
      <c r="AC59" s="292"/>
      <c r="AD59" s="384"/>
      <c r="AE59" s="297"/>
      <c r="AF59" s="292"/>
      <c r="AG59" s="384"/>
      <c r="AH59" s="386"/>
      <c r="AI59" s="374"/>
      <c r="AJ59" s="408"/>
      <c r="AK59" s="297"/>
      <c r="AL59" s="292"/>
      <c r="AM59" s="384"/>
      <c r="AN59" s="118"/>
      <c r="AO59" s="73"/>
      <c r="AP59" s="1"/>
      <c r="AQ59" s="191" t="s">
        <v>63</v>
      </c>
      <c r="AR59" s="513" t="s">
        <v>62</v>
      </c>
      <c r="AS59" s="514"/>
      <c r="AT59" s="21"/>
    </row>
    <row r="60" spans="1:46" ht="21.75" customHeight="1">
      <c r="A60" s="36"/>
      <c r="B60" s="37"/>
      <c r="C60" s="46" t="s">
        <v>24</v>
      </c>
      <c r="D60" s="2">
        <v>145</v>
      </c>
      <c r="E60" s="2">
        <v>10.0937</v>
      </c>
      <c r="F60" s="2">
        <v>2653.66</v>
      </c>
      <c r="G60" s="2">
        <v>105</v>
      </c>
      <c r="H60" s="2">
        <v>4.5218</v>
      </c>
      <c r="I60" s="2">
        <v>2659.499</v>
      </c>
      <c r="J60" s="2">
        <v>76</v>
      </c>
      <c r="K60" s="2">
        <v>3.067</v>
      </c>
      <c r="L60" s="2">
        <v>2221.098</v>
      </c>
      <c r="M60" s="2">
        <v>64</v>
      </c>
      <c r="N60" s="2">
        <v>1.3824</v>
      </c>
      <c r="O60" s="77">
        <v>1407.685</v>
      </c>
      <c r="P60" s="364">
        <v>51</v>
      </c>
      <c r="Q60" s="306">
        <v>1.7623</v>
      </c>
      <c r="R60" s="387">
        <v>1279.578</v>
      </c>
      <c r="S60" s="388">
        <v>75</v>
      </c>
      <c r="T60" s="380">
        <v>1.8814</v>
      </c>
      <c r="U60" s="381">
        <v>2062.796</v>
      </c>
      <c r="V60" s="310">
        <v>111</v>
      </c>
      <c r="W60" s="306">
        <v>3.273</v>
      </c>
      <c r="X60" s="387">
        <v>3048.048</v>
      </c>
      <c r="Y60" s="312">
        <v>96</v>
      </c>
      <c r="Z60" s="308">
        <v>2.1747</v>
      </c>
      <c r="AA60" s="383">
        <v>3063.374</v>
      </c>
      <c r="AB60" s="312">
        <v>104</v>
      </c>
      <c r="AC60" s="308">
        <v>2.6458</v>
      </c>
      <c r="AD60" s="383">
        <v>2586.546</v>
      </c>
      <c r="AE60" s="312">
        <v>94</v>
      </c>
      <c r="AF60" s="308">
        <v>2.909</v>
      </c>
      <c r="AG60" s="383">
        <v>2644.305</v>
      </c>
      <c r="AH60" s="388">
        <v>77</v>
      </c>
      <c r="AI60" s="380">
        <v>1.9219</v>
      </c>
      <c r="AJ60" s="409">
        <v>1808.126</v>
      </c>
      <c r="AK60" s="312">
        <v>68</v>
      </c>
      <c r="AL60" s="308">
        <v>1.5733</v>
      </c>
      <c r="AM60" s="383">
        <v>1946.355</v>
      </c>
      <c r="AN60" s="119">
        <f t="shared" si="0"/>
        <v>1066</v>
      </c>
      <c r="AO60" s="75">
        <f t="shared" si="1"/>
        <v>37.206300000000006</v>
      </c>
      <c r="AP60" s="2">
        <f t="shared" si="2"/>
        <v>27381.069999999996</v>
      </c>
      <c r="AQ60" s="57" t="s">
        <v>24</v>
      </c>
      <c r="AR60" s="37"/>
      <c r="AS60" s="51"/>
      <c r="AT60" s="21"/>
    </row>
    <row r="61" spans="1:46" ht="21.75" customHeight="1">
      <c r="A61" s="22" t="s">
        <v>0</v>
      </c>
      <c r="C61" s="192" t="s">
        <v>23</v>
      </c>
      <c r="D61" s="181">
        <f aca="true" t="shared" si="3" ref="D61:AA61">+D6+D8+D10+D12+D14+D16+D18+D20+D22+D24+D26+D28+D30+D32+D34+D36+D38+D40+D42+D44+D46+D48+D50+D52+D54+D56+D58</f>
        <v>2492</v>
      </c>
      <c r="E61" s="181">
        <f t="shared" si="3"/>
        <v>904.2453</v>
      </c>
      <c r="F61" s="181">
        <f t="shared" si="3"/>
        <v>288413.379</v>
      </c>
      <c r="G61" s="181">
        <f t="shared" si="3"/>
        <v>1387</v>
      </c>
      <c r="H61" s="181">
        <f t="shared" si="3"/>
        <v>747.0937</v>
      </c>
      <c r="I61" s="181">
        <f t="shared" si="3"/>
        <v>262800.49799999996</v>
      </c>
      <c r="J61" s="181">
        <f t="shared" si="3"/>
        <v>1651</v>
      </c>
      <c r="K61" s="181">
        <f t="shared" si="3"/>
        <v>2162.0907</v>
      </c>
      <c r="L61" s="181">
        <f t="shared" si="3"/>
        <v>283046.354</v>
      </c>
      <c r="M61" s="181">
        <f t="shared" si="3"/>
        <v>1711</v>
      </c>
      <c r="N61" s="181">
        <f t="shared" si="3"/>
        <v>2059.1876</v>
      </c>
      <c r="O61" s="179">
        <f t="shared" si="3"/>
        <v>305928.12200000003</v>
      </c>
      <c r="P61" s="410">
        <f t="shared" si="3"/>
        <v>1449</v>
      </c>
      <c r="Q61" s="411">
        <f t="shared" si="3"/>
        <v>611.1959</v>
      </c>
      <c r="R61" s="395">
        <f t="shared" si="3"/>
        <v>183465.25699999998</v>
      </c>
      <c r="S61" s="412">
        <f t="shared" si="3"/>
        <v>1810</v>
      </c>
      <c r="T61" s="413">
        <f t="shared" si="3"/>
        <v>1976.5049000000001</v>
      </c>
      <c r="U61" s="414">
        <f t="shared" si="3"/>
        <v>457989.6489999999</v>
      </c>
      <c r="V61" s="415">
        <f t="shared" si="3"/>
        <v>1949</v>
      </c>
      <c r="W61" s="411">
        <f t="shared" si="3"/>
        <v>2024.6452999999997</v>
      </c>
      <c r="X61" s="395">
        <f t="shared" si="3"/>
        <v>596072.947</v>
      </c>
      <c r="Y61" s="416">
        <f t="shared" si="3"/>
        <v>1434</v>
      </c>
      <c r="Z61" s="417">
        <f t="shared" si="3"/>
        <v>1039.3546</v>
      </c>
      <c r="AA61" s="404">
        <f t="shared" si="3"/>
        <v>368436.35699999996</v>
      </c>
      <c r="AB61" s="416">
        <f aca="true" t="shared" si="4" ref="AB61:AM61">+AB6+AB8+AB10+AB12+AB14+AB16+AB18+AB20+AB22+AB24+AB26+AB28+AB30+AB32+AB34+AB36+AB38+AB40+AB42+AB44+AB46+AB48+AB50+AB52+AB54+AB56+AB58</f>
        <v>1357</v>
      </c>
      <c r="AC61" s="417">
        <f t="shared" si="4"/>
        <v>2053.8766</v>
      </c>
      <c r="AD61" s="404">
        <f t="shared" si="4"/>
        <v>519517.194</v>
      </c>
      <c r="AE61" s="416">
        <f>+AE6+AE8+AE10+AE12+AE14+AE16+AE18+AE20+AE22+AE24+AE26+AE28+AE30+AE32+AE34+AE36+AE38+AE40+AE42+AE44+AE46+AE48+AE50+AE52+AE54+AE56+AE58</f>
        <v>2876</v>
      </c>
      <c r="AF61" s="417">
        <f>+AF6+AF8+AF10+AF12+AF14+AF16+AF18+AF20+AF22+AF24+AF26+AF28+AF30+AF32+AF34+AF36+AF38+AF40+AF42+AF44+AF46+AF48+AF50+AF52+AF54+AF56+AF58</f>
        <v>3218.7434</v>
      </c>
      <c r="AG61" s="404">
        <f>+AG6+AG8+AG10+AG12+AG14+AG16+AG18+AG20+AG22+AG24+AG26+AG28+AG30+AG32+AG34+AG36+AG38+AG40+AG42+AG44+AG46+AG48+AG50+AG52+AG54+AG56+AG58</f>
        <v>637263.262</v>
      </c>
      <c r="AH61" s="412">
        <f t="shared" si="4"/>
        <v>2743</v>
      </c>
      <c r="AI61" s="413">
        <f t="shared" si="4"/>
        <v>3144.0915999999997</v>
      </c>
      <c r="AJ61" s="406">
        <f t="shared" si="4"/>
        <v>702705.309</v>
      </c>
      <c r="AK61" s="416">
        <f t="shared" si="4"/>
        <v>1614</v>
      </c>
      <c r="AL61" s="417">
        <f t="shared" si="4"/>
        <v>1199.2241000000001</v>
      </c>
      <c r="AM61" s="404">
        <f t="shared" si="4"/>
        <v>481007.034</v>
      </c>
      <c r="AN61" s="193">
        <f t="shared" si="0"/>
        <v>22473</v>
      </c>
      <c r="AO61" s="182">
        <f t="shared" si="1"/>
        <v>21140.2537</v>
      </c>
      <c r="AP61" s="181">
        <f t="shared" si="2"/>
        <v>5086645.362</v>
      </c>
      <c r="AQ61" s="177" t="s">
        <v>23</v>
      </c>
      <c r="AR61" s="60"/>
      <c r="AS61" s="44" t="s">
        <v>0</v>
      </c>
      <c r="AT61" s="21"/>
    </row>
    <row r="62" spans="1:46" ht="21.75" customHeight="1">
      <c r="A62" s="515" t="s">
        <v>64</v>
      </c>
      <c r="B62" s="516" t="s">
        <v>64</v>
      </c>
      <c r="C62" s="68" t="s">
        <v>63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76"/>
      <c r="P62" s="359"/>
      <c r="Q62" s="290"/>
      <c r="R62" s="391"/>
      <c r="S62" s="386"/>
      <c r="T62" s="374"/>
      <c r="U62" s="418"/>
      <c r="V62" s="318"/>
      <c r="W62" s="290"/>
      <c r="X62" s="391"/>
      <c r="Y62" s="297"/>
      <c r="Z62" s="292"/>
      <c r="AA62" s="384"/>
      <c r="AB62" s="297"/>
      <c r="AC62" s="292"/>
      <c r="AD62" s="384"/>
      <c r="AE62" s="297"/>
      <c r="AF62" s="292"/>
      <c r="AG62" s="384"/>
      <c r="AH62" s="386"/>
      <c r="AI62" s="374"/>
      <c r="AJ62" s="408"/>
      <c r="AK62" s="297"/>
      <c r="AL62" s="292"/>
      <c r="AM62" s="384"/>
      <c r="AN62" s="118"/>
      <c r="AO62" s="73"/>
      <c r="AP62" s="1"/>
      <c r="AQ62" s="191" t="s">
        <v>63</v>
      </c>
      <c r="AR62" s="511" t="s">
        <v>64</v>
      </c>
      <c r="AS62" s="512"/>
      <c r="AT62" s="21"/>
    </row>
    <row r="63" spans="1:46" ht="21.75" customHeight="1">
      <c r="A63" s="36"/>
      <c r="B63" s="37"/>
      <c r="C63" s="69" t="s">
        <v>24</v>
      </c>
      <c r="D63" s="2">
        <f aca="true" t="shared" si="5" ref="D63:AA63">+D7+D9+D11+D13+D15+D17+D19+D21+D23+D25+D27+D29+D31+D33+D35+D37+D39+D41+D43+D45+D47+D49+D51+D53+D55+D57+D60</f>
        <v>177</v>
      </c>
      <c r="E63" s="2">
        <f t="shared" si="5"/>
        <v>1983.4352999999996</v>
      </c>
      <c r="F63" s="2">
        <f t="shared" si="5"/>
        <v>279261.974</v>
      </c>
      <c r="G63" s="2">
        <f t="shared" si="5"/>
        <v>125</v>
      </c>
      <c r="H63" s="2">
        <f t="shared" si="5"/>
        <v>1144.4038000000003</v>
      </c>
      <c r="I63" s="2">
        <f t="shared" si="5"/>
        <v>155121.438</v>
      </c>
      <c r="J63" s="2">
        <f t="shared" si="5"/>
        <v>91</v>
      </c>
      <c r="K63" s="2">
        <f t="shared" si="5"/>
        <v>272.64</v>
      </c>
      <c r="L63" s="2">
        <f t="shared" si="5"/>
        <v>56409.803</v>
      </c>
      <c r="M63" s="2">
        <f t="shared" si="5"/>
        <v>82</v>
      </c>
      <c r="N63" s="2">
        <f t="shared" si="5"/>
        <v>317.6109</v>
      </c>
      <c r="O63" s="77">
        <f t="shared" si="5"/>
        <v>50547.129</v>
      </c>
      <c r="P63" s="364">
        <f t="shared" si="5"/>
        <v>79</v>
      </c>
      <c r="Q63" s="306">
        <f t="shared" si="5"/>
        <v>624.4177000000001</v>
      </c>
      <c r="R63" s="387">
        <f t="shared" si="5"/>
        <v>77138.067</v>
      </c>
      <c r="S63" s="388">
        <f t="shared" si="5"/>
        <v>175</v>
      </c>
      <c r="T63" s="380">
        <f t="shared" si="5"/>
        <v>3912.5283000000004</v>
      </c>
      <c r="U63" s="419">
        <f t="shared" si="5"/>
        <v>882624.161</v>
      </c>
      <c r="V63" s="365">
        <f t="shared" si="5"/>
        <v>441</v>
      </c>
      <c r="W63" s="366">
        <f t="shared" si="5"/>
        <v>10209.129600000002</v>
      </c>
      <c r="X63" s="420">
        <f t="shared" si="5"/>
        <v>2722693.151</v>
      </c>
      <c r="Y63" s="312">
        <f t="shared" si="5"/>
        <v>391</v>
      </c>
      <c r="Z63" s="308">
        <f t="shared" si="5"/>
        <v>4701.353499999999</v>
      </c>
      <c r="AA63" s="383">
        <f t="shared" si="5"/>
        <v>1783214.7410000002</v>
      </c>
      <c r="AB63" s="312">
        <f aca="true" t="shared" si="6" ref="AB63:AM63">+AB7+AB9+AB11+AB13+AB15+AB17+AB19+AB21+AB23+AB25+AB27+AB29+AB31+AB33+AB35+AB37+AB39+AB41+AB43+AB45+AB47+AB49+AB51+AB53+AB55+AB57+AB60</f>
        <v>451</v>
      </c>
      <c r="AC63" s="308">
        <f t="shared" si="6"/>
        <v>9690.018699999999</v>
      </c>
      <c r="AD63" s="383">
        <f t="shared" si="6"/>
        <v>2314037.453</v>
      </c>
      <c r="AE63" s="312">
        <f>+AE7+AE9+AE11+AE13+AE15+AE17+AE19+AE21+AE23+AE25+AE27+AE29+AE31+AE33+AE35+AE37+AE39+AE41+AE43+AE45+AE47+AE49+AE51+AE53+AE55+AE57+AE60</f>
        <v>423</v>
      </c>
      <c r="AF63" s="308">
        <f>+AF7+AF9+AF11+AF13+AF15+AF17+AF19+AF21+AF23+AF25+AF27+AF29+AF31+AF33+AF35+AF37+AF39+AF41+AF43+AF45+AF47+AF49+AF51+AF53+AF55+AF57+AF60</f>
        <v>11184.0137</v>
      </c>
      <c r="AG63" s="383">
        <f>+AG7+AG9+AG11+AG13+AG15+AG17+AG19+AG21+AG23+AG25+AG27+AG29+AG31+AG33+AG35+AG37+AG39+AG41+AG43+AG45+AG47+AG49+AG51+AG53+AG55+AG57+AG60</f>
        <v>1676616.375</v>
      </c>
      <c r="AH63" s="388">
        <f t="shared" si="6"/>
        <v>325</v>
      </c>
      <c r="AI63" s="380">
        <f t="shared" si="6"/>
        <v>10235.8265</v>
      </c>
      <c r="AJ63" s="409">
        <f t="shared" si="6"/>
        <v>785083.4870000001</v>
      </c>
      <c r="AK63" s="312">
        <f t="shared" si="6"/>
        <v>161</v>
      </c>
      <c r="AL63" s="308">
        <f t="shared" si="6"/>
        <v>2626.3566</v>
      </c>
      <c r="AM63" s="383">
        <f t="shared" si="6"/>
        <v>334865.72199999995</v>
      </c>
      <c r="AN63" s="120">
        <f t="shared" si="0"/>
        <v>2921</v>
      </c>
      <c r="AO63" s="75">
        <f t="shared" si="1"/>
        <v>56901.734599999996</v>
      </c>
      <c r="AP63" s="2">
        <f t="shared" si="2"/>
        <v>11117613.501</v>
      </c>
      <c r="AQ63" s="57" t="s">
        <v>24</v>
      </c>
      <c r="AR63" s="41"/>
      <c r="AS63" s="51"/>
      <c r="AT63" s="21"/>
    </row>
    <row r="64" spans="1:46" ht="21.75" customHeight="1">
      <c r="A64" s="45" t="s">
        <v>65</v>
      </c>
      <c r="B64" s="503" t="s">
        <v>66</v>
      </c>
      <c r="C64" s="68" t="s">
        <v>23</v>
      </c>
      <c r="D64" s="1">
        <v>774</v>
      </c>
      <c r="E64" s="1">
        <v>70.4882</v>
      </c>
      <c r="F64" s="1">
        <v>51841.887</v>
      </c>
      <c r="G64" s="1">
        <v>754</v>
      </c>
      <c r="H64" s="1">
        <v>70.347</v>
      </c>
      <c r="I64" s="1">
        <v>54199.579</v>
      </c>
      <c r="J64" s="1">
        <v>1045</v>
      </c>
      <c r="K64" s="1">
        <v>135.3751</v>
      </c>
      <c r="L64" s="1">
        <v>101641.277</v>
      </c>
      <c r="M64" s="1">
        <v>975</v>
      </c>
      <c r="N64" s="1">
        <v>126.9788</v>
      </c>
      <c r="O64" s="76">
        <v>102989.029</v>
      </c>
      <c r="P64" s="359">
        <v>864</v>
      </c>
      <c r="Q64" s="290">
        <v>108.3484</v>
      </c>
      <c r="R64" s="391">
        <v>90696.359</v>
      </c>
      <c r="S64" s="386">
        <v>628</v>
      </c>
      <c r="T64" s="374">
        <v>75.048</v>
      </c>
      <c r="U64" s="375">
        <v>72427.574</v>
      </c>
      <c r="V64" s="290">
        <v>422</v>
      </c>
      <c r="W64" s="290">
        <v>70.3393</v>
      </c>
      <c r="X64" s="376">
        <v>72875.456</v>
      </c>
      <c r="Y64" s="292">
        <v>315</v>
      </c>
      <c r="Z64" s="292">
        <v>52.5435</v>
      </c>
      <c r="AA64" s="384">
        <v>68157.499</v>
      </c>
      <c r="AB64" s="297">
        <v>358</v>
      </c>
      <c r="AC64" s="292">
        <v>48.6717</v>
      </c>
      <c r="AD64" s="377">
        <v>45875.207</v>
      </c>
      <c r="AE64" s="292">
        <v>414</v>
      </c>
      <c r="AF64" s="292">
        <v>49.1686</v>
      </c>
      <c r="AG64" s="384">
        <v>49352.511</v>
      </c>
      <c r="AH64" s="386">
        <v>552</v>
      </c>
      <c r="AI64" s="374">
        <v>42.3801</v>
      </c>
      <c r="AJ64" s="408">
        <v>35231.992</v>
      </c>
      <c r="AK64" s="297">
        <v>708</v>
      </c>
      <c r="AL64" s="292">
        <v>62.77</v>
      </c>
      <c r="AM64" s="384">
        <v>78691.683</v>
      </c>
      <c r="AN64" s="121">
        <f aca="true" t="shared" si="7" ref="AN64:AP65">+D64+G64+J64+M64+P64+S64+V64+Y64+AB64+AE64+AH64+AK64</f>
        <v>7809</v>
      </c>
      <c r="AO64" s="86">
        <f t="shared" si="7"/>
        <v>912.4586999999998</v>
      </c>
      <c r="AP64" s="1">
        <f t="shared" si="7"/>
        <v>823980.053</v>
      </c>
      <c r="AQ64" s="190" t="s">
        <v>23</v>
      </c>
      <c r="AR64" s="503" t="s">
        <v>66</v>
      </c>
      <c r="AS64" s="61" t="s">
        <v>65</v>
      </c>
      <c r="AT64" s="21"/>
    </row>
    <row r="65" spans="1:46" ht="21.75" customHeight="1">
      <c r="A65" s="45"/>
      <c r="B65" s="504"/>
      <c r="C65" s="69" t="s">
        <v>24</v>
      </c>
      <c r="D65" s="2">
        <v>12</v>
      </c>
      <c r="E65" s="2">
        <v>0.259</v>
      </c>
      <c r="F65" s="2">
        <v>363.884</v>
      </c>
      <c r="G65" s="2">
        <v>16</v>
      </c>
      <c r="H65" s="2">
        <v>0.7676</v>
      </c>
      <c r="I65" s="2">
        <v>450.998</v>
      </c>
      <c r="J65" s="2">
        <v>45</v>
      </c>
      <c r="K65" s="2">
        <v>2.8768</v>
      </c>
      <c r="L65" s="2">
        <v>2899.628</v>
      </c>
      <c r="M65" s="2">
        <v>39</v>
      </c>
      <c r="N65" s="2">
        <v>3.2025</v>
      </c>
      <c r="O65" s="79">
        <v>3124.107</v>
      </c>
      <c r="P65" s="364">
        <v>51</v>
      </c>
      <c r="Q65" s="306">
        <v>2.2833</v>
      </c>
      <c r="R65" s="387">
        <v>2230.668</v>
      </c>
      <c r="S65" s="388">
        <v>47</v>
      </c>
      <c r="T65" s="380">
        <v>3.6552</v>
      </c>
      <c r="U65" s="381">
        <v>1444.49</v>
      </c>
      <c r="V65" s="306">
        <v>29</v>
      </c>
      <c r="W65" s="306">
        <v>2.525</v>
      </c>
      <c r="X65" s="379">
        <v>1186.529</v>
      </c>
      <c r="Y65" s="308">
        <v>66</v>
      </c>
      <c r="Z65" s="308">
        <v>6.2541</v>
      </c>
      <c r="AA65" s="382">
        <v>1752.423</v>
      </c>
      <c r="AB65" s="308">
        <v>53</v>
      </c>
      <c r="AC65" s="308">
        <v>8.9871</v>
      </c>
      <c r="AD65" s="382">
        <v>1550.015</v>
      </c>
      <c r="AE65" s="308">
        <v>80</v>
      </c>
      <c r="AF65" s="308">
        <v>10.7692</v>
      </c>
      <c r="AG65" s="382">
        <v>3172.736</v>
      </c>
      <c r="AH65" s="380">
        <v>79</v>
      </c>
      <c r="AI65" s="380">
        <v>12.7318</v>
      </c>
      <c r="AJ65" s="381">
        <v>2633.593</v>
      </c>
      <c r="AK65" s="308">
        <v>34</v>
      </c>
      <c r="AL65" s="308">
        <v>2.6854</v>
      </c>
      <c r="AM65" s="383">
        <v>1180.73</v>
      </c>
      <c r="AN65" s="119">
        <f t="shared" si="7"/>
        <v>551</v>
      </c>
      <c r="AO65" s="75">
        <f t="shared" si="7"/>
        <v>56.997</v>
      </c>
      <c r="AP65" s="2">
        <f t="shared" si="7"/>
        <v>21989.801</v>
      </c>
      <c r="AQ65" s="47" t="s">
        <v>24</v>
      </c>
      <c r="AR65" s="504"/>
      <c r="AS65" s="44"/>
      <c r="AT65" s="21"/>
    </row>
    <row r="66" spans="1:46" ht="21.75" customHeight="1">
      <c r="A66" s="45" t="s">
        <v>67</v>
      </c>
      <c r="B66" s="503" t="s">
        <v>68</v>
      </c>
      <c r="C66" s="68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76"/>
      <c r="P66" s="359"/>
      <c r="Q66" s="290"/>
      <c r="R66" s="376"/>
      <c r="S66" s="374"/>
      <c r="T66" s="374"/>
      <c r="U66" s="375"/>
      <c r="V66" s="290"/>
      <c r="W66" s="290"/>
      <c r="X66" s="376"/>
      <c r="Y66" s="292"/>
      <c r="Z66" s="292"/>
      <c r="AA66" s="377"/>
      <c r="AB66" s="292"/>
      <c r="AC66" s="292"/>
      <c r="AD66" s="377"/>
      <c r="AE66" s="292"/>
      <c r="AF66" s="292"/>
      <c r="AG66" s="377"/>
      <c r="AH66" s="374"/>
      <c r="AI66" s="374"/>
      <c r="AJ66" s="375"/>
      <c r="AK66" s="292"/>
      <c r="AL66" s="292"/>
      <c r="AM66" s="384"/>
      <c r="AN66" s="118"/>
      <c r="AO66" s="73"/>
      <c r="AP66" s="1"/>
      <c r="AQ66" s="189" t="s">
        <v>23</v>
      </c>
      <c r="AR66" s="503" t="s">
        <v>68</v>
      </c>
      <c r="AS66" s="44" t="s">
        <v>67</v>
      </c>
      <c r="AT66" s="21"/>
    </row>
    <row r="67" spans="1:46" ht="21.75" customHeight="1">
      <c r="A67" s="49" t="s">
        <v>49</v>
      </c>
      <c r="B67" s="504"/>
      <c r="C67" s="69" t="s">
        <v>24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77"/>
      <c r="P67" s="364"/>
      <c r="Q67" s="306"/>
      <c r="R67" s="379"/>
      <c r="S67" s="380"/>
      <c r="T67" s="380"/>
      <c r="U67" s="381"/>
      <c r="V67" s="306"/>
      <c r="W67" s="306"/>
      <c r="X67" s="379"/>
      <c r="Y67" s="308"/>
      <c r="Z67" s="308"/>
      <c r="AA67" s="382"/>
      <c r="AB67" s="308"/>
      <c r="AC67" s="308"/>
      <c r="AD67" s="382"/>
      <c r="AE67" s="308"/>
      <c r="AF67" s="308"/>
      <c r="AG67" s="382"/>
      <c r="AH67" s="380"/>
      <c r="AI67" s="380"/>
      <c r="AJ67" s="381"/>
      <c r="AK67" s="308"/>
      <c r="AL67" s="308"/>
      <c r="AM67" s="382"/>
      <c r="AN67" s="97"/>
      <c r="AO67" s="75"/>
      <c r="AP67" s="2"/>
      <c r="AQ67" s="50" t="s">
        <v>24</v>
      </c>
      <c r="AR67" s="504"/>
      <c r="AS67" s="51" t="s">
        <v>49</v>
      </c>
      <c r="AT67" s="21"/>
    </row>
    <row r="68" spans="1:46" s="83" customFormat="1" ht="21.75" customHeight="1">
      <c r="A68" s="485" t="s">
        <v>106</v>
      </c>
      <c r="B68" s="486"/>
      <c r="C68" s="80" t="s">
        <v>23</v>
      </c>
      <c r="D68" s="1">
        <f>+D61+D64+D66</f>
        <v>3266</v>
      </c>
      <c r="E68" s="1">
        <f>+E61+E64+E66</f>
        <v>974.7335</v>
      </c>
      <c r="F68" s="1">
        <f>+F61+F64+F66</f>
        <v>340255.266</v>
      </c>
      <c r="G68" s="1">
        <f>+G61+G64+G66</f>
        <v>2141</v>
      </c>
      <c r="H68" s="1">
        <f aca="true" t="shared" si="8" ref="H68:AN68">+H61+H64+H66</f>
        <v>817.4407</v>
      </c>
      <c r="I68" s="1">
        <f t="shared" si="8"/>
        <v>317000.07699999993</v>
      </c>
      <c r="J68" s="1">
        <f>+J61+J64+J66</f>
        <v>2696</v>
      </c>
      <c r="K68" s="1">
        <f>+K61+K64+K66</f>
        <v>2297.4658000000004</v>
      </c>
      <c r="L68" s="124">
        <f>+L61+L64+L66</f>
        <v>384687.631</v>
      </c>
      <c r="M68" s="86">
        <f t="shared" si="8"/>
        <v>2686</v>
      </c>
      <c r="N68" s="8">
        <f t="shared" si="8"/>
        <v>2186.1664</v>
      </c>
      <c r="O68" s="108">
        <f t="shared" si="8"/>
        <v>408917.151</v>
      </c>
      <c r="P68" s="86">
        <f t="shared" si="8"/>
        <v>2313</v>
      </c>
      <c r="Q68" s="8">
        <f t="shared" si="8"/>
        <v>719.5443</v>
      </c>
      <c r="R68" s="81">
        <f t="shared" si="8"/>
        <v>274161.616</v>
      </c>
      <c r="S68" s="8">
        <f aca="true" t="shared" si="9" ref="S68:X68">+S61+S64+S66</f>
        <v>2438</v>
      </c>
      <c r="T68" s="8">
        <f t="shared" si="9"/>
        <v>2051.5529</v>
      </c>
      <c r="U68" s="108">
        <f t="shared" si="9"/>
        <v>530417.2229999999</v>
      </c>
      <c r="V68" s="86">
        <f t="shared" si="9"/>
        <v>2371</v>
      </c>
      <c r="W68" s="8">
        <f t="shared" si="9"/>
        <v>2094.9846</v>
      </c>
      <c r="X68" s="108">
        <f t="shared" si="9"/>
        <v>668948.403</v>
      </c>
      <c r="Y68" s="86">
        <f t="shared" si="8"/>
        <v>1749</v>
      </c>
      <c r="Z68" s="8">
        <f t="shared" si="8"/>
        <v>1091.8980999999999</v>
      </c>
      <c r="AA68" s="8">
        <f t="shared" si="8"/>
        <v>436593.85599999997</v>
      </c>
      <c r="AB68" s="99">
        <f t="shared" si="8"/>
        <v>1715</v>
      </c>
      <c r="AC68" s="86">
        <f t="shared" si="8"/>
        <v>2102.5483</v>
      </c>
      <c r="AD68" s="108">
        <f t="shared" si="8"/>
        <v>565392.4010000001</v>
      </c>
      <c r="AE68" s="86">
        <f t="shared" si="8"/>
        <v>3290</v>
      </c>
      <c r="AF68" s="8">
        <f>+AF61+AF64+AF66</f>
        <v>3267.912</v>
      </c>
      <c r="AG68" s="108">
        <f t="shared" si="8"/>
        <v>686615.773</v>
      </c>
      <c r="AH68" s="86">
        <f>+AH61+AH64+AH66</f>
        <v>3295</v>
      </c>
      <c r="AI68" s="8">
        <f>+AI61+AI64+AI66</f>
        <v>3186.4716999999996</v>
      </c>
      <c r="AJ68" s="108">
        <f>+AJ61+AJ64+AJ66</f>
        <v>737937.301</v>
      </c>
      <c r="AK68" s="86">
        <f t="shared" si="8"/>
        <v>2322</v>
      </c>
      <c r="AL68" s="8">
        <f t="shared" si="8"/>
        <v>1261.9941000000001</v>
      </c>
      <c r="AM68" s="8">
        <f t="shared" si="8"/>
        <v>559698.717</v>
      </c>
      <c r="AN68" s="103">
        <f t="shared" si="8"/>
        <v>30282</v>
      </c>
      <c r="AO68" s="86">
        <f>+E68+H68+K68+N68+Q68+T68+W68+Z68+AC68+AF68+AI68+AL68</f>
        <v>22052.7124</v>
      </c>
      <c r="AP68" s="8">
        <f>+F68+I68+L68+O68+R68+U68+X68+AA68+AD68+AG68+AJ68+AM68</f>
        <v>5910625.415</v>
      </c>
      <c r="AQ68" s="195" t="s">
        <v>23</v>
      </c>
      <c r="AR68" s="492" t="s">
        <v>77</v>
      </c>
      <c r="AS68" s="493"/>
      <c r="AT68" s="82"/>
    </row>
    <row r="69" spans="1:46" s="83" customFormat="1" ht="21.75" customHeight="1">
      <c r="A69" s="487"/>
      <c r="B69" s="488"/>
      <c r="C69" s="140" t="s">
        <v>24</v>
      </c>
      <c r="D69" s="2">
        <f>+D63+D65+D67</f>
        <v>189</v>
      </c>
      <c r="E69" s="2">
        <f>+E63+E65+E67</f>
        <v>1983.6942999999997</v>
      </c>
      <c r="F69" s="2">
        <f>+F63+F65+F67</f>
        <v>279625.858</v>
      </c>
      <c r="G69" s="2">
        <f aca="true" t="shared" si="10" ref="G69:AG69">+G63+G65+G67</f>
        <v>141</v>
      </c>
      <c r="H69" s="2">
        <f t="shared" si="10"/>
        <v>1145.1714000000002</v>
      </c>
      <c r="I69" s="2">
        <f t="shared" si="10"/>
        <v>155572.436</v>
      </c>
      <c r="J69" s="2">
        <f>+J63+J65+J67</f>
        <v>136</v>
      </c>
      <c r="K69" s="2">
        <f>+K63+K65+K67</f>
        <v>275.5168</v>
      </c>
      <c r="L69" s="6">
        <f>+L63+L65+L67</f>
        <v>59309.431</v>
      </c>
      <c r="M69" s="85">
        <f t="shared" si="10"/>
        <v>121</v>
      </c>
      <c r="N69" s="7">
        <f t="shared" si="10"/>
        <v>320.8134</v>
      </c>
      <c r="O69" s="7">
        <f t="shared" si="10"/>
        <v>53671.236000000004</v>
      </c>
      <c r="P69" s="7">
        <f t="shared" si="10"/>
        <v>130</v>
      </c>
      <c r="Q69" s="7">
        <f t="shared" si="10"/>
        <v>626.7010000000001</v>
      </c>
      <c r="R69" s="113">
        <f t="shared" si="10"/>
        <v>79368.735</v>
      </c>
      <c r="S69" s="7">
        <f aca="true" t="shared" si="11" ref="S69:X69">+S63+S65+S67</f>
        <v>222</v>
      </c>
      <c r="T69" s="7">
        <f t="shared" si="11"/>
        <v>3916.1835000000005</v>
      </c>
      <c r="U69" s="113">
        <f t="shared" si="11"/>
        <v>884068.651</v>
      </c>
      <c r="V69" s="7">
        <f t="shared" si="11"/>
        <v>470</v>
      </c>
      <c r="W69" s="7">
        <f t="shared" si="11"/>
        <v>10211.654600000002</v>
      </c>
      <c r="X69" s="113">
        <f t="shared" si="11"/>
        <v>2723879.68</v>
      </c>
      <c r="Y69" s="7">
        <f t="shared" si="10"/>
        <v>457</v>
      </c>
      <c r="Z69" s="7">
        <f t="shared" si="10"/>
        <v>4707.607599999999</v>
      </c>
      <c r="AA69" s="7">
        <f t="shared" si="10"/>
        <v>1784967.164</v>
      </c>
      <c r="AB69" s="103">
        <f t="shared" si="10"/>
        <v>504</v>
      </c>
      <c r="AC69" s="85">
        <f t="shared" si="10"/>
        <v>9699.005799999999</v>
      </c>
      <c r="AD69" s="7">
        <f t="shared" si="10"/>
        <v>2315587.4680000003</v>
      </c>
      <c r="AE69" s="7">
        <f t="shared" si="10"/>
        <v>503</v>
      </c>
      <c r="AF69" s="7">
        <f t="shared" si="10"/>
        <v>11194.7829</v>
      </c>
      <c r="AG69" s="110">
        <f t="shared" si="10"/>
        <v>1679789.111</v>
      </c>
      <c r="AH69" s="7">
        <f aca="true" t="shared" si="12" ref="AH69:AN69">+AH63+AH65+AH67</f>
        <v>404</v>
      </c>
      <c r="AI69" s="7">
        <f t="shared" si="12"/>
        <v>10248.558299999999</v>
      </c>
      <c r="AJ69" s="110">
        <f t="shared" si="12"/>
        <v>787717.0800000001</v>
      </c>
      <c r="AK69" s="7">
        <f t="shared" si="12"/>
        <v>195</v>
      </c>
      <c r="AL69" s="7">
        <f t="shared" si="12"/>
        <v>2629.042</v>
      </c>
      <c r="AM69" s="110">
        <f t="shared" si="12"/>
        <v>336046.45199999993</v>
      </c>
      <c r="AN69" s="85">
        <f t="shared" si="12"/>
        <v>3472</v>
      </c>
      <c r="AO69" s="7">
        <f>+E69+H69+K69+N69+Q69+T69+W69+Z69+AC69+AF69+AI69+AL69</f>
        <v>56958.7316</v>
      </c>
      <c r="AP69" s="7">
        <f>+F69+I69+L69+O69+R69+U69+X69+AA69+AD69+AG69+AJ69+AM69</f>
        <v>11139603.302000001</v>
      </c>
      <c r="AQ69" s="114" t="s">
        <v>24</v>
      </c>
      <c r="AR69" s="494"/>
      <c r="AS69" s="495"/>
      <c r="AT69" s="82"/>
    </row>
    <row r="70" spans="1:46" s="83" customFormat="1" ht="21.75" customHeight="1" thickBot="1">
      <c r="A70" s="499" t="s">
        <v>99</v>
      </c>
      <c r="B70" s="500" t="s">
        <v>69</v>
      </c>
      <c r="C70" s="141"/>
      <c r="D70" s="9"/>
      <c r="E70" s="10"/>
      <c r="F70" s="10"/>
      <c r="G70" s="9"/>
      <c r="H70" s="10"/>
      <c r="I70" s="10"/>
      <c r="J70" s="9"/>
      <c r="K70" s="10"/>
      <c r="L70" s="10"/>
      <c r="M70" s="10"/>
      <c r="N70" s="10"/>
      <c r="O70" s="10"/>
      <c r="P70" s="10"/>
      <c r="Q70" s="10"/>
      <c r="R70" s="11"/>
      <c r="S70" s="10"/>
      <c r="T70" s="10"/>
      <c r="U70" s="11"/>
      <c r="V70" s="10"/>
      <c r="W70" s="10"/>
      <c r="X70" s="11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496" t="s">
        <v>99</v>
      </c>
      <c r="AR70" s="497" t="s">
        <v>69</v>
      </c>
      <c r="AS70" s="498"/>
      <c r="AT70" s="82"/>
    </row>
    <row r="71" spans="1:46" s="83" customFormat="1" ht="21.75" customHeight="1" thickBot="1">
      <c r="A71" s="501" t="s">
        <v>101</v>
      </c>
      <c r="B71" s="502" t="s">
        <v>70</v>
      </c>
      <c r="C71" s="141"/>
      <c r="D71" s="9">
        <f aca="true" t="shared" si="13" ref="D71:O71">D68+D69</f>
        <v>3455</v>
      </c>
      <c r="E71" s="10">
        <f t="shared" si="13"/>
        <v>2958.4277999999995</v>
      </c>
      <c r="F71" s="10">
        <f t="shared" si="13"/>
        <v>619881.1240000001</v>
      </c>
      <c r="G71" s="9">
        <f t="shared" si="13"/>
        <v>2282</v>
      </c>
      <c r="H71" s="10">
        <f t="shared" si="13"/>
        <v>1962.6121000000003</v>
      </c>
      <c r="I71" s="10">
        <f t="shared" si="13"/>
        <v>472572.5129999999</v>
      </c>
      <c r="J71" s="9">
        <f t="shared" si="13"/>
        <v>2832</v>
      </c>
      <c r="K71" s="10">
        <f t="shared" si="13"/>
        <v>2572.9826000000003</v>
      </c>
      <c r="L71" s="10">
        <f t="shared" si="13"/>
        <v>443997.062</v>
      </c>
      <c r="M71" s="10">
        <f t="shared" si="13"/>
        <v>2807</v>
      </c>
      <c r="N71" s="10">
        <f t="shared" si="13"/>
        <v>2506.9798</v>
      </c>
      <c r="O71" s="10">
        <f t="shared" si="13"/>
        <v>462588.387</v>
      </c>
      <c r="P71" s="13">
        <f>P68+P69+P70</f>
        <v>2443</v>
      </c>
      <c r="Q71" s="13">
        <f>Q68+Q69+Q70</f>
        <v>1346.2453</v>
      </c>
      <c r="R71" s="117">
        <f>R68+R69+R70</f>
        <v>353530.35099999997</v>
      </c>
      <c r="S71" s="13">
        <f aca="true" t="shared" si="14" ref="S71:X71">S68+S69+S70</f>
        <v>2660</v>
      </c>
      <c r="T71" s="13">
        <f t="shared" si="14"/>
        <v>5967.736400000001</v>
      </c>
      <c r="U71" s="11">
        <f t="shared" si="14"/>
        <v>1414485.8739999998</v>
      </c>
      <c r="V71" s="10">
        <f t="shared" si="14"/>
        <v>2841</v>
      </c>
      <c r="W71" s="10">
        <f t="shared" si="14"/>
        <v>12306.639200000001</v>
      </c>
      <c r="X71" s="11">
        <f t="shared" si="14"/>
        <v>3392828.083</v>
      </c>
      <c r="Y71" s="10">
        <f aca="true" t="shared" si="15" ref="Y71:AM71">Y68+Y69</f>
        <v>2206</v>
      </c>
      <c r="Z71" s="10">
        <f t="shared" si="15"/>
        <v>5799.5057</v>
      </c>
      <c r="AA71" s="10">
        <f t="shared" si="15"/>
        <v>2221561.02</v>
      </c>
      <c r="AB71" s="10">
        <f t="shared" si="15"/>
        <v>2219</v>
      </c>
      <c r="AC71" s="10">
        <f t="shared" si="15"/>
        <v>11801.5541</v>
      </c>
      <c r="AD71" s="10">
        <f t="shared" si="15"/>
        <v>2880979.8690000004</v>
      </c>
      <c r="AE71" s="10">
        <f t="shared" si="15"/>
        <v>3793</v>
      </c>
      <c r="AF71" s="10">
        <f t="shared" si="15"/>
        <v>14462.6949</v>
      </c>
      <c r="AG71" s="10">
        <f t="shared" si="15"/>
        <v>2366404.884</v>
      </c>
      <c r="AH71" s="117">
        <f t="shared" si="15"/>
        <v>3699</v>
      </c>
      <c r="AI71" s="117">
        <f t="shared" si="15"/>
        <v>13435.029999999999</v>
      </c>
      <c r="AJ71" s="117">
        <f t="shared" si="15"/>
        <v>1525654.381</v>
      </c>
      <c r="AK71" s="10">
        <f t="shared" si="15"/>
        <v>2517</v>
      </c>
      <c r="AL71" s="10">
        <f t="shared" si="15"/>
        <v>3891.0361000000003</v>
      </c>
      <c r="AM71" s="10">
        <f t="shared" si="15"/>
        <v>895745.1689999999</v>
      </c>
      <c r="AN71" s="10">
        <f>+D71+G71+J71+M71+P71+S71+V71+Y71+AB71+AE71+AH71+AK71</f>
        <v>33754</v>
      </c>
      <c r="AO71" s="10">
        <f>+E71+H71+K71+N71+Q71+T71+W71+Z71+AC71+AF71+AI71+AL71</f>
        <v>79011.444</v>
      </c>
      <c r="AP71" s="10">
        <f>+F71+I71+L71+O71+R71+U71+X71+AA71+AD71+AG71+AJ71+AM71</f>
        <v>17050228.717</v>
      </c>
      <c r="AQ71" s="489" t="s">
        <v>101</v>
      </c>
      <c r="AR71" s="490" t="s">
        <v>70</v>
      </c>
      <c r="AS71" s="491" t="s">
        <v>0</v>
      </c>
      <c r="AT71" s="82"/>
    </row>
    <row r="72" spans="15:44" ht="18.75">
      <c r="O72" s="84"/>
      <c r="P72" s="278"/>
      <c r="Q72" s="278"/>
      <c r="R72" s="279"/>
      <c r="S72" s="421"/>
      <c r="T72" s="421"/>
      <c r="U72" s="422"/>
      <c r="V72" s="14"/>
      <c r="W72" s="14"/>
      <c r="X72" s="62" t="s">
        <v>88</v>
      </c>
      <c r="AH72" s="282"/>
      <c r="AI72" s="282"/>
      <c r="AJ72" s="283"/>
      <c r="AN72" s="63"/>
      <c r="AR72" s="62" t="s">
        <v>88</v>
      </c>
    </row>
    <row r="73" spans="13:36" ht="18.75">
      <c r="M73" s="4"/>
      <c r="O73" s="4"/>
      <c r="P73" s="279"/>
      <c r="Q73" s="279"/>
      <c r="R73" s="279"/>
      <c r="S73" s="282"/>
      <c r="T73" s="282"/>
      <c r="U73" s="282"/>
      <c r="V73" s="29"/>
      <c r="AG73" s="4"/>
      <c r="AH73" s="282"/>
      <c r="AI73" s="282"/>
      <c r="AJ73" s="283"/>
    </row>
    <row r="74" spans="13:38" ht="18.75">
      <c r="M74" s="4"/>
      <c r="O74" s="4"/>
      <c r="P74" s="279"/>
      <c r="Q74" s="279"/>
      <c r="R74" s="279"/>
      <c r="S74" s="165"/>
      <c r="T74" s="165"/>
      <c r="AG74" s="4"/>
      <c r="AH74" s="4"/>
      <c r="AI74" s="4"/>
      <c r="AJ74" s="4"/>
      <c r="AK74" s="4"/>
      <c r="AL74" s="4"/>
    </row>
    <row r="75" spans="13:38" ht="18.75">
      <c r="M75" s="4"/>
      <c r="O75" s="4"/>
      <c r="P75" s="279"/>
      <c r="Q75" s="279"/>
      <c r="R75" s="279"/>
      <c r="S75" s="165"/>
      <c r="AG75" s="4"/>
      <c r="AH75" s="4"/>
      <c r="AI75" s="4"/>
      <c r="AJ75" s="4"/>
      <c r="AK75" s="4"/>
      <c r="AL75" s="4"/>
    </row>
    <row r="76" spans="13:36" ht="18.75">
      <c r="M76" s="4"/>
      <c r="P76" s="279"/>
      <c r="Q76" s="279"/>
      <c r="R76" s="279"/>
      <c r="S76" s="165"/>
      <c r="AG76" s="4"/>
      <c r="AH76" s="4"/>
      <c r="AJ76" s="4"/>
    </row>
    <row r="77" spans="13:36" ht="18.75">
      <c r="M77" s="4"/>
      <c r="P77" s="279"/>
      <c r="Q77" s="279"/>
      <c r="R77" s="279"/>
      <c r="S77" s="165"/>
      <c r="AG77" s="4"/>
      <c r="AH77" s="4"/>
      <c r="AJ77" s="4"/>
    </row>
    <row r="78" spans="13:36" ht="18.75">
      <c r="M78" s="4"/>
      <c r="P78" s="279"/>
      <c r="Q78" s="279"/>
      <c r="R78" s="279"/>
      <c r="S78" s="165"/>
      <c r="AH78" s="4"/>
      <c r="AJ78" s="4"/>
    </row>
    <row r="79" spans="13:19" ht="18.75">
      <c r="M79" s="4"/>
      <c r="P79" s="279"/>
      <c r="Q79" s="279"/>
      <c r="R79" s="279"/>
      <c r="S79" s="165"/>
    </row>
    <row r="80" spans="13:19" ht="18.75">
      <c r="M80" s="4"/>
      <c r="P80" s="279"/>
      <c r="Q80" s="279"/>
      <c r="R80" s="279"/>
      <c r="S80" s="165"/>
    </row>
    <row r="81" spans="13:19" ht="18.75">
      <c r="M81" s="4"/>
      <c r="P81" s="279"/>
      <c r="Q81" s="279"/>
      <c r="R81" s="279"/>
      <c r="S81" s="165"/>
    </row>
    <row r="82" spans="13:19" ht="18.75">
      <c r="M82" s="4"/>
      <c r="P82" s="279"/>
      <c r="Q82" s="279"/>
      <c r="R82" s="279"/>
      <c r="S82" s="165"/>
    </row>
    <row r="83" spans="13:19" ht="18.75">
      <c r="M83" s="4"/>
      <c r="P83" s="279"/>
      <c r="Q83" s="279"/>
      <c r="R83" s="279"/>
      <c r="S83" s="165"/>
    </row>
    <row r="84" spans="13:19" ht="18.75">
      <c r="M84" s="4"/>
      <c r="P84" s="279"/>
      <c r="Q84" s="279"/>
      <c r="R84" s="279"/>
      <c r="S84" s="165"/>
    </row>
    <row r="85" spans="13:19" ht="18.75">
      <c r="M85" s="4"/>
      <c r="P85" s="279"/>
      <c r="Q85" s="279"/>
      <c r="R85" s="279"/>
      <c r="S85" s="165"/>
    </row>
    <row r="86" spans="3:19" ht="18.75">
      <c r="C86" s="21"/>
      <c r="D86" s="4"/>
      <c r="M86" s="4"/>
      <c r="P86" s="279"/>
      <c r="Q86" s="279"/>
      <c r="R86" s="279"/>
      <c r="S86" s="165"/>
    </row>
    <row r="87" spans="3:19" ht="18.75">
      <c r="C87" s="21"/>
      <c r="D87" s="4"/>
      <c r="M87" s="4"/>
      <c r="P87" s="279"/>
      <c r="Q87" s="279"/>
      <c r="R87" s="279"/>
      <c r="S87" s="165"/>
    </row>
    <row r="88" spans="3:19" ht="18.75">
      <c r="C88" s="21"/>
      <c r="D88" s="4"/>
      <c r="M88" s="4"/>
      <c r="P88" s="279"/>
      <c r="Q88" s="279"/>
      <c r="R88" s="279"/>
      <c r="S88" s="165"/>
    </row>
    <row r="89" spans="3:19" ht="18.75">
      <c r="C89" s="21"/>
      <c r="D89" s="4"/>
      <c r="M89" s="4"/>
      <c r="P89" s="279"/>
      <c r="Q89" s="279"/>
      <c r="R89" s="279"/>
      <c r="S89" s="165"/>
    </row>
    <row r="90" spans="3:19" ht="18.75">
      <c r="C90" s="21"/>
      <c r="D90" s="4"/>
      <c r="M90" s="4"/>
      <c r="P90" s="279"/>
      <c r="Q90" s="279"/>
      <c r="R90" s="279"/>
      <c r="S90" s="165"/>
    </row>
    <row r="91" spans="3:19" ht="18.75">
      <c r="C91" s="21"/>
      <c r="D91" s="4"/>
      <c r="M91" s="4"/>
      <c r="P91" s="279"/>
      <c r="Q91" s="279"/>
      <c r="R91" s="279"/>
      <c r="S91" s="165"/>
    </row>
    <row r="92" spans="3:19" ht="18.75">
      <c r="C92" s="21"/>
      <c r="D92" s="4"/>
      <c r="M92" s="4"/>
      <c r="P92" s="279"/>
      <c r="Q92" s="279"/>
      <c r="R92" s="279"/>
      <c r="S92" s="165"/>
    </row>
    <row r="93" spans="3:19" ht="18.75">
      <c r="C93" s="21"/>
      <c r="D93" s="4"/>
      <c r="M93" s="4"/>
      <c r="P93" s="279"/>
      <c r="Q93" s="279"/>
      <c r="R93" s="279"/>
      <c r="S93" s="165"/>
    </row>
    <row r="94" spans="3:18" ht="18.75">
      <c r="C94" s="21"/>
      <c r="D94" s="4"/>
      <c r="M94" s="4"/>
      <c r="P94" s="279"/>
      <c r="Q94" s="279"/>
      <c r="R94" s="279"/>
    </row>
    <row r="95" spans="3:18" ht="18.75">
      <c r="C95" s="21"/>
      <c r="D95" s="4"/>
      <c r="M95" s="4"/>
      <c r="P95" s="4"/>
      <c r="Q95" s="4"/>
      <c r="R95" s="4"/>
    </row>
    <row r="96" spans="3:16" ht="18.75">
      <c r="C96" s="21"/>
      <c r="D96" s="4"/>
      <c r="M96" s="4"/>
      <c r="P96" s="4"/>
    </row>
    <row r="97" spans="3:13" ht="18.75">
      <c r="C97" s="21"/>
      <c r="D97" s="4"/>
      <c r="M97" s="4"/>
    </row>
    <row r="98" ht="18.75">
      <c r="M98" s="4"/>
    </row>
    <row r="99" ht="18.75">
      <c r="M99" s="4"/>
    </row>
    <row r="100" ht="18.75">
      <c r="M100" s="4"/>
    </row>
    <row r="101" ht="18.75">
      <c r="M101" s="4"/>
    </row>
  </sheetData>
  <sheetProtection/>
  <mergeCells count="67">
    <mergeCell ref="AR66:AR67"/>
    <mergeCell ref="AQ70:AS70"/>
    <mergeCell ref="B64:B65"/>
    <mergeCell ref="AR59:AS59"/>
    <mergeCell ref="A62:B62"/>
    <mergeCell ref="B54:B55"/>
    <mergeCell ref="B66:B67"/>
    <mergeCell ref="AR68:AS69"/>
    <mergeCell ref="A56:B57"/>
    <mergeCell ref="A59:B59"/>
    <mergeCell ref="A1:X1"/>
    <mergeCell ref="AQ71:AS71"/>
    <mergeCell ref="A68:B69"/>
    <mergeCell ref="A70:B70"/>
    <mergeCell ref="A71:B71"/>
    <mergeCell ref="AR62:AS62"/>
    <mergeCell ref="AR64:AR65"/>
    <mergeCell ref="AR36:AR37"/>
    <mergeCell ref="AR38:AR39"/>
    <mergeCell ref="AR40:AR41"/>
    <mergeCell ref="AR50:AR51"/>
    <mergeCell ref="AR52:AR53"/>
    <mergeCell ref="AR54:AR55"/>
    <mergeCell ref="AR56:AS57"/>
    <mergeCell ref="AR24:AR25"/>
    <mergeCell ref="AR26:AR27"/>
    <mergeCell ref="AR28:AR29"/>
    <mergeCell ref="AR30:AR31"/>
    <mergeCell ref="AR32:AR33"/>
    <mergeCell ref="B50:B51"/>
    <mergeCell ref="B52:B53"/>
    <mergeCell ref="AR14:AR15"/>
    <mergeCell ref="AR16:AR17"/>
    <mergeCell ref="AR18:AR19"/>
    <mergeCell ref="B38:B39"/>
    <mergeCell ref="B40:B41"/>
    <mergeCell ref="B42:B43"/>
    <mergeCell ref="B44:B45"/>
    <mergeCell ref="AR48:AR49"/>
    <mergeCell ref="AR6:AR7"/>
    <mergeCell ref="AR8:AR9"/>
    <mergeCell ref="AR10:AR11"/>
    <mergeCell ref="AR12:AR13"/>
    <mergeCell ref="AR46:AR47"/>
    <mergeCell ref="AR20:AR21"/>
    <mergeCell ref="AR22:AR23"/>
    <mergeCell ref="AR44:AR45"/>
    <mergeCell ref="AR42:AR43"/>
    <mergeCell ref="AR34:AR35"/>
    <mergeCell ref="B18:B19"/>
    <mergeCell ref="B20:B21"/>
    <mergeCell ref="B34:B35"/>
    <mergeCell ref="B36:B37"/>
    <mergeCell ref="B22:B23"/>
    <mergeCell ref="B24:B25"/>
    <mergeCell ref="B46:B47"/>
    <mergeCell ref="B48:B49"/>
    <mergeCell ref="B26:B27"/>
    <mergeCell ref="B28:B29"/>
    <mergeCell ref="B30:B31"/>
    <mergeCell ref="B32:B33"/>
    <mergeCell ref="B6:B7"/>
    <mergeCell ref="B8:B9"/>
    <mergeCell ref="B10:B11"/>
    <mergeCell ref="B12:B13"/>
    <mergeCell ref="B14:B15"/>
    <mergeCell ref="B16:B17"/>
  </mergeCells>
  <printOptions/>
  <pageMargins left="0.7086614173228347" right="0.7086614173228347" top="0.7480314960629921" bottom="0.7480314960629921" header="0.31496062992125984" footer="0.31496062992125984"/>
  <pageSetup firstPageNumber="99" useFirstPageNumber="1" fitToWidth="2" fitToHeight="1" horizontalDpi="600" verticalDpi="600" orientation="landscape" paperSize="9" scale="33" r:id="rId1"/>
  <colBreaks count="1" manualBreakCount="1">
    <brk id="24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1"/>
  <sheetViews>
    <sheetView zoomScale="50" zoomScaleNormal="50" zoomScalePageLayoutView="0" workbookViewId="0" topLeftCell="A1">
      <pane xSplit="3" ySplit="5" topLeftCell="AA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18" width="17.625" style="14" customWidth="1"/>
    <col min="19" max="24" width="17.625" style="16" customWidth="1"/>
    <col min="25" max="39" width="17.625" style="14" customWidth="1"/>
    <col min="40" max="42" width="20.625" style="14" customWidth="1"/>
    <col min="43" max="43" width="9.50390625" style="15" customWidth="1"/>
    <col min="44" max="44" width="22.625" style="15" customWidth="1"/>
    <col min="45" max="45" width="5.875" style="15" customWidth="1"/>
    <col min="46" max="16384" width="10.625" style="15" customWidth="1"/>
  </cols>
  <sheetData>
    <row r="1" spans="1:24" ht="32.25">
      <c r="A1" s="465" t="s">
        <v>89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</row>
    <row r="2" spans="1:45" ht="19.5" thickBot="1">
      <c r="A2" s="17" t="s">
        <v>73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73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20"/>
      <c r="AR2" s="21"/>
      <c r="AS2" s="21"/>
    </row>
    <row r="3" spans="1:46" ht="21.75" customHeight="1">
      <c r="A3" s="22"/>
      <c r="D3" s="23" t="s">
        <v>2</v>
      </c>
      <c r="E3" s="24"/>
      <c r="F3" s="24"/>
      <c r="G3" s="23" t="s">
        <v>3</v>
      </c>
      <c r="H3" s="24"/>
      <c r="I3" s="24"/>
      <c r="J3" s="23" t="s">
        <v>4</v>
      </c>
      <c r="K3" s="24"/>
      <c r="L3" s="24"/>
      <c r="M3" s="23" t="s">
        <v>5</v>
      </c>
      <c r="N3" s="24"/>
      <c r="O3" s="24"/>
      <c r="P3" s="23" t="s">
        <v>6</v>
      </c>
      <c r="Q3" s="24"/>
      <c r="R3" s="24"/>
      <c r="S3" s="23" t="s">
        <v>85</v>
      </c>
      <c r="T3" s="24"/>
      <c r="U3" s="24"/>
      <c r="V3" s="23" t="s">
        <v>83</v>
      </c>
      <c r="W3" s="24"/>
      <c r="X3" s="24"/>
      <c r="Y3" s="23" t="s">
        <v>9</v>
      </c>
      <c r="Z3" s="24"/>
      <c r="AA3" s="24"/>
      <c r="AB3" s="23" t="s">
        <v>10</v>
      </c>
      <c r="AC3" s="24"/>
      <c r="AD3" s="24"/>
      <c r="AE3" s="23" t="s">
        <v>11</v>
      </c>
      <c r="AF3" s="24"/>
      <c r="AG3" s="24"/>
      <c r="AH3" s="23" t="s">
        <v>12</v>
      </c>
      <c r="AI3" s="24"/>
      <c r="AJ3" s="24"/>
      <c r="AK3" s="23" t="s">
        <v>13</v>
      </c>
      <c r="AL3" s="24"/>
      <c r="AM3" s="24"/>
      <c r="AN3" s="23" t="s">
        <v>14</v>
      </c>
      <c r="AO3" s="24"/>
      <c r="AP3" s="24"/>
      <c r="AQ3" s="26"/>
      <c r="AR3" s="27"/>
      <c r="AS3" s="28"/>
      <c r="AT3" s="21"/>
    </row>
    <row r="4" spans="1:46" ht="21.75" customHeight="1">
      <c r="A4" s="22"/>
      <c r="D4" s="30" t="s">
        <v>15</v>
      </c>
      <c r="E4" s="30" t="s">
        <v>16</v>
      </c>
      <c r="F4" s="30" t="s">
        <v>17</v>
      </c>
      <c r="G4" s="30" t="s">
        <v>15</v>
      </c>
      <c r="H4" s="30" t="s">
        <v>16</v>
      </c>
      <c r="I4" s="30" t="s">
        <v>17</v>
      </c>
      <c r="J4" s="30" t="s">
        <v>15</v>
      </c>
      <c r="K4" s="30" t="s">
        <v>16</v>
      </c>
      <c r="L4" s="30" t="s">
        <v>17</v>
      </c>
      <c r="M4" s="30" t="s">
        <v>15</v>
      </c>
      <c r="N4" s="30" t="s">
        <v>16</v>
      </c>
      <c r="O4" s="30" t="s">
        <v>17</v>
      </c>
      <c r="P4" s="30" t="s">
        <v>15</v>
      </c>
      <c r="Q4" s="30" t="s">
        <v>16</v>
      </c>
      <c r="R4" s="30" t="s">
        <v>17</v>
      </c>
      <c r="S4" s="30" t="s">
        <v>15</v>
      </c>
      <c r="T4" s="30" t="s">
        <v>16</v>
      </c>
      <c r="U4" s="30" t="s">
        <v>17</v>
      </c>
      <c r="V4" s="30" t="s">
        <v>15</v>
      </c>
      <c r="W4" s="30" t="s">
        <v>16</v>
      </c>
      <c r="X4" s="30" t="s">
        <v>17</v>
      </c>
      <c r="Y4" s="30" t="s">
        <v>15</v>
      </c>
      <c r="Z4" s="30" t="s">
        <v>16</v>
      </c>
      <c r="AA4" s="30" t="s">
        <v>17</v>
      </c>
      <c r="AB4" s="30" t="s">
        <v>15</v>
      </c>
      <c r="AC4" s="30" t="s">
        <v>16</v>
      </c>
      <c r="AD4" s="30" t="s">
        <v>17</v>
      </c>
      <c r="AE4" s="30" t="s">
        <v>15</v>
      </c>
      <c r="AF4" s="30" t="s">
        <v>16</v>
      </c>
      <c r="AG4" s="30" t="s">
        <v>17</v>
      </c>
      <c r="AH4" s="30" t="s">
        <v>15</v>
      </c>
      <c r="AI4" s="30" t="s">
        <v>16</v>
      </c>
      <c r="AJ4" s="30" t="s">
        <v>17</v>
      </c>
      <c r="AK4" s="30" t="s">
        <v>15</v>
      </c>
      <c r="AL4" s="30" t="s">
        <v>16</v>
      </c>
      <c r="AM4" s="30" t="s">
        <v>17</v>
      </c>
      <c r="AN4" s="30" t="s">
        <v>15</v>
      </c>
      <c r="AO4" s="30" t="s">
        <v>16</v>
      </c>
      <c r="AP4" s="30" t="s">
        <v>17</v>
      </c>
      <c r="AQ4" s="34"/>
      <c r="AR4" s="21"/>
      <c r="AS4" s="35"/>
      <c r="AT4" s="21"/>
    </row>
    <row r="5" spans="1:48" ht="21.75" customHeight="1">
      <c r="A5" s="36"/>
      <c r="B5" s="37"/>
      <c r="C5" s="37"/>
      <c r="D5" s="38" t="s">
        <v>18</v>
      </c>
      <c r="E5" s="38" t="s">
        <v>19</v>
      </c>
      <c r="F5" s="38" t="s">
        <v>20</v>
      </c>
      <c r="G5" s="38" t="s">
        <v>18</v>
      </c>
      <c r="H5" s="38" t="s">
        <v>19</v>
      </c>
      <c r="I5" s="38" t="s">
        <v>20</v>
      </c>
      <c r="J5" s="38" t="s">
        <v>18</v>
      </c>
      <c r="K5" s="38" t="s">
        <v>19</v>
      </c>
      <c r="L5" s="38" t="s">
        <v>20</v>
      </c>
      <c r="M5" s="38" t="s">
        <v>18</v>
      </c>
      <c r="N5" s="38" t="s">
        <v>19</v>
      </c>
      <c r="O5" s="38" t="s">
        <v>20</v>
      </c>
      <c r="P5" s="38" t="s">
        <v>18</v>
      </c>
      <c r="Q5" s="38" t="s">
        <v>19</v>
      </c>
      <c r="R5" s="38" t="s">
        <v>20</v>
      </c>
      <c r="S5" s="38" t="s">
        <v>18</v>
      </c>
      <c r="T5" s="38" t="s">
        <v>19</v>
      </c>
      <c r="U5" s="38" t="s">
        <v>20</v>
      </c>
      <c r="V5" s="38" t="s">
        <v>18</v>
      </c>
      <c r="W5" s="38" t="s">
        <v>19</v>
      </c>
      <c r="X5" s="38" t="s">
        <v>20</v>
      </c>
      <c r="Y5" s="38" t="s">
        <v>18</v>
      </c>
      <c r="Z5" s="38" t="s">
        <v>19</v>
      </c>
      <c r="AA5" s="38" t="s">
        <v>20</v>
      </c>
      <c r="AB5" s="38" t="s">
        <v>18</v>
      </c>
      <c r="AC5" s="38" t="s">
        <v>19</v>
      </c>
      <c r="AD5" s="38" t="s">
        <v>20</v>
      </c>
      <c r="AE5" s="38" t="s">
        <v>18</v>
      </c>
      <c r="AF5" s="38" t="s">
        <v>19</v>
      </c>
      <c r="AG5" s="38" t="s">
        <v>20</v>
      </c>
      <c r="AH5" s="38" t="s">
        <v>18</v>
      </c>
      <c r="AI5" s="38" t="s">
        <v>19</v>
      </c>
      <c r="AJ5" s="38" t="s">
        <v>20</v>
      </c>
      <c r="AK5" s="38" t="s">
        <v>18</v>
      </c>
      <c r="AL5" s="38" t="s">
        <v>19</v>
      </c>
      <c r="AM5" s="38" t="s">
        <v>20</v>
      </c>
      <c r="AN5" s="38" t="s">
        <v>18</v>
      </c>
      <c r="AO5" s="38" t="s">
        <v>19</v>
      </c>
      <c r="AP5" s="38" t="s">
        <v>20</v>
      </c>
      <c r="AQ5" s="41"/>
      <c r="AR5" s="37"/>
      <c r="AS5" s="42"/>
      <c r="AT5" s="91"/>
      <c r="AU5" s="21"/>
      <c r="AV5" s="21"/>
    </row>
    <row r="6" spans="1:48" ht="21.75" customHeight="1">
      <c r="A6" s="45" t="s">
        <v>21</v>
      </c>
      <c r="B6" s="503" t="s">
        <v>22</v>
      </c>
      <c r="C6" s="68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v>2</v>
      </c>
      <c r="Q6" s="1">
        <v>123.751</v>
      </c>
      <c r="R6" s="1">
        <v>21753.01</v>
      </c>
      <c r="S6" s="1">
        <v>5</v>
      </c>
      <c r="T6" s="1">
        <v>857.305</v>
      </c>
      <c r="U6" s="1">
        <v>132475.484</v>
      </c>
      <c r="V6" s="1">
        <v>9</v>
      </c>
      <c r="W6" s="1">
        <v>1437.835</v>
      </c>
      <c r="X6" s="1">
        <v>278714.5</v>
      </c>
      <c r="Y6" s="1">
        <v>6</v>
      </c>
      <c r="Z6" s="1">
        <v>1257.567</v>
      </c>
      <c r="AA6" s="1">
        <v>222838.796</v>
      </c>
      <c r="AB6" s="1">
        <v>3</v>
      </c>
      <c r="AC6" s="1">
        <v>48.126</v>
      </c>
      <c r="AD6" s="1">
        <v>7821.341</v>
      </c>
      <c r="AE6" s="1"/>
      <c r="AF6" s="1"/>
      <c r="AG6" s="1"/>
      <c r="AH6" s="1"/>
      <c r="AI6" s="1"/>
      <c r="AJ6" s="1"/>
      <c r="AK6" s="1"/>
      <c r="AL6" s="1"/>
      <c r="AM6" s="1"/>
      <c r="AN6" s="1">
        <f aca="true" t="shared" si="0" ref="AN6:AP9">+D6+G6+J6+M6+P6+S6+V6+Y6+AB6+AE6+AH6+AK6</f>
        <v>25</v>
      </c>
      <c r="AO6" s="1">
        <f t="shared" si="0"/>
        <v>3724.5840000000003</v>
      </c>
      <c r="AP6" s="1">
        <f t="shared" si="0"/>
        <v>663603.131</v>
      </c>
      <c r="AQ6" s="190" t="s">
        <v>23</v>
      </c>
      <c r="AR6" s="503" t="s">
        <v>22</v>
      </c>
      <c r="AS6" s="44" t="s">
        <v>21</v>
      </c>
      <c r="AT6" s="21"/>
      <c r="AV6" s="21"/>
    </row>
    <row r="7" spans="1:46" ht="21.75" customHeight="1">
      <c r="A7" s="45"/>
      <c r="B7" s="504"/>
      <c r="C7" s="69" t="s">
        <v>24</v>
      </c>
      <c r="D7" s="2"/>
      <c r="E7" s="2"/>
      <c r="F7" s="2"/>
      <c r="G7" s="2"/>
      <c r="H7" s="2"/>
      <c r="I7" s="2"/>
      <c r="J7" s="2"/>
      <c r="K7" s="2"/>
      <c r="L7" s="2"/>
      <c r="M7" s="2">
        <v>2</v>
      </c>
      <c r="N7" s="2">
        <v>4.486</v>
      </c>
      <c r="O7" s="2">
        <v>3315.988</v>
      </c>
      <c r="P7" s="2">
        <v>6</v>
      </c>
      <c r="Q7" s="2">
        <v>627.883</v>
      </c>
      <c r="R7" s="2">
        <v>118934.884</v>
      </c>
      <c r="S7" s="2">
        <v>12</v>
      </c>
      <c r="T7" s="2">
        <v>1893.357</v>
      </c>
      <c r="U7" s="2">
        <v>282637.963</v>
      </c>
      <c r="V7" s="2">
        <v>20</v>
      </c>
      <c r="W7" s="2">
        <v>4002.094</v>
      </c>
      <c r="X7" s="2">
        <v>719264.648</v>
      </c>
      <c r="Y7" s="2">
        <v>10</v>
      </c>
      <c r="Z7" s="2">
        <v>3198.722</v>
      </c>
      <c r="AA7" s="2">
        <v>578416.374</v>
      </c>
      <c r="AB7" s="2">
        <v>4</v>
      </c>
      <c r="AC7" s="2">
        <v>467.437</v>
      </c>
      <c r="AD7" s="2">
        <v>83062.239</v>
      </c>
      <c r="AE7" s="2"/>
      <c r="AF7" s="2"/>
      <c r="AG7" s="2"/>
      <c r="AH7" s="2"/>
      <c r="AI7" s="2"/>
      <c r="AJ7" s="2"/>
      <c r="AK7" s="2"/>
      <c r="AL7" s="2"/>
      <c r="AM7" s="2"/>
      <c r="AN7" s="2">
        <f t="shared" si="0"/>
        <v>54</v>
      </c>
      <c r="AO7" s="2">
        <f t="shared" si="0"/>
        <v>10193.979</v>
      </c>
      <c r="AP7" s="2">
        <f t="shared" si="0"/>
        <v>1785632.096</v>
      </c>
      <c r="AQ7" s="47" t="s">
        <v>24</v>
      </c>
      <c r="AR7" s="504"/>
      <c r="AS7" s="44"/>
      <c r="AT7" s="21"/>
    </row>
    <row r="8" spans="1:46" ht="21.75" customHeight="1">
      <c r="A8" s="45" t="s">
        <v>25</v>
      </c>
      <c r="B8" s="503" t="s">
        <v>26</v>
      </c>
      <c r="C8" s="68" t="s">
        <v>23</v>
      </c>
      <c r="D8" s="1">
        <v>2</v>
      </c>
      <c r="E8" s="1">
        <v>221.957</v>
      </c>
      <c r="F8" s="1">
        <v>20940.163</v>
      </c>
      <c r="G8" s="1"/>
      <c r="H8" s="1"/>
      <c r="I8" s="1"/>
      <c r="J8" s="1">
        <v>2</v>
      </c>
      <c r="K8" s="1">
        <v>250.75</v>
      </c>
      <c r="L8" s="1">
        <v>22656.675</v>
      </c>
      <c r="M8" s="1">
        <v>2</v>
      </c>
      <c r="N8" s="1">
        <v>110.767</v>
      </c>
      <c r="O8" s="1">
        <v>9422.652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>
        <v>1</v>
      </c>
      <c r="AF8" s="1">
        <v>58.768</v>
      </c>
      <c r="AG8" s="1">
        <v>7498.474</v>
      </c>
      <c r="AH8" s="1">
        <v>8</v>
      </c>
      <c r="AI8" s="1">
        <v>540.675</v>
      </c>
      <c r="AJ8" s="1">
        <v>44917.073</v>
      </c>
      <c r="AK8" s="1">
        <v>6</v>
      </c>
      <c r="AL8" s="1">
        <v>896.813</v>
      </c>
      <c r="AM8" s="1">
        <v>72538.369</v>
      </c>
      <c r="AN8" s="1">
        <f t="shared" si="0"/>
        <v>21</v>
      </c>
      <c r="AO8" s="1">
        <f t="shared" si="0"/>
        <v>2079.73</v>
      </c>
      <c r="AP8" s="1">
        <f t="shared" si="0"/>
        <v>177973.40600000002</v>
      </c>
      <c r="AQ8" s="189" t="s">
        <v>23</v>
      </c>
      <c r="AR8" s="503" t="s">
        <v>26</v>
      </c>
      <c r="AS8" s="44" t="s">
        <v>25</v>
      </c>
      <c r="AT8" s="21"/>
    </row>
    <row r="9" spans="1:46" ht="21.75" customHeight="1">
      <c r="A9" s="45"/>
      <c r="B9" s="504"/>
      <c r="C9" s="69" t="s">
        <v>24</v>
      </c>
      <c r="D9" s="2">
        <v>38</v>
      </c>
      <c r="E9" s="2">
        <v>5846.081</v>
      </c>
      <c r="F9" s="2">
        <v>668202.3</v>
      </c>
      <c r="G9" s="2">
        <v>19</v>
      </c>
      <c r="H9" s="2">
        <v>3499.15</v>
      </c>
      <c r="I9" s="2">
        <v>301840.53</v>
      </c>
      <c r="J9" s="2">
        <v>5</v>
      </c>
      <c r="K9" s="2">
        <v>675.766</v>
      </c>
      <c r="L9" s="2">
        <v>56263.41</v>
      </c>
      <c r="M9" s="2">
        <v>1</v>
      </c>
      <c r="N9" s="2">
        <v>71.431</v>
      </c>
      <c r="O9" s="2">
        <v>5245.893</v>
      </c>
      <c r="P9" s="2">
        <v>12</v>
      </c>
      <c r="Q9" s="2">
        <v>1199.502</v>
      </c>
      <c r="R9" s="2">
        <v>83660.919</v>
      </c>
      <c r="S9" s="2">
        <v>25</v>
      </c>
      <c r="T9" s="2">
        <v>2817.924</v>
      </c>
      <c r="U9" s="2">
        <v>292659.45</v>
      </c>
      <c r="V9" s="2">
        <v>16</v>
      </c>
      <c r="W9" s="2">
        <v>894.792</v>
      </c>
      <c r="X9" s="2">
        <v>116328.098</v>
      </c>
      <c r="Y9" s="2">
        <v>7</v>
      </c>
      <c r="Z9" s="2">
        <v>82.732</v>
      </c>
      <c r="AA9" s="2">
        <v>7039.99</v>
      </c>
      <c r="AB9" s="2">
        <v>9</v>
      </c>
      <c r="AC9" s="2">
        <v>1359.193</v>
      </c>
      <c r="AD9" s="2">
        <v>130313.716</v>
      </c>
      <c r="AE9" s="2">
        <v>31</v>
      </c>
      <c r="AF9" s="2">
        <v>5227.586</v>
      </c>
      <c r="AG9" s="2">
        <v>380481.15</v>
      </c>
      <c r="AH9" s="2">
        <v>82</v>
      </c>
      <c r="AI9" s="2">
        <v>6278.164</v>
      </c>
      <c r="AJ9" s="2">
        <v>575961.505</v>
      </c>
      <c r="AK9" s="2">
        <v>52</v>
      </c>
      <c r="AL9" s="2">
        <v>5321.009</v>
      </c>
      <c r="AM9" s="2">
        <v>488040.479</v>
      </c>
      <c r="AN9" s="2">
        <f t="shared" si="0"/>
        <v>297</v>
      </c>
      <c r="AO9" s="2">
        <f t="shared" si="0"/>
        <v>33273.33</v>
      </c>
      <c r="AP9" s="2">
        <f t="shared" si="0"/>
        <v>3106037.44</v>
      </c>
      <c r="AQ9" s="47" t="s">
        <v>24</v>
      </c>
      <c r="AR9" s="504"/>
      <c r="AS9" s="44"/>
      <c r="AT9" s="21"/>
    </row>
    <row r="10" spans="1:46" ht="21.75" customHeight="1">
      <c r="A10" s="45" t="s">
        <v>27</v>
      </c>
      <c r="B10" s="503" t="s">
        <v>28</v>
      </c>
      <c r="C10" s="68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89" t="s">
        <v>23</v>
      </c>
      <c r="AR10" s="503" t="s">
        <v>28</v>
      </c>
      <c r="AS10" s="44" t="s">
        <v>27</v>
      </c>
      <c r="AT10" s="21"/>
    </row>
    <row r="11" spans="1:46" ht="21.75" customHeight="1">
      <c r="A11" s="49"/>
      <c r="B11" s="504"/>
      <c r="C11" s="69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50" t="s">
        <v>24</v>
      </c>
      <c r="AR11" s="504"/>
      <c r="AS11" s="51"/>
      <c r="AT11" s="21"/>
    </row>
    <row r="12" spans="1:46" ht="21.75" customHeight="1">
      <c r="A12" s="45"/>
      <c r="B12" s="503" t="s">
        <v>29</v>
      </c>
      <c r="C12" s="68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90" t="s">
        <v>23</v>
      </c>
      <c r="AR12" s="503" t="s">
        <v>29</v>
      </c>
      <c r="AS12" s="44"/>
      <c r="AT12" s="21"/>
    </row>
    <row r="13" spans="1:46" ht="21.75" customHeight="1">
      <c r="A13" s="45" t="s">
        <v>30</v>
      </c>
      <c r="B13" s="504"/>
      <c r="C13" s="69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47" t="s">
        <v>24</v>
      </c>
      <c r="AR13" s="504"/>
      <c r="AS13" s="44" t="s">
        <v>30</v>
      </c>
      <c r="AT13" s="21"/>
    </row>
    <row r="14" spans="1:46" ht="21.75" customHeight="1">
      <c r="A14" s="45"/>
      <c r="B14" s="503" t="s">
        <v>31</v>
      </c>
      <c r="C14" s="68" t="s">
        <v>23</v>
      </c>
      <c r="D14" s="1">
        <v>145</v>
      </c>
      <c r="E14" s="1">
        <v>1013.4073</v>
      </c>
      <c r="F14" s="1">
        <v>180815.661</v>
      </c>
      <c r="G14" s="1">
        <v>138</v>
      </c>
      <c r="H14" s="1">
        <v>1118.42</v>
      </c>
      <c r="I14" s="1">
        <v>190940.548</v>
      </c>
      <c r="J14" s="1">
        <v>175</v>
      </c>
      <c r="K14" s="1">
        <v>1726.628</v>
      </c>
      <c r="L14" s="1">
        <v>283136.008</v>
      </c>
      <c r="M14" s="1">
        <v>270</v>
      </c>
      <c r="N14" s="1">
        <v>2185.0955</v>
      </c>
      <c r="O14" s="1">
        <v>292164.452</v>
      </c>
      <c r="P14" s="1">
        <v>200</v>
      </c>
      <c r="Q14" s="1">
        <v>1742.8702</v>
      </c>
      <c r="R14" s="1">
        <v>174651.96</v>
      </c>
      <c r="S14" s="1">
        <v>194</v>
      </c>
      <c r="T14" s="1">
        <v>1884.8878</v>
      </c>
      <c r="U14" s="1">
        <v>284638.931</v>
      </c>
      <c r="V14" s="1">
        <v>11</v>
      </c>
      <c r="W14" s="1">
        <v>31.542</v>
      </c>
      <c r="X14" s="1">
        <v>3024.198</v>
      </c>
      <c r="Y14" s="1"/>
      <c r="Z14" s="1"/>
      <c r="AA14" s="1"/>
      <c r="AB14" s="1">
        <v>256</v>
      </c>
      <c r="AC14" s="1">
        <v>1580.2598</v>
      </c>
      <c r="AD14" s="1">
        <v>291000.433</v>
      </c>
      <c r="AE14" s="1">
        <v>226</v>
      </c>
      <c r="AF14" s="1">
        <v>1443.125</v>
      </c>
      <c r="AG14" s="1">
        <v>331873.686</v>
      </c>
      <c r="AH14" s="1">
        <v>220</v>
      </c>
      <c r="AI14" s="1">
        <v>1827.5058</v>
      </c>
      <c r="AJ14" s="1">
        <v>371549.819</v>
      </c>
      <c r="AK14" s="1">
        <v>181</v>
      </c>
      <c r="AL14" s="1">
        <v>1340.353</v>
      </c>
      <c r="AM14" s="1">
        <v>330431.355</v>
      </c>
      <c r="AN14" s="1">
        <f>+D14+G14+J14+M14+P14+S14+V14+Y14+AB14+AE14+AH14+AK14</f>
        <v>2016</v>
      </c>
      <c r="AO14" s="1">
        <f>+E14+H14+K14+N14+Q14+T14+W14+Z14+AC14+AF14+AI14+AL14</f>
        <v>15894.094399999998</v>
      </c>
      <c r="AP14" s="1">
        <f>+F14+I14+L14+O14+R14+U14+X14+AA14+AD14+AG14+AJ14+AM14</f>
        <v>2734227.051</v>
      </c>
      <c r="AQ14" s="189" t="s">
        <v>23</v>
      </c>
      <c r="AR14" s="503" t="s">
        <v>31</v>
      </c>
      <c r="AS14" s="44"/>
      <c r="AT14" s="21"/>
    </row>
    <row r="15" spans="1:46" ht="21.75" customHeight="1">
      <c r="A15" s="45" t="s">
        <v>25</v>
      </c>
      <c r="B15" s="504"/>
      <c r="C15" s="69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47" t="s">
        <v>24</v>
      </c>
      <c r="AR15" s="504"/>
      <c r="AS15" s="44" t="s">
        <v>25</v>
      </c>
      <c r="AT15" s="21"/>
    </row>
    <row r="16" spans="1:46" ht="21.75" customHeight="1">
      <c r="A16" s="45"/>
      <c r="B16" s="503" t="s">
        <v>32</v>
      </c>
      <c r="C16" s="68" t="s">
        <v>23</v>
      </c>
      <c r="D16" s="1">
        <v>190</v>
      </c>
      <c r="E16" s="1">
        <v>521.5599</v>
      </c>
      <c r="F16" s="1">
        <v>123513.764</v>
      </c>
      <c r="G16" s="1">
        <v>163</v>
      </c>
      <c r="H16" s="1">
        <v>386.4759</v>
      </c>
      <c r="I16" s="1">
        <v>111251.476</v>
      </c>
      <c r="J16" s="1">
        <v>214</v>
      </c>
      <c r="K16" s="1">
        <v>426.0396</v>
      </c>
      <c r="L16" s="1">
        <v>140424.246</v>
      </c>
      <c r="M16" s="1">
        <v>250</v>
      </c>
      <c r="N16" s="1">
        <v>955.5706</v>
      </c>
      <c r="O16" s="1">
        <v>186746.382</v>
      </c>
      <c r="P16" s="1">
        <v>212</v>
      </c>
      <c r="Q16" s="1">
        <v>859.6207</v>
      </c>
      <c r="R16" s="1">
        <v>121068.076</v>
      </c>
      <c r="S16" s="1">
        <v>187</v>
      </c>
      <c r="T16" s="1">
        <v>651.7301</v>
      </c>
      <c r="U16" s="1">
        <v>85548.223</v>
      </c>
      <c r="V16" s="1"/>
      <c r="W16" s="1"/>
      <c r="X16" s="1"/>
      <c r="Y16" s="1"/>
      <c r="Z16" s="1"/>
      <c r="AA16" s="1"/>
      <c r="AB16" s="1">
        <v>224</v>
      </c>
      <c r="AC16" s="1">
        <v>460.982</v>
      </c>
      <c r="AD16" s="1">
        <v>107426.293</v>
      </c>
      <c r="AE16" s="1">
        <v>202</v>
      </c>
      <c r="AF16" s="1">
        <v>613.7468</v>
      </c>
      <c r="AG16" s="1">
        <v>151508.751</v>
      </c>
      <c r="AH16" s="1">
        <v>209</v>
      </c>
      <c r="AI16" s="1">
        <v>490.6662</v>
      </c>
      <c r="AJ16" s="1">
        <v>156789.385</v>
      </c>
      <c r="AK16" s="1">
        <v>177</v>
      </c>
      <c r="AL16" s="1">
        <v>424.5053</v>
      </c>
      <c r="AM16" s="1">
        <v>159832.109</v>
      </c>
      <c r="AN16" s="1">
        <f>+D16+G16+J16+M16+P16+S16+V16+Y16+AB16+AE16+AH16+AK16</f>
        <v>2028</v>
      </c>
      <c r="AO16" s="1">
        <f>+E16+H16+K16+N16+Q16+T16+W16+Z16+AC16+AF16+AI16+AL16</f>
        <v>5790.897099999999</v>
      </c>
      <c r="AP16" s="1">
        <f>+F16+I16+L16+O16+R16+U16+X16+AA16+AD16+AG16+AJ16+AM16</f>
        <v>1344108.7049999998</v>
      </c>
      <c r="AQ16" s="189" t="s">
        <v>23</v>
      </c>
      <c r="AR16" s="503" t="s">
        <v>32</v>
      </c>
      <c r="AS16" s="44"/>
      <c r="AT16" s="21"/>
    </row>
    <row r="17" spans="1:46" ht="21.75" customHeight="1">
      <c r="A17" s="45" t="s">
        <v>27</v>
      </c>
      <c r="B17" s="504"/>
      <c r="C17" s="69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47" t="s">
        <v>24</v>
      </c>
      <c r="AR17" s="504"/>
      <c r="AS17" s="44" t="s">
        <v>27</v>
      </c>
      <c r="AT17" s="21"/>
    </row>
    <row r="18" spans="1:46" ht="21.75" customHeight="1">
      <c r="A18" s="45"/>
      <c r="B18" s="503" t="s">
        <v>33</v>
      </c>
      <c r="C18" s="68" t="s">
        <v>23</v>
      </c>
      <c r="D18" s="1">
        <v>52</v>
      </c>
      <c r="E18" s="1">
        <v>97.4203</v>
      </c>
      <c r="F18" s="1">
        <v>30151.962</v>
      </c>
      <c r="G18" s="1">
        <v>58</v>
      </c>
      <c r="H18" s="1">
        <v>91.9522</v>
      </c>
      <c r="I18" s="1">
        <v>25104.21</v>
      </c>
      <c r="J18" s="1">
        <v>48</v>
      </c>
      <c r="K18" s="1">
        <v>103.7971</v>
      </c>
      <c r="L18" s="1">
        <v>23155.902</v>
      </c>
      <c r="M18" s="1">
        <v>43</v>
      </c>
      <c r="N18" s="1">
        <v>67.2545</v>
      </c>
      <c r="O18" s="1">
        <v>18667.243</v>
      </c>
      <c r="P18" s="1">
        <v>124</v>
      </c>
      <c r="Q18" s="1">
        <v>321.1034</v>
      </c>
      <c r="R18" s="1">
        <v>60526.143</v>
      </c>
      <c r="S18" s="1">
        <v>142</v>
      </c>
      <c r="T18" s="1">
        <v>227.0022</v>
      </c>
      <c r="U18" s="1">
        <v>44591.536</v>
      </c>
      <c r="V18" s="1">
        <v>118</v>
      </c>
      <c r="W18" s="1">
        <v>186.2766</v>
      </c>
      <c r="X18" s="1">
        <v>72531.285</v>
      </c>
      <c r="Y18" s="1">
        <v>107</v>
      </c>
      <c r="Z18" s="1">
        <v>175.951</v>
      </c>
      <c r="AA18" s="1">
        <v>72338.213</v>
      </c>
      <c r="AB18" s="1">
        <v>165</v>
      </c>
      <c r="AC18" s="1">
        <v>214.0848</v>
      </c>
      <c r="AD18" s="1">
        <v>65856.225</v>
      </c>
      <c r="AE18" s="1">
        <v>159</v>
      </c>
      <c r="AF18" s="1">
        <v>260.1368</v>
      </c>
      <c r="AG18" s="1">
        <v>102686.942</v>
      </c>
      <c r="AH18" s="1">
        <v>148</v>
      </c>
      <c r="AI18" s="1">
        <v>280.8735</v>
      </c>
      <c r="AJ18" s="1">
        <v>84673.363</v>
      </c>
      <c r="AK18" s="1">
        <v>134</v>
      </c>
      <c r="AL18" s="1">
        <v>239.3914</v>
      </c>
      <c r="AM18" s="1">
        <v>88406.923</v>
      </c>
      <c r="AN18" s="1">
        <f>+D18+G18+J18+M18+P18+S18+V18+Y18+AB18+AE18+AH18+AK18</f>
        <v>1298</v>
      </c>
      <c r="AO18" s="1">
        <f>+E18+H18+K18+N18+Q18+T18+W18+Z18+AC18+AF18+AI18+AL18</f>
        <v>2265.2438</v>
      </c>
      <c r="AP18" s="1">
        <f>+F18+I18+L18+O18+R18+U18+X18+AA18+AD18+AG18+AJ18+AM18</f>
        <v>688689.9469999998</v>
      </c>
      <c r="AQ18" s="189" t="s">
        <v>23</v>
      </c>
      <c r="AR18" s="503" t="s">
        <v>33</v>
      </c>
      <c r="AS18" s="44"/>
      <c r="AT18" s="21"/>
    </row>
    <row r="19" spans="1:46" ht="21.75" customHeight="1">
      <c r="A19" s="49"/>
      <c r="B19" s="504"/>
      <c r="C19" s="69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50" t="s">
        <v>24</v>
      </c>
      <c r="AR19" s="504"/>
      <c r="AS19" s="51"/>
      <c r="AT19" s="21"/>
    </row>
    <row r="20" spans="1:46" ht="21.75" customHeight="1">
      <c r="A20" s="45" t="s">
        <v>34</v>
      </c>
      <c r="B20" s="503" t="s">
        <v>35</v>
      </c>
      <c r="C20" s="68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90" t="s">
        <v>23</v>
      </c>
      <c r="AR20" s="503" t="s">
        <v>35</v>
      </c>
      <c r="AS20" s="44" t="s">
        <v>34</v>
      </c>
      <c r="AT20" s="21"/>
    </row>
    <row r="21" spans="1:46" ht="21.75" customHeight="1">
      <c r="A21" s="45" t="s">
        <v>25</v>
      </c>
      <c r="B21" s="504"/>
      <c r="C21" s="69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47" t="s">
        <v>24</v>
      </c>
      <c r="AR21" s="504"/>
      <c r="AS21" s="44" t="s">
        <v>25</v>
      </c>
      <c r="AT21" s="21"/>
    </row>
    <row r="22" spans="1:46" ht="21.75" customHeight="1">
      <c r="A22" s="45" t="s">
        <v>27</v>
      </c>
      <c r="B22" s="503" t="s">
        <v>36</v>
      </c>
      <c r="C22" s="68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>
        <v>685</v>
      </c>
      <c r="N22" s="1">
        <v>1369.47</v>
      </c>
      <c r="O22" s="1">
        <v>242284.439</v>
      </c>
      <c r="P22" s="1">
        <v>349</v>
      </c>
      <c r="Q22" s="1">
        <v>738.002</v>
      </c>
      <c r="R22" s="1">
        <v>58028.685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f aca="true" t="shared" si="1" ref="AN22:AP23">+D22+G22+J22+M22+P22+S22+V22+Y22+AB22+AE22+AH22+AK22</f>
        <v>1034</v>
      </c>
      <c r="AO22" s="1">
        <f t="shared" si="1"/>
        <v>2107.4719999999998</v>
      </c>
      <c r="AP22" s="1">
        <f t="shared" si="1"/>
        <v>300313.124</v>
      </c>
      <c r="AQ22" s="189" t="s">
        <v>23</v>
      </c>
      <c r="AR22" s="503" t="s">
        <v>36</v>
      </c>
      <c r="AS22" s="44" t="s">
        <v>27</v>
      </c>
      <c r="AT22" s="21"/>
    </row>
    <row r="23" spans="1:46" ht="21.75" customHeight="1">
      <c r="A23" s="49"/>
      <c r="B23" s="504"/>
      <c r="C23" s="69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v>1</v>
      </c>
      <c r="Q23" s="2">
        <v>0.117</v>
      </c>
      <c r="R23" s="2">
        <v>6.887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>
        <f t="shared" si="1"/>
        <v>1</v>
      </c>
      <c r="AO23" s="2">
        <f t="shared" si="1"/>
        <v>0.117</v>
      </c>
      <c r="AP23" s="2">
        <f t="shared" si="1"/>
        <v>6.887</v>
      </c>
      <c r="AQ23" s="50" t="s">
        <v>24</v>
      </c>
      <c r="AR23" s="504"/>
      <c r="AS23" s="51"/>
      <c r="AT23" s="21"/>
    </row>
    <row r="24" spans="1:46" ht="21.75" customHeight="1">
      <c r="A24" s="45"/>
      <c r="B24" s="503" t="s">
        <v>37</v>
      </c>
      <c r="C24" s="68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90" t="s">
        <v>23</v>
      </c>
      <c r="AR24" s="503" t="s">
        <v>37</v>
      </c>
      <c r="AS24" s="44"/>
      <c r="AT24" s="21"/>
    </row>
    <row r="25" spans="1:46" ht="21.75" customHeight="1">
      <c r="A25" s="45" t="s">
        <v>38</v>
      </c>
      <c r="B25" s="504"/>
      <c r="C25" s="69" t="s">
        <v>24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47" t="s">
        <v>24</v>
      </c>
      <c r="AR25" s="504"/>
      <c r="AS25" s="44" t="s">
        <v>38</v>
      </c>
      <c r="AT25" s="21"/>
    </row>
    <row r="26" spans="1:46" ht="21.75" customHeight="1">
      <c r="A26" s="45"/>
      <c r="B26" s="503" t="s">
        <v>39</v>
      </c>
      <c r="C26" s="68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89" t="s">
        <v>23</v>
      </c>
      <c r="AR26" s="503" t="s">
        <v>39</v>
      </c>
      <c r="AS26" s="44"/>
      <c r="AT26" s="21"/>
    </row>
    <row r="27" spans="1:46" ht="21.75" customHeight="1">
      <c r="A27" s="45" t="s">
        <v>25</v>
      </c>
      <c r="B27" s="504"/>
      <c r="C27" s="69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47" t="s">
        <v>24</v>
      </c>
      <c r="AR27" s="504"/>
      <c r="AS27" s="44" t="s">
        <v>25</v>
      </c>
      <c r="AT27" s="21"/>
    </row>
    <row r="28" spans="1:46" ht="21.75" customHeight="1">
      <c r="A28" s="45"/>
      <c r="B28" s="503" t="s">
        <v>40</v>
      </c>
      <c r="C28" s="68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89" t="s">
        <v>23</v>
      </c>
      <c r="AR28" s="503" t="s">
        <v>40</v>
      </c>
      <c r="AS28" s="44"/>
      <c r="AT28" s="21"/>
    </row>
    <row r="29" spans="1:46" ht="21.75" customHeight="1">
      <c r="A29" s="45" t="s">
        <v>27</v>
      </c>
      <c r="B29" s="504"/>
      <c r="C29" s="69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47" t="s">
        <v>24</v>
      </c>
      <c r="AR29" s="504"/>
      <c r="AS29" s="44" t="s">
        <v>27</v>
      </c>
      <c r="AT29" s="21"/>
    </row>
    <row r="30" spans="1:46" ht="21.75" customHeight="1">
      <c r="A30" s="45"/>
      <c r="B30" s="503" t="s">
        <v>41</v>
      </c>
      <c r="C30" s="68" t="s">
        <v>23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89" t="s">
        <v>23</v>
      </c>
      <c r="AR30" s="503" t="s">
        <v>41</v>
      </c>
      <c r="AS30" s="52"/>
      <c r="AT30" s="21"/>
    </row>
    <row r="31" spans="1:46" ht="21.75" customHeight="1">
      <c r="A31" s="49"/>
      <c r="B31" s="504"/>
      <c r="C31" s="69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50" t="s">
        <v>24</v>
      </c>
      <c r="AR31" s="504"/>
      <c r="AS31" s="51"/>
      <c r="AT31" s="21"/>
    </row>
    <row r="32" spans="1:46" ht="21.75" customHeight="1">
      <c r="A32" s="45" t="s">
        <v>42</v>
      </c>
      <c r="B32" s="503" t="s">
        <v>43</v>
      </c>
      <c r="C32" s="68" t="s">
        <v>23</v>
      </c>
      <c r="D32" s="1">
        <v>75</v>
      </c>
      <c r="E32" s="1">
        <v>393.4776</v>
      </c>
      <c r="F32" s="1">
        <v>47670.739</v>
      </c>
      <c r="G32" s="1">
        <v>38</v>
      </c>
      <c r="H32" s="1">
        <v>120.6848</v>
      </c>
      <c r="I32" s="1">
        <v>12808.12</v>
      </c>
      <c r="J32" s="1">
        <v>37</v>
      </c>
      <c r="K32" s="1">
        <v>96.162</v>
      </c>
      <c r="L32" s="1">
        <v>7772.589</v>
      </c>
      <c r="M32" s="1">
        <v>115</v>
      </c>
      <c r="N32" s="1">
        <v>185.0576</v>
      </c>
      <c r="O32" s="1">
        <v>74721.087</v>
      </c>
      <c r="P32" s="1">
        <v>204</v>
      </c>
      <c r="Q32" s="1">
        <v>1093.7372</v>
      </c>
      <c r="R32" s="1">
        <v>403620.31</v>
      </c>
      <c r="S32" s="1">
        <v>228</v>
      </c>
      <c r="T32" s="1">
        <v>1545.4138</v>
      </c>
      <c r="U32" s="1">
        <v>241092.839</v>
      </c>
      <c r="V32" s="1">
        <v>184</v>
      </c>
      <c r="W32" s="1">
        <v>1168.4472</v>
      </c>
      <c r="X32" s="1">
        <v>180197.642</v>
      </c>
      <c r="Y32" s="1">
        <v>195</v>
      </c>
      <c r="Z32" s="1">
        <v>1377.6136</v>
      </c>
      <c r="AA32" s="1">
        <v>308569.091</v>
      </c>
      <c r="AB32" s="1">
        <v>171</v>
      </c>
      <c r="AC32" s="1">
        <v>754.4232</v>
      </c>
      <c r="AD32" s="1">
        <v>123222.656</v>
      </c>
      <c r="AE32" s="1">
        <v>139</v>
      </c>
      <c r="AF32" s="1">
        <v>611.4562</v>
      </c>
      <c r="AG32" s="1">
        <v>116822.633</v>
      </c>
      <c r="AH32" s="1">
        <v>179</v>
      </c>
      <c r="AI32" s="1">
        <v>1972.3581</v>
      </c>
      <c r="AJ32" s="1">
        <v>132719.806</v>
      </c>
      <c r="AK32" s="1">
        <v>146</v>
      </c>
      <c r="AL32" s="1">
        <v>1506.3783</v>
      </c>
      <c r="AM32" s="1">
        <v>95936.745</v>
      </c>
      <c r="AN32" s="1">
        <f>+D32+G32+J32+M32+P32+S32+V32+Y32+AB32+AE32+AH32+AK32</f>
        <v>1711</v>
      </c>
      <c r="AO32" s="1">
        <f>+E32+H32+K32+N32+Q32+T32+W32+Z32+AC32+AF32+AI32+AL32</f>
        <v>10825.2096</v>
      </c>
      <c r="AP32" s="1">
        <f>+F32+I32+L32+O32+R32+U32+X32+AA32+AD32+AG32+AJ32+AM32</f>
        <v>1745154.2569999998</v>
      </c>
      <c r="AQ32" s="190" t="s">
        <v>23</v>
      </c>
      <c r="AR32" s="503" t="s">
        <v>43</v>
      </c>
      <c r="AS32" s="44" t="s">
        <v>42</v>
      </c>
      <c r="AT32" s="21"/>
    </row>
    <row r="33" spans="1:46" ht="21.75" customHeight="1">
      <c r="A33" s="45" t="s">
        <v>44</v>
      </c>
      <c r="B33" s="504"/>
      <c r="C33" s="69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47" t="s">
        <v>24</v>
      </c>
      <c r="AR33" s="504"/>
      <c r="AS33" s="44" t="s">
        <v>44</v>
      </c>
      <c r="AT33" s="21"/>
    </row>
    <row r="34" spans="1:46" ht="21.75" customHeight="1">
      <c r="A34" s="45" t="s">
        <v>25</v>
      </c>
      <c r="B34" s="503" t="s">
        <v>45</v>
      </c>
      <c r="C34" s="68" t="s">
        <v>23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89" t="s">
        <v>23</v>
      </c>
      <c r="AR34" s="503" t="s">
        <v>45</v>
      </c>
      <c r="AS34" s="44" t="s">
        <v>25</v>
      </c>
      <c r="AT34" s="21"/>
    </row>
    <row r="35" spans="1:46" ht="21.75" customHeight="1">
      <c r="A35" s="49" t="s">
        <v>27</v>
      </c>
      <c r="B35" s="504"/>
      <c r="C35" s="69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50" t="s">
        <v>24</v>
      </c>
      <c r="AR35" s="504"/>
      <c r="AS35" s="51" t="s">
        <v>27</v>
      </c>
      <c r="AT35" s="21"/>
    </row>
    <row r="36" spans="1:46" ht="21.75" customHeight="1">
      <c r="A36" s="45" t="s">
        <v>46</v>
      </c>
      <c r="B36" s="503" t="s">
        <v>47</v>
      </c>
      <c r="C36" s="68" t="s">
        <v>23</v>
      </c>
      <c r="D36" s="1"/>
      <c r="E36" s="1"/>
      <c r="F36" s="1"/>
      <c r="G36" s="1">
        <v>19</v>
      </c>
      <c r="H36" s="1">
        <v>24.803</v>
      </c>
      <c r="I36" s="1">
        <v>2414.979</v>
      </c>
      <c r="J36" s="1">
        <v>280</v>
      </c>
      <c r="K36" s="1">
        <v>547.869</v>
      </c>
      <c r="L36" s="1">
        <v>53957.685</v>
      </c>
      <c r="M36" s="1">
        <v>160</v>
      </c>
      <c r="N36" s="1">
        <v>304.674</v>
      </c>
      <c r="O36" s="1">
        <v>29180.723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>
        <f>+D36+G36+J36+M36+P36+S36+V36+Y36+AB36+AE36+AH36+AK36</f>
        <v>459</v>
      </c>
      <c r="AO36" s="1">
        <f>+E36+H36+K36+N36+Q36+T36+W36+Z36+AC36+AF36+AI36+AL36</f>
        <v>877.346</v>
      </c>
      <c r="AP36" s="1">
        <f>+F36+I36+L36+O36+R36+U36+X36+AA36+AD36+AG36+AJ36+AM36</f>
        <v>85553.387</v>
      </c>
      <c r="AQ36" s="190" t="s">
        <v>23</v>
      </c>
      <c r="AR36" s="503" t="s">
        <v>47</v>
      </c>
      <c r="AS36" s="44" t="s">
        <v>46</v>
      </c>
      <c r="AT36" s="21"/>
    </row>
    <row r="37" spans="1:46" ht="21.75" customHeight="1">
      <c r="A37" s="45" t="s">
        <v>25</v>
      </c>
      <c r="B37" s="504"/>
      <c r="C37" s="69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47" t="s">
        <v>24</v>
      </c>
      <c r="AR37" s="504"/>
      <c r="AS37" s="44" t="s">
        <v>25</v>
      </c>
      <c r="AT37" s="21"/>
    </row>
    <row r="38" spans="1:46" ht="21.75" customHeight="1">
      <c r="A38" s="45" t="s">
        <v>27</v>
      </c>
      <c r="B38" s="503" t="s">
        <v>48</v>
      </c>
      <c r="C38" s="68" t="s">
        <v>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89" t="s">
        <v>23</v>
      </c>
      <c r="AR38" s="503" t="s">
        <v>48</v>
      </c>
      <c r="AS38" s="44" t="s">
        <v>27</v>
      </c>
      <c r="AT38" s="21"/>
    </row>
    <row r="39" spans="1:46" ht="21.75" customHeight="1">
      <c r="A39" s="49" t="s">
        <v>49</v>
      </c>
      <c r="B39" s="504"/>
      <c r="C39" s="69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50" t="s">
        <v>24</v>
      </c>
      <c r="AR39" s="504"/>
      <c r="AS39" s="51" t="s">
        <v>49</v>
      </c>
      <c r="AT39" s="21"/>
    </row>
    <row r="40" spans="1:46" ht="21.75" customHeight="1">
      <c r="A40" s="45"/>
      <c r="B40" s="503" t="s">
        <v>50</v>
      </c>
      <c r="C40" s="68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90" t="s">
        <v>23</v>
      </c>
      <c r="AR40" s="503" t="s">
        <v>50</v>
      </c>
      <c r="AS40" s="44"/>
      <c r="AT40" s="21"/>
    </row>
    <row r="41" spans="1:46" ht="21.75" customHeight="1">
      <c r="A41" s="45" t="s">
        <v>51</v>
      </c>
      <c r="B41" s="504"/>
      <c r="C41" s="69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47" t="s">
        <v>24</v>
      </c>
      <c r="AR41" s="504"/>
      <c r="AS41" s="44" t="s">
        <v>51</v>
      </c>
      <c r="AT41" s="21"/>
    </row>
    <row r="42" spans="1:46" ht="21.75" customHeight="1">
      <c r="A42" s="45"/>
      <c r="B42" s="503" t="s">
        <v>52</v>
      </c>
      <c r="C42" s="68" t="s">
        <v>23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89" t="s">
        <v>23</v>
      </c>
      <c r="AR42" s="503" t="s">
        <v>52</v>
      </c>
      <c r="AS42" s="44"/>
      <c r="AT42" s="21"/>
    </row>
    <row r="43" spans="1:46" ht="21.75" customHeight="1">
      <c r="A43" s="45" t="s">
        <v>53</v>
      </c>
      <c r="B43" s="504"/>
      <c r="C43" s="69" t="s">
        <v>24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43" t="s">
        <v>24</v>
      </c>
      <c r="AR43" s="504"/>
      <c r="AS43" s="44" t="s">
        <v>53</v>
      </c>
      <c r="AT43" s="21"/>
    </row>
    <row r="44" spans="1:46" ht="21.75" customHeight="1">
      <c r="A44" s="45"/>
      <c r="B44" s="503" t="s">
        <v>54</v>
      </c>
      <c r="C44" s="68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89" t="s">
        <v>23</v>
      </c>
      <c r="AR44" s="503" t="s">
        <v>54</v>
      </c>
      <c r="AS44" s="44"/>
      <c r="AT44" s="21"/>
    </row>
    <row r="45" spans="1:46" ht="21.75" customHeight="1">
      <c r="A45" s="45" t="s">
        <v>27</v>
      </c>
      <c r="B45" s="504"/>
      <c r="C45" s="69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47" t="s">
        <v>24</v>
      </c>
      <c r="AR45" s="504"/>
      <c r="AS45" s="54" t="s">
        <v>27</v>
      </c>
      <c r="AT45" s="21"/>
    </row>
    <row r="46" spans="1:46" ht="21.75" customHeight="1">
      <c r="A46" s="45"/>
      <c r="B46" s="503" t="s">
        <v>55</v>
      </c>
      <c r="C46" s="68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89" t="s">
        <v>23</v>
      </c>
      <c r="AR46" s="503" t="s">
        <v>55</v>
      </c>
      <c r="AS46" s="54"/>
      <c r="AT46" s="21"/>
    </row>
    <row r="47" spans="1:46" ht="21.75" customHeight="1">
      <c r="A47" s="49"/>
      <c r="B47" s="504"/>
      <c r="C47" s="69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50" t="s">
        <v>24</v>
      </c>
      <c r="AR47" s="504"/>
      <c r="AS47" s="55"/>
      <c r="AT47" s="21"/>
    </row>
    <row r="48" spans="1:46" ht="21.75" customHeight="1">
      <c r="A48" s="45"/>
      <c r="B48" s="503" t="s">
        <v>56</v>
      </c>
      <c r="C48" s="68" t="s">
        <v>23</v>
      </c>
      <c r="D48" s="1">
        <v>5</v>
      </c>
      <c r="E48" s="1">
        <v>1.015</v>
      </c>
      <c r="F48" s="1">
        <v>510.93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>
        <v>6</v>
      </c>
      <c r="W48" s="1">
        <v>1.1</v>
      </c>
      <c r="X48" s="1">
        <v>541.296</v>
      </c>
      <c r="Y48" s="1">
        <v>17</v>
      </c>
      <c r="Z48" s="1">
        <v>3.792</v>
      </c>
      <c r="AA48" s="1">
        <v>1959.196</v>
      </c>
      <c r="AB48" s="1">
        <v>8</v>
      </c>
      <c r="AC48" s="1">
        <v>0.805</v>
      </c>
      <c r="AD48" s="1">
        <v>470.664</v>
      </c>
      <c r="AE48" s="1">
        <v>1</v>
      </c>
      <c r="AF48" s="1">
        <v>2.1</v>
      </c>
      <c r="AG48" s="1">
        <v>498.506</v>
      </c>
      <c r="AH48" s="1">
        <v>7</v>
      </c>
      <c r="AI48" s="1">
        <v>2.39</v>
      </c>
      <c r="AJ48" s="1">
        <v>667.947</v>
      </c>
      <c r="AK48" s="1">
        <v>30</v>
      </c>
      <c r="AL48" s="1">
        <v>9.724</v>
      </c>
      <c r="AM48" s="1">
        <v>9594.709</v>
      </c>
      <c r="AN48" s="1">
        <f>+D48+G48+J48+M48+P48+S48+V48+Y48+AB48+AE48+AH48+AK48</f>
        <v>74</v>
      </c>
      <c r="AO48" s="1">
        <f>+E48+H48+K48+N48+Q48+T48+W48+Z48+AC48+AF48+AI48+AL48</f>
        <v>20.926000000000002</v>
      </c>
      <c r="AP48" s="1">
        <f>+F48+I48+L48+O48+R48+U48+X48+AA48+AD48+AG48+AJ48+AM48</f>
        <v>14243.248</v>
      </c>
      <c r="AQ48" s="190" t="s">
        <v>23</v>
      </c>
      <c r="AR48" s="503" t="s">
        <v>56</v>
      </c>
      <c r="AS48" s="54"/>
      <c r="AT48" s="21"/>
    </row>
    <row r="49" spans="1:46" ht="21.75" customHeight="1">
      <c r="A49" s="45" t="s">
        <v>57</v>
      </c>
      <c r="B49" s="504"/>
      <c r="C49" s="69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47" t="s">
        <v>24</v>
      </c>
      <c r="AR49" s="504"/>
      <c r="AS49" s="54" t="s">
        <v>57</v>
      </c>
      <c r="AT49" s="21"/>
    </row>
    <row r="50" spans="1:46" ht="21.75" customHeight="1">
      <c r="A50" s="45"/>
      <c r="B50" s="503" t="s">
        <v>58</v>
      </c>
      <c r="C50" s="68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89" t="s">
        <v>23</v>
      </c>
      <c r="AR50" s="503" t="s">
        <v>58</v>
      </c>
      <c r="AS50" s="52"/>
      <c r="AT50" s="21"/>
    </row>
    <row r="51" spans="1:46" ht="21.75" customHeight="1">
      <c r="A51" s="45"/>
      <c r="B51" s="504"/>
      <c r="C51" s="69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47" t="s">
        <v>24</v>
      </c>
      <c r="AR51" s="504"/>
      <c r="AS51" s="54"/>
      <c r="AT51" s="21"/>
    </row>
    <row r="52" spans="1:46" ht="21.75" customHeight="1">
      <c r="A52" s="45"/>
      <c r="B52" s="503" t="s">
        <v>59</v>
      </c>
      <c r="C52" s="68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89" t="s">
        <v>23</v>
      </c>
      <c r="AR52" s="503" t="s">
        <v>59</v>
      </c>
      <c r="AS52" s="54"/>
      <c r="AT52" s="21"/>
    </row>
    <row r="53" spans="1:46" ht="21.75" customHeight="1">
      <c r="A53" s="45" t="s">
        <v>27</v>
      </c>
      <c r="B53" s="504"/>
      <c r="C53" s="69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>
        <v>1</v>
      </c>
      <c r="W53" s="2">
        <v>24.709</v>
      </c>
      <c r="X53" s="2">
        <v>6121.548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>
        <f>+D53+G53+J53+M53+P53+S53+V53+Y53+AB53+AE53+AH53+AK53</f>
        <v>1</v>
      </c>
      <c r="AO53" s="2">
        <f>+E53+H53+K53+N53+Q53+T53+W53+Z53+AC53+AF53+AI53+AL53</f>
        <v>24.709</v>
      </c>
      <c r="AP53" s="2">
        <f>+F53+I53+L53+O53+R53+U53+X53+AA53+AD53+AG53+AJ53+AM53</f>
        <v>6121.548</v>
      </c>
      <c r="AQ53" s="47" t="s">
        <v>24</v>
      </c>
      <c r="AR53" s="504"/>
      <c r="AS53" s="54" t="s">
        <v>27</v>
      </c>
      <c r="AT53" s="21"/>
    </row>
    <row r="54" spans="1:46" ht="21.75" customHeight="1">
      <c r="A54" s="45"/>
      <c r="B54" s="503" t="s">
        <v>60</v>
      </c>
      <c r="C54" s="68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89" t="s">
        <v>23</v>
      </c>
      <c r="AR54" s="503" t="s">
        <v>60</v>
      </c>
      <c r="AS54" s="44"/>
      <c r="AT54" s="21"/>
    </row>
    <row r="55" spans="1:46" ht="21.75" customHeight="1">
      <c r="A55" s="49"/>
      <c r="B55" s="504"/>
      <c r="C55" s="69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79"/>
      <c r="AN55" s="2"/>
      <c r="AO55" s="2"/>
      <c r="AP55" s="79"/>
      <c r="AQ55" s="50" t="s">
        <v>24</v>
      </c>
      <c r="AR55" s="504"/>
      <c r="AS55" s="51"/>
      <c r="AT55" s="21"/>
    </row>
    <row r="56" spans="1:46" ht="21.75" customHeight="1">
      <c r="A56" s="517" t="s">
        <v>104</v>
      </c>
      <c r="B56" s="518" t="s">
        <v>61</v>
      </c>
      <c r="C56" s="68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76"/>
      <c r="AN56" s="1"/>
      <c r="AO56" s="1"/>
      <c r="AP56" s="76"/>
      <c r="AQ56" s="177" t="s">
        <v>23</v>
      </c>
      <c r="AR56" s="507" t="s">
        <v>105</v>
      </c>
      <c r="AS56" s="508" t="s">
        <v>0</v>
      </c>
      <c r="AT56" s="21"/>
    </row>
    <row r="57" spans="1:46" ht="21.75" customHeight="1">
      <c r="A57" s="519"/>
      <c r="B57" s="520"/>
      <c r="C57" s="69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77"/>
      <c r="AN57" s="2"/>
      <c r="AO57" s="2"/>
      <c r="AP57" s="77"/>
      <c r="AQ57" s="57" t="s">
        <v>24</v>
      </c>
      <c r="AR57" s="509"/>
      <c r="AS57" s="510"/>
      <c r="AT57" s="21"/>
    </row>
    <row r="58" spans="1:46" ht="21.75" customHeight="1">
      <c r="A58" s="22" t="s">
        <v>0</v>
      </c>
      <c r="C58" s="178" t="s">
        <v>23</v>
      </c>
      <c r="D58" s="181">
        <v>7</v>
      </c>
      <c r="E58" s="181">
        <v>7.0802</v>
      </c>
      <c r="F58" s="181">
        <v>1922.97</v>
      </c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>
        <v>2</v>
      </c>
      <c r="W58" s="181">
        <v>3.165</v>
      </c>
      <c r="X58" s="181">
        <v>387.18</v>
      </c>
      <c r="Y58" s="181">
        <v>3</v>
      </c>
      <c r="Z58" s="181">
        <v>12.7904</v>
      </c>
      <c r="AA58" s="181">
        <v>2226.053</v>
      </c>
      <c r="AB58" s="181">
        <v>6</v>
      </c>
      <c r="AC58" s="181">
        <v>17.651</v>
      </c>
      <c r="AD58" s="181">
        <v>3378.976</v>
      </c>
      <c r="AE58" s="181">
        <v>19</v>
      </c>
      <c r="AF58" s="181">
        <v>47.9884</v>
      </c>
      <c r="AG58" s="181">
        <v>14940.073</v>
      </c>
      <c r="AH58" s="181">
        <v>30</v>
      </c>
      <c r="AI58" s="181">
        <v>85.8612</v>
      </c>
      <c r="AJ58" s="181">
        <v>30606.523</v>
      </c>
      <c r="AK58" s="181">
        <v>38</v>
      </c>
      <c r="AL58" s="181">
        <v>90.2896</v>
      </c>
      <c r="AM58" s="179">
        <v>37922.633</v>
      </c>
      <c r="AN58" s="181">
        <f>+D58+G58+J58+M58+P58+S58+V58+Y58+AB58+AE58+AH58+AK58</f>
        <v>105</v>
      </c>
      <c r="AO58" s="181">
        <f>+E58+H58+K58+N58+Q58+T58+W58+Z58+AC58+AF58+AI58+AL58</f>
        <v>264.8258</v>
      </c>
      <c r="AP58" s="179">
        <f>+F58+I58+L58+O58+R58+U58+X58+AA58+AD58+AG58+AJ58+AM58</f>
        <v>91384.408</v>
      </c>
      <c r="AQ58" s="177" t="s">
        <v>23</v>
      </c>
      <c r="AR58" s="59"/>
      <c r="AS58" s="44" t="s">
        <v>0</v>
      </c>
      <c r="AT58" s="21"/>
    </row>
    <row r="59" spans="1:46" ht="21.75" customHeight="1">
      <c r="A59" s="521" t="s">
        <v>62</v>
      </c>
      <c r="B59" s="522"/>
      <c r="C59" s="68" t="s">
        <v>63</v>
      </c>
      <c r="D59" s="1"/>
      <c r="E59" s="12"/>
      <c r="F59" s="1"/>
      <c r="G59" s="1"/>
      <c r="H59" s="12"/>
      <c r="I59" s="1"/>
      <c r="J59" s="1"/>
      <c r="K59" s="12"/>
      <c r="L59" s="1"/>
      <c r="M59" s="1"/>
      <c r="N59" s="12"/>
      <c r="O59" s="1"/>
      <c r="P59" s="1"/>
      <c r="Q59" s="12"/>
      <c r="R59" s="1"/>
      <c r="S59" s="1"/>
      <c r="T59" s="12"/>
      <c r="U59" s="1"/>
      <c r="V59" s="1"/>
      <c r="W59" s="12"/>
      <c r="X59" s="1"/>
      <c r="Y59" s="1"/>
      <c r="Z59" s="12"/>
      <c r="AA59" s="1"/>
      <c r="AB59" s="1"/>
      <c r="AC59" s="12"/>
      <c r="AD59" s="1"/>
      <c r="AE59" s="1"/>
      <c r="AF59" s="12"/>
      <c r="AG59" s="1"/>
      <c r="AH59" s="1"/>
      <c r="AI59" s="12"/>
      <c r="AJ59" s="1"/>
      <c r="AK59" s="1"/>
      <c r="AL59" s="12"/>
      <c r="AM59" s="76"/>
      <c r="AN59" s="1"/>
      <c r="AO59" s="12"/>
      <c r="AP59" s="76"/>
      <c r="AQ59" s="191" t="s">
        <v>63</v>
      </c>
      <c r="AR59" s="513" t="s">
        <v>62</v>
      </c>
      <c r="AS59" s="514"/>
      <c r="AT59" s="21"/>
    </row>
    <row r="60" spans="1:46" ht="21.75" customHeight="1">
      <c r="A60" s="36"/>
      <c r="B60" s="37"/>
      <c r="C60" s="46" t="s">
        <v>24</v>
      </c>
      <c r="D60" s="2">
        <v>10</v>
      </c>
      <c r="E60" s="2">
        <v>50.19</v>
      </c>
      <c r="F60" s="2">
        <v>10409.184</v>
      </c>
      <c r="G60" s="2">
        <v>10</v>
      </c>
      <c r="H60" s="2">
        <v>44.303</v>
      </c>
      <c r="I60" s="2">
        <v>8787.672</v>
      </c>
      <c r="J60" s="2"/>
      <c r="K60" s="2"/>
      <c r="L60" s="2"/>
      <c r="M60" s="2"/>
      <c r="N60" s="2"/>
      <c r="O60" s="2"/>
      <c r="P60" s="2">
        <v>1</v>
      </c>
      <c r="Q60" s="2">
        <v>3.6466</v>
      </c>
      <c r="R60" s="2">
        <v>544.523</v>
      </c>
      <c r="S60" s="2">
        <v>5</v>
      </c>
      <c r="T60" s="2">
        <v>25.134</v>
      </c>
      <c r="U60" s="2">
        <v>3827.314</v>
      </c>
      <c r="V60" s="2">
        <v>29</v>
      </c>
      <c r="W60" s="2">
        <v>171.0292</v>
      </c>
      <c r="X60" s="2">
        <v>43300.072</v>
      </c>
      <c r="Y60" s="2">
        <v>28</v>
      </c>
      <c r="Z60" s="2">
        <v>217.3412</v>
      </c>
      <c r="AA60" s="2">
        <v>48049.751</v>
      </c>
      <c r="AB60" s="2">
        <v>28</v>
      </c>
      <c r="AC60" s="2">
        <v>206.2816</v>
      </c>
      <c r="AD60" s="2">
        <v>40130.522</v>
      </c>
      <c r="AE60" s="2">
        <v>22</v>
      </c>
      <c r="AF60" s="2">
        <v>145.3504</v>
      </c>
      <c r="AG60" s="2">
        <v>49051.361</v>
      </c>
      <c r="AH60" s="2">
        <v>40</v>
      </c>
      <c r="AI60" s="2">
        <v>215.8778</v>
      </c>
      <c r="AJ60" s="2">
        <v>82369.307</v>
      </c>
      <c r="AK60" s="2">
        <v>40</v>
      </c>
      <c r="AL60" s="2">
        <v>223.7944</v>
      </c>
      <c r="AM60" s="77">
        <v>98138.757</v>
      </c>
      <c r="AN60" s="2">
        <f aca="true" t="shared" si="2" ref="AN60:AP61">+D60+G60+J60+M60+P60+S60+V60+Y60+AB60+AE60+AH60+AK60</f>
        <v>213</v>
      </c>
      <c r="AO60" s="2">
        <f t="shared" si="2"/>
        <v>1302.9482</v>
      </c>
      <c r="AP60" s="77">
        <f t="shared" si="2"/>
        <v>384608.463</v>
      </c>
      <c r="AQ60" s="57" t="s">
        <v>24</v>
      </c>
      <c r="AR60" s="37"/>
      <c r="AS60" s="51"/>
      <c r="AT60" s="21"/>
    </row>
    <row r="61" spans="1:46" s="83" customFormat="1" ht="21.75" customHeight="1">
      <c r="A61" s="161" t="s">
        <v>0</v>
      </c>
      <c r="C61" s="272" t="s">
        <v>23</v>
      </c>
      <c r="D61" s="197">
        <f aca="true" t="shared" si="3" ref="D61:AA61">+D6+D8+D10+D12+D14+D16+D18+D20+D22+D24+D26+D28+D30+D32+D34+D36+D38+D40+D42+D44+D46+D48+D50+D52+D54+D56+D58</f>
        <v>476</v>
      </c>
      <c r="E61" s="197">
        <f t="shared" si="3"/>
        <v>2255.9172999999996</v>
      </c>
      <c r="F61" s="197">
        <f t="shared" si="3"/>
        <v>405526.18899999995</v>
      </c>
      <c r="G61" s="197">
        <f t="shared" si="3"/>
        <v>416</v>
      </c>
      <c r="H61" s="197">
        <f t="shared" si="3"/>
        <v>1742.3359</v>
      </c>
      <c r="I61" s="197">
        <f t="shared" si="3"/>
        <v>342519.333</v>
      </c>
      <c r="J61" s="197">
        <f t="shared" si="3"/>
        <v>756</v>
      </c>
      <c r="K61" s="197">
        <f t="shared" si="3"/>
        <v>3151.2456999999995</v>
      </c>
      <c r="L61" s="197">
        <f t="shared" si="3"/>
        <v>531103.105</v>
      </c>
      <c r="M61" s="197">
        <f t="shared" si="3"/>
        <v>1525</v>
      </c>
      <c r="N61" s="197">
        <f t="shared" si="3"/>
        <v>5177.8892</v>
      </c>
      <c r="O61" s="197">
        <f t="shared" si="3"/>
        <v>853186.9780000001</v>
      </c>
      <c r="P61" s="197">
        <f t="shared" si="3"/>
        <v>1091</v>
      </c>
      <c r="Q61" s="197">
        <f t="shared" si="3"/>
        <v>4879.0845</v>
      </c>
      <c r="R61" s="197">
        <f t="shared" si="3"/>
        <v>839648.1839999999</v>
      </c>
      <c r="S61" s="197">
        <f t="shared" si="3"/>
        <v>756</v>
      </c>
      <c r="T61" s="197">
        <f t="shared" si="3"/>
        <v>5166.3389</v>
      </c>
      <c r="U61" s="197">
        <f t="shared" si="3"/>
        <v>788347.013</v>
      </c>
      <c r="V61" s="197">
        <f t="shared" si="3"/>
        <v>330</v>
      </c>
      <c r="W61" s="197">
        <f t="shared" si="3"/>
        <v>2828.3658</v>
      </c>
      <c r="X61" s="197">
        <f t="shared" si="3"/>
        <v>535396.101</v>
      </c>
      <c r="Y61" s="197">
        <f t="shared" si="3"/>
        <v>328</v>
      </c>
      <c r="Z61" s="197">
        <f t="shared" si="3"/>
        <v>2827.7139999999995</v>
      </c>
      <c r="AA61" s="197">
        <f t="shared" si="3"/>
        <v>607931.349</v>
      </c>
      <c r="AB61" s="197">
        <f aca="true" t="shared" si="4" ref="AB61:AM61">+AB6+AB8+AB10+AB12+AB14+AB16+AB18+AB20+AB22+AB24+AB26+AB28+AB30+AB32+AB34+AB36+AB38+AB40+AB42+AB44+AB46+AB48+AB50+AB52+AB54+AB56+AB58</f>
        <v>833</v>
      </c>
      <c r="AC61" s="197">
        <f t="shared" si="4"/>
        <v>3076.3317999999995</v>
      </c>
      <c r="AD61" s="197">
        <f t="shared" si="4"/>
        <v>599176.588</v>
      </c>
      <c r="AE61" s="197">
        <f t="shared" si="4"/>
        <v>747</v>
      </c>
      <c r="AF61" s="197">
        <f t="shared" si="4"/>
        <v>3037.3212000000003</v>
      </c>
      <c r="AG61" s="197">
        <f t="shared" si="4"/>
        <v>725829.0650000001</v>
      </c>
      <c r="AH61" s="197">
        <f t="shared" si="4"/>
        <v>801</v>
      </c>
      <c r="AI61" s="197">
        <f t="shared" si="4"/>
        <v>5200.329800000001</v>
      </c>
      <c r="AJ61" s="197">
        <f t="shared" si="4"/>
        <v>821923.9160000001</v>
      </c>
      <c r="AK61" s="197">
        <f t="shared" si="4"/>
        <v>712</v>
      </c>
      <c r="AL61" s="197">
        <f t="shared" si="4"/>
        <v>4507.4546</v>
      </c>
      <c r="AM61" s="203">
        <f t="shared" si="4"/>
        <v>794662.843</v>
      </c>
      <c r="AN61" s="197">
        <f t="shared" si="2"/>
        <v>8771</v>
      </c>
      <c r="AO61" s="197">
        <f t="shared" si="2"/>
        <v>43850.32869999999</v>
      </c>
      <c r="AP61" s="203">
        <f t="shared" si="2"/>
        <v>7845250.664000001</v>
      </c>
      <c r="AQ61" s="195" t="s">
        <v>23</v>
      </c>
      <c r="AR61" s="262"/>
      <c r="AS61" s="157" t="s">
        <v>0</v>
      </c>
      <c r="AT61" s="82"/>
    </row>
    <row r="62" spans="1:46" s="83" customFormat="1" ht="21.75" customHeight="1">
      <c r="A62" s="483" t="s">
        <v>64</v>
      </c>
      <c r="B62" s="484" t="s">
        <v>64</v>
      </c>
      <c r="C62" s="238" t="s">
        <v>63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108"/>
      <c r="AN62" s="8"/>
      <c r="AO62" s="8"/>
      <c r="AP62" s="108"/>
      <c r="AQ62" s="212" t="s">
        <v>63</v>
      </c>
      <c r="AR62" s="505" t="s">
        <v>64</v>
      </c>
      <c r="AS62" s="506"/>
      <c r="AT62" s="82"/>
    </row>
    <row r="63" spans="1:46" s="83" customFormat="1" ht="21.75" customHeight="1">
      <c r="A63" s="256"/>
      <c r="B63" s="257"/>
      <c r="C63" s="231" t="s">
        <v>24</v>
      </c>
      <c r="D63" s="7">
        <f aca="true" t="shared" si="5" ref="D63:AA63">+D7+D9+D11+D13+D15+D17+D19+D21+D23+D25+D27+D29+D31+D33+D35+D37+D39+D41+D43+D45+D47+D49+D51+D53+D55+D57+D60</f>
        <v>48</v>
      </c>
      <c r="E63" s="7">
        <f t="shared" si="5"/>
        <v>5896.271</v>
      </c>
      <c r="F63" s="7">
        <f t="shared" si="5"/>
        <v>678611.484</v>
      </c>
      <c r="G63" s="7">
        <f t="shared" si="5"/>
        <v>29</v>
      </c>
      <c r="H63" s="7">
        <f t="shared" si="5"/>
        <v>3543.453</v>
      </c>
      <c r="I63" s="7">
        <f t="shared" si="5"/>
        <v>310628.20200000005</v>
      </c>
      <c r="J63" s="7">
        <f t="shared" si="5"/>
        <v>5</v>
      </c>
      <c r="K63" s="7">
        <f t="shared" si="5"/>
        <v>675.766</v>
      </c>
      <c r="L63" s="7">
        <f t="shared" si="5"/>
        <v>56263.41</v>
      </c>
      <c r="M63" s="7">
        <f t="shared" si="5"/>
        <v>3</v>
      </c>
      <c r="N63" s="7">
        <f t="shared" si="5"/>
        <v>75.917</v>
      </c>
      <c r="O63" s="7">
        <f t="shared" si="5"/>
        <v>8561.881</v>
      </c>
      <c r="P63" s="7">
        <f t="shared" si="5"/>
        <v>20</v>
      </c>
      <c r="Q63" s="7">
        <f t="shared" si="5"/>
        <v>1831.1486</v>
      </c>
      <c r="R63" s="7">
        <f t="shared" si="5"/>
        <v>203147.213</v>
      </c>
      <c r="S63" s="7">
        <f t="shared" si="5"/>
        <v>42</v>
      </c>
      <c r="T63" s="7">
        <f t="shared" si="5"/>
        <v>4736.415</v>
      </c>
      <c r="U63" s="7">
        <f t="shared" si="5"/>
        <v>579124.727</v>
      </c>
      <c r="V63" s="7">
        <f t="shared" si="5"/>
        <v>66</v>
      </c>
      <c r="W63" s="7">
        <f t="shared" si="5"/>
        <v>5092.6242</v>
      </c>
      <c r="X63" s="7">
        <f t="shared" si="5"/>
        <v>885014.366</v>
      </c>
      <c r="Y63" s="7">
        <f t="shared" si="5"/>
        <v>45</v>
      </c>
      <c r="Z63" s="7">
        <f t="shared" si="5"/>
        <v>3498.7952</v>
      </c>
      <c r="AA63" s="7">
        <f t="shared" si="5"/>
        <v>633506.115</v>
      </c>
      <c r="AB63" s="7">
        <f aca="true" t="shared" si="6" ref="AB63:AM63">+AB7+AB9+AB11+AB13+AB15+AB17+AB19+AB21+AB23+AB25+AB27+AB29+AB31+AB33+AB35+AB37+AB39+AB41+AB43+AB45+AB47+AB49+AB51+AB53+AB55+AB57+AB60</f>
        <v>41</v>
      </c>
      <c r="AC63" s="7">
        <f t="shared" si="6"/>
        <v>2032.9116000000001</v>
      </c>
      <c r="AD63" s="7">
        <f t="shared" si="6"/>
        <v>253506.477</v>
      </c>
      <c r="AE63" s="7">
        <f t="shared" si="6"/>
        <v>53</v>
      </c>
      <c r="AF63" s="7">
        <f t="shared" si="6"/>
        <v>5372.9364000000005</v>
      </c>
      <c r="AG63" s="7">
        <f t="shared" si="6"/>
        <v>429532.511</v>
      </c>
      <c r="AH63" s="7">
        <f t="shared" si="6"/>
        <v>122</v>
      </c>
      <c r="AI63" s="7">
        <f t="shared" si="6"/>
        <v>6494.0418</v>
      </c>
      <c r="AJ63" s="7">
        <f t="shared" si="6"/>
        <v>658330.812</v>
      </c>
      <c r="AK63" s="7">
        <f t="shared" si="6"/>
        <v>92</v>
      </c>
      <c r="AL63" s="7">
        <f t="shared" si="6"/>
        <v>5544.8034</v>
      </c>
      <c r="AM63" s="110">
        <f t="shared" si="6"/>
        <v>586179.236</v>
      </c>
      <c r="AN63" s="7">
        <f>+D63+G63+J63+M63+P63+S63+V63+Y63+AB63+AE63+AH63+AK63</f>
        <v>566</v>
      </c>
      <c r="AO63" s="7">
        <f>+E63+H63+K63+N63+Q63+T63+W63+Z63+AC63+AF63+AI63+AL63</f>
        <v>44795.083199999994</v>
      </c>
      <c r="AP63" s="110">
        <f>+F63+I63+L63+O63+R63+U63+X63+AA63+AD63+AG63+AJ63+AM63</f>
        <v>5282406.434</v>
      </c>
      <c r="AQ63" s="114" t="s">
        <v>24</v>
      </c>
      <c r="AR63" s="263"/>
      <c r="AS63" s="160"/>
      <c r="AT63" s="82"/>
    </row>
    <row r="64" spans="1:46" s="83" customFormat="1" ht="21.75" customHeight="1">
      <c r="A64" s="155" t="s">
        <v>65</v>
      </c>
      <c r="B64" s="466" t="s">
        <v>66</v>
      </c>
      <c r="C64" s="80" t="s">
        <v>23</v>
      </c>
      <c r="D64" s="8">
        <v>1674</v>
      </c>
      <c r="E64" s="8">
        <v>525.685</v>
      </c>
      <c r="F64" s="8">
        <v>130670.541</v>
      </c>
      <c r="G64" s="8">
        <v>841</v>
      </c>
      <c r="H64" s="8">
        <v>71.6774</v>
      </c>
      <c r="I64" s="8">
        <v>33902.882</v>
      </c>
      <c r="J64" s="8">
        <v>1220</v>
      </c>
      <c r="K64" s="8">
        <v>109.0738</v>
      </c>
      <c r="L64" s="8">
        <v>66605.781</v>
      </c>
      <c r="M64" s="8">
        <v>1782</v>
      </c>
      <c r="N64" s="8">
        <v>210.67465</v>
      </c>
      <c r="O64" s="8">
        <v>142203.189</v>
      </c>
      <c r="P64" s="8">
        <v>2795</v>
      </c>
      <c r="Q64" s="8">
        <v>447.8164</v>
      </c>
      <c r="R64" s="8">
        <v>305670.677</v>
      </c>
      <c r="S64" s="8">
        <v>3547</v>
      </c>
      <c r="T64" s="8">
        <v>1414.1258</v>
      </c>
      <c r="U64" s="8">
        <v>683061.252</v>
      </c>
      <c r="V64" s="8">
        <v>2850</v>
      </c>
      <c r="W64" s="8">
        <v>2093.05087</v>
      </c>
      <c r="X64" s="8">
        <v>1033076.936</v>
      </c>
      <c r="Y64" s="8">
        <v>1789</v>
      </c>
      <c r="Z64" s="8">
        <v>491.5934</v>
      </c>
      <c r="AA64" s="8">
        <v>174730.618</v>
      </c>
      <c r="AB64" s="8">
        <v>2247</v>
      </c>
      <c r="AC64" s="8">
        <v>480.5838</v>
      </c>
      <c r="AD64" s="8">
        <v>146403.35</v>
      </c>
      <c r="AE64" s="8">
        <v>3301</v>
      </c>
      <c r="AF64" s="8">
        <v>1249.8584</v>
      </c>
      <c r="AG64" s="8">
        <v>538814.117</v>
      </c>
      <c r="AH64" s="8">
        <v>3089</v>
      </c>
      <c r="AI64" s="8">
        <v>693.6045</v>
      </c>
      <c r="AJ64" s="8">
        <v>274165.885</v>
      </c>
      <c r="AK64" s="8">
        <v>1902</v>
      </c>
      <c r="AL64" s="8">
        <v>141.779</v>
      </c>
      <c r="AM64" s="108">
        <v>94771.978</v>
      </c>
      <c r="AN64" s="8">
        <f>+D64+G64+J64+M64+P64+S64+V64+Y64+AB64+AE64+AH64+AK64</f>
        <v>27037</v>
      </c>
      <c r="AO64" s="8">
        <f aca="true" t="shared" si="7" ref="AO64:AP69">+E64+H64+K64+N64+Q64+T64+W64+Z64+AC64+AF64+AI64+AL64</f>
        <v>7929.5230200000005</v>
      </c>
      <c r="AP64" s="108">
        <f t="shared" si="7"/>
        <v>3624077.2060000002</v>
      </c>
      <c r="AQ64" s="241" t="s">
        <v>23</v>
      </c>
      <c r="AR64" s="466" t="s">
        <v>66</v>
      </c>
      <c r="AS64" s="265" t="s">
        <v>65</v>
      </c>
      <c r="AT64" s="82"/>
    </row>
    <row r="65" spans="1:46" s="83" customFormat="1" ht="21.75" customHeight="1">
      <c r="A65" s="155"/>
      <c r="B65" s="467"/>
      <c r="C65" s="140" t="s">
        <v>24</v>
      </c>
      <c r="D65" s="7">
        <v>54</v>
      </c>
      <c r="E65" s="7">
        <v>126.5038</v>
      </c>
      <c r="F65" s="7">
        <v>17247.399</v>
      </c>
      <c r="G65" s="7">
        <v>42</v>
      </c>
      <c r="H65" s="7">
        <v>143.1512</v>
      </c>
      <c r="I65" s="7">
        <v>22489.982</v>
      </c>
      <c r="J65" s="7">
        <v>44</v>
      </c>
      <c r="K65" s="7">
        <v>77.8134</v>
      </c>
      <c r="L65" s="7">
        <v>16552.143</v>
      </c>
      <c r="M65" s="7">
        <v>36</v>
      </c>
      <c r="N65" s="7">
        <v>6.903</v>
      </c>
      <c r="O65" s="7">
        <v>1583.63</v>
      </c>
      <c r="P65" s="7">
        <v>36</v>
      </c>
      <c r="Q65" s="7">
        <v>13.8096</v>
      </c>
      <c r="R65" s="7">
        <v>2204.814</v>
      </c>
      <c r="S65" s="7">
        <v>48</v>
      </c>
      <c r="T65" s="7">
        <v>88.744</v>
      </c>
      <c r="U65" s="7">
        <v>9931.001</v>
      </c>
      <c r="V65" s="7">
        <v>28</v>
      </c>
      <c r="W65" s="7">
        <v>4.9502</v>
      </c>
      <c r="X65" s="7">
        <v>1006.106</v>
      </c>
      <c r="Y65" s="7">
        <v>16</v>
      </c>
      <c r="Z65" s="7">
        <v>0.164</v>
      </c>
      <c r="AA65" s="7">
        <v>64.422</v>
      </c>
      <c r="AB65" s="7">
        <v>61</v>
      </c>
      <c r="AC65" s="7">
        <v>21.383</v>
      </c>
      <c r="AD65" s="7">
        <v>5722.574</v>
      </c>
      <c r="AE65" s="7">
        <v>43</v>
      </c>
      <c r="AF65" s="7">
        <v>5.479</v>
      </c>
      <c r="AG65" s="7">
        <v>1203.155</v>
      </c>
      <c r="AH65" s="7">
        <v>35</v>
      </c>
      <c r="AI65" s="7">
        <v>3.971</v>
      </c>
      <c r="AJ65" s="7">
        <v>573.762</v>
      </c>
      <c r="AK65" s="7">
        <v>39</v>
      </c>
      <c r="AL65" s="7">
        <v>13.5894</v>
      </c>
      <c r="AM65" s="110">
        <v>1241.318</v>
      </c>
      <c r="AN65" s="7">
        <f>+D65+G65+J65+M65+P65+S65+V65+Y65+AB65+AE65+AH65+AK65</f>
        <v>482</v>
      </c>
      <c r="AO65" s="7">
        <f t="shared" si="7"/>
        <v>506.4615999999999</v>
      </c>
      <c r="AP65" s="110">
        <f t="shared" si="7"/>
        <v>79820.306</v>
      </c>
      <c r="AQ65" s="240" t="s">
        <v>24</v>
      </c>
      <c r="AR65" s="467"/>
      <c r="AS65" s="157"/>
      <c r="AT65" s="82"/>
    </row>
    <row r="66" spans="1:46" s="83" customFormat="1" ht="21.75" customHeight="1">
      <c r="A66" s="155" t="s">
        <v>67</v>
      </c>
      <c r="B66" s="466" t="s">
        <v>68</v>
      </c>
      <c r="C66" s="80" t="s">
        <v>23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108"/>
      <c r="AN66" s="8"/>
      <c r="AO66" s="8"/>
      <c r="AP66" s="108"/>
      <c r="AQ66" s="211" t="s">
        <v>23</v>
      </c>
      <c r="AR66" s="466" t="s">
        <v>68</v>
      </c>
      <c r="AS66" s="157" t="s">
        <v>67</v>
      </c>
      <c r="AT66" s="82"/>
    </row>
    <row r="67" spans="1:46" s="83" customFormat="1" ht="21.75" customHeight="1">
      <c r="A67" s="158" t="s">
        <v>49</v>
      </c>
      <c r="B67" s="467"/>
      <c r="C67" s="140" t="s">
        <v>24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110"/>
      <c r="AN67" s="7"/>
      <c r="AO67" s="7"/>
      <c r="AP67" s="110"/>
      <c r="AQ67" s="159" t="s">
        <v>24</v>
      </c>
      <c r="AR67" s="467"/>
      <c r="AS67" s="160" t="s">
        <v>49</v>
      </c>
      <c r="AT67" s="82"/>
    </row>
    <row r="68" spans="1:46" s="83" customFormat="1" ht="21.75" customHeight="1">
      <c r="A68" s="485" t="s">
        <v>106</v>
      </c>
      <c r="B68" s="486"/>
      <c r="C68" s="80" t="s">
        <v>23</v>
      </c>
      <c r="D68" s="8">
        <f>+D61+D64+D66</f>
        <v>2150</v>
      </c>
      <c r="E68" s="8">
        <f>+E61+E64+E66</f>
        <v>2781.6022999999996</v>
      </c>
      <c r="F68" s="8">
        <f>+F61+F64+F66</f>
        <v>536196.73</v>
      </c>
      <c r="G68" s="8">
        <f>+G61+G64+G66</f>
        <v>1257</v>
      </c>
      <c r="H68" s="8">
        <f aca="true" t="shared" si="8" ref="H68:AN68">+H61+H64+H66</f>
        <v>1814.0133</v>
      </c>
      <c r="I68" s="8">
        <f t="shared" si="8"/>
        <v>376422.21499999997</v>
      </c>
      <c r="J68" s="8">
        <f>+J61+J64+J66</f>
        <v>1976</v>
      </c>
      <c r="K68" s="8">
        <f>+K61+K64+K66</f>
        <v>3260.3194999999996</v>
      </c>
      <c r="L68" s="8">
        <f>+L61+L64+L66</f>
        <v>597708.8859999999</v>
      </c>
      <c r="M68" s="8">
        <f t="shared" si="8"/>
        <v>3307</v>
      </c>
      <c r="N68" s="8">
        <f t="shared" si="8"/>
        <v>5388.56385</v>
      </c>
      <c r="O68" s="8">
        <f t="shared" si="8"/>
        <v>995390.1670000001</v>
      </c>
      <c r="P68" s="8">
        <f t="shared" si="8"/>
        <v>3886</v>
      </c>
      <c r="Q68" s="8">
        <f t="shared" si="8"/>
        <v>5326.9009</v>
      </c>
      <c r="R68" s="8">
        <f t="shared" si="8"/>
        <v>1145318.861</v>
      </c>
      <c r="S68" s="8">
        <f t="shared" si="8"/>
        <v>4303</v>
      </c>
      <c r="T68" s="8">
        <f t="shared" si="8"/>
        <v>6580.4646999999995</v>
      </c>
      <c r="U68" s="8">
        <f t="shared" si="8"/>
        <v>1471408.2650000001</v>
      </c>
      <c r="V68" s="8">
        <f>+V61+V64+V66</f>
        <v>3180</v>
      </c>
      <c r="W68" s="8">
        <f>+W61+W64+W66</f>
        <v>4921.4166700000005</v>
      </c>
      <c r="X68" s="8">
        <f>+X61+X64+X66</f>
        <v>1568473.037</v>
      </c>
      <c r="Y68" s="8">
        <f t="shared" si="8"/>
        <v>2117</v>
      </c>
      <c r="Z68" s="8">
        <f t="shared" si="8"/>
        <v>3319.3073999999997</v>
      </c>
      <c r="AA68" s="8">
        <f t="shared" si="8"/>
        <v>782661.9670000001</v>
      </c>
      <c r="AB68" s="8">
        <f t="shared" si="8"/>
        <v>3080</v>
      </c>
      <c r="AC68" s="8">
        <f t="shared" si="8"/>
        <v>3556.9155999999994</v>
      </c>
      <c r="AD68" s="8">
        <f t="shared" si="8"/>
        <v>745579.938</v>
      </c>
      <c r="AE68" s="8">
        <f t="shared" si="8"/>
        <v>4048</v>
      </c>
      <c r="AF68" s="8">
        <f>+AF61+AF64+AF66</f>
        <v>4287.1796</v>
      </c>
      <c r="AG68" s="8">
        <f t="shared" si="8"/>
        <v>1264643.182</v>
      </c>
      <c r="AH68" s="8">
        <f>+AH61+AH64+AH66</f>
        <v>3890</v>
      </c>
      <c r="AI68" s="8">
        <f>+AI61+AI64+AI66</f>
        <v>5893.934300000002</v>
      </c>
      <c r="AJ68" s="8">
        <f>+AJ61+AJ64+AJ66</f>
        <v>1096089.801</v>
      </c>
      <c r="AK68" s="8">
        <f t="shared" si="8"/>
        <v>2614</v>
      </c>
      <c r="AL68" s="8">
        <f t="shared" si="8"/>
        <v>4649.2336</v>
      </c>
      <c r="AM68" s="108">
        <f t="shared" si="8"/>
        <v>889434.821</v>
      </c>
      <c r="AN68" s="8">
        <f t="shared" si="8"/>
        <v>35808</v>
      </c>
      <c r="AO68" s="8">
        <f t="shared" si="7"/>
        <v>51779.85172</v>
      </c>
      <c r="AP68" s="108">
        <f t="shared" si="7"/>
        <v>11469327.87</v>
      </c>
      <c r="AQ68" s="195" t="s">
        <v>23</v>
      </c>
      <c r="AR68" s="492" t="s">
        <v>77</v>
      </c>
      <c r="AS68" s="493"/>
      <c r="AT68" s="82"/>
    </row>
    <row r="69" spans="1:46" s="83" customFormat="1" ht="21.75" customHeight="1">
      <c r="A69" s="487"/>
      <c r="B69" s="488"/>
      <c r="C69" s="140" t="s">
        <v>24</v>
      </c>
      <c r="D69" s="7">
        <f>+D63+D65+D67</f>
        <v>102</v>
      </c>
      <c r="E69" s="7">
        <f>+E63+E65+E67</f>
        <v>6022.7748</v>
      </c>
      <c r="F69" s="7">
        <f>+F63+F65+F67</f>
        <v>695858.883</v>
      </c>
      <c r="G69" s="7">
        <f aca="true" t="shared" si="9" ref="G69:AG69">+G63+G65+G67</f>
        <v>71</v>
      </c>
      <c r="H69" s="7">
        <f t="shared" si="9"/>
        <v>3686.6041999999998</v>
      </c>
      <c r="I69" s="7">
        <f t="shared" si="9"/>
        <v>333118.18400000007</v>
      </c>
      <c r="J69" s="7">
        <f>+J63+J65+J67</f>
        <v>49</v>
      </c>
      <c r="K69" s="7">
        <f>+K63+K65+K67</f>
        <v>753.5794</v>
      </c>
      <c r="L69" s="7">
        <f>+L63+L65+L67</f>
        <v>72815.553</v>
      </c>
      <c r="M69" s="7">
        <f t="shared" si="9"/>
        <v>39</v>
      </c>
      <c r="N69" s="7">
        <f t="shared" si="9"/>
        <v>82.82000000000001</v>
      </c>
      <c r="O69" s="7">
        <f t="shared" si="9"/>
        <v>10145.510999999999</v>
      </c>
      <c r="P69" s="7">
        <f t="shared" si="9"/>
        <v>56</v>
      </c>
      <c r="Q69" s="7">
        <f t="shared" si="9"/>
        <v>1844.9582</v>
      </c>
      <c r="R69" s="7">
        <f t="shared" si="9"/>
        <v>205352.027</v>
      </c>
      <c r="S69" s="7">
        <f t="shared" si="9"/>
        <v>90</v>
      </c>
      <c r="T69" s="7">
        <f t="shared" si="9"/>
        <v>4825.159</v>
      </c>
      <c r="U69" s="7">
        <f t="shared" si="9"/>
        <v>589055.728</v>
      </c>
      <c r="V69" s="7">
        <f>+V63+V65+V67</f>
        <v>94</v>
      </c>
      <c r="W69" s="7">
        <f>+W63+W65+W67</f>
        <v>5097.5744</v>
      </c>
      <c r="X69" s="7">
        <f>+X63+X65+X67</f>
        <v>886020.4720000001</v>
      </c>
      <c r="Y69" s="7">
        <f t="shared" si="9"/>
        <v>61</v>
      </c>
      <c r="Z69" s="7">
        <f t="shared" si="9"/>
        <v>3498.9592000000002</v>
      </c>
      <c r="AA69" s="7">
        <f t="shared" si="9"/>
        <v>633570.537</v>
      </c>
      <c r="AB69" s="7">
        <f t="shared" si="9"/>
        <v>102</v>
      </c>
      <c r="AC69" s="7">
        <f t="shared" si="9"/>
        <v>2054.2946</v>
      </c>
      <c r="AD69" s="7">
        <f t="shared" si="9"/>
        <v>259229.051</v>
      </c>
      <c r="AE69" s="7">
        <f t="shared" si="9"/>
        <v>96</v>
      </c>
      <c r="AF69" s="7">
        <f t="shared" si="9"/>
        <v>5378.415400000001</v>
      </c>
      <c r="AG69" s="7">
        <f t="shared" si="9"/>
        <v>430735.666</v>
      </c>
      <c r="AH69" s="7">
        <f aca="true" t="shared" si="10" ref="AH69:AN69">+AH63+AH65+AH67</f>
        <v>157</v>
      </c>
      <c r="AI69" s="7">
        <f t="shared" si="10"/>
        <v>6498.0127999999995</v>
      </c>
      <c r="AJ69" s="7">
        <f t="shared" si="10"/>
        <v>658904.574</v>
      </c>
      <c r="AK69" s="7">
        <f t="shared" si="10"/>
        <v>131</v>
      </c>
      <c r="AL69" s="7">
        <f t="shared" si="10"/>
        <v>5558.3928</v>
      </c>
      <c r="AM69" s="110">
        <f t="shared" si="10"/>
        <v>587420.554</v>
      </c>
      <c r="AN69" s="7">
        <f t="shared" si="10"/>
        <v>1048</v>
      </c>
      <c r="AO69" s="7">
        <f t="shared" si="7"/>
        <v>45301.5448</v>
      </c>
      <c r="AP69" s="110">
        <f t="shared" si="7"/>
        <v>5362226.74</v>
      </c>
      <c r="AQ69" s="114" t="s">
        <v>24</v>
      </c>
      <c r="AR69" s="494"/>
      <c r="AS69" s="495"/>
      <c r="AT69" s="82"/>
    </row>
    <row r="70" spans="1:46" s="83" customFormat="1" ht="21.75" customHeight="1" thickBot="1">
      <c r="A70" s="531" t="s">
        <v>99</v>
      </c>
      <c r="B70" s="532" t="s">
        <v>69</v>
      </c>
      <c r="C70" s="82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15"/>
      <c r="AN70" s="10"/>
      <c r="AO70" s="10"/>
      <c r="AP70" s="115"/>
      <c r="AQ70" s="526" t="s">
        <v>99</v>
      </c>
      <c r="AR70" s="527" t="s">
        <v>69</v>
      </c>
      <c r="AS70" s="528"/>
      <c r="AT70" s="82"/>
    </row>
    <row r="71" spans="1:46" s="83" customFormat="1" ht="21.75" customHeight="1" thickBot="1">
      <c r="A71" s="529" t="s">
        <v>101</v>
      </c>
      <c r="B71" s="530" t="s">
        <v>70</v>
      </c>
      <c r="C71" s="167"/>
      <c r="D71" s="10">
        <f>D68+D69</f>
        <v>2252</v>
      </c>
      <c r="E71" s="10">
        <f>E68+E69</f>
        <v>8804.3771</v>
      </c>
      <c r="F71" s="10">
        <f>F68+F69</f>
        <v>1232055.613</v>
      </c>
      <c r="G71" s="10">
        <f aca="true" t="shared" si="11" ref="G71:AM71">G68+G69</f>
        <v>1328</v>
      </c>
      <c r="H71" s="10">
        <f t="shared" si="11"/>
        <v>5500.6175</v>
      </c>
      <c r="I71" s="10">
        <f t="shared" si="11"/>
        <v>709540.399</v>
      </c>
      <c r="J71" s="10">
        <f t="shared" si="11"/>
        <v>2025</v>
      </c>
      <c r="K71" s="10">
        <f t="shared" si="11"/>
        <v>4013.8988999999997</v>
      </c>
      <c r="L71" s="10">
        <f t="shared" si="11"/>
        <v>670524.4389999999</v>
      </c>
      <c r="M71" s="10">
        <f t="shared" si="11"/>
        <v>3346</v>
      </c>
      <c r="N71" s="10">
        <f t="shared" si="11"/>
        <v>5471.383849999999</v>
      </c>
      <c r="O71" s="10">
        <f t="shared" si="11"/>
        <v>1005535.6780000001</v>
      </c>
      <c r="P71" s="10">
        <f aca="true" t="shared" si="12" ref="P71:U71">P68+P69+P70</f>
        <v>3942</v>
      </c>
      <c r="Q71" s="10">
        <f t="shared" si="12"/>
        <v>7171.8591</v>
      </c>
      <c r="R71" s="10">
        <f t="shared" si="12"/>
        <v>1350670.888</v>
      </c>
      <c r="S71" s="10">
        <f t="shared" si="12"/>
        <v>4393</v>
      </c>
      <c r="T71" s="10">
        <f t="shared" si="12"/>
        <v>11405.6237</v>
      </c>
      <c r="U71" s="10">
        <f t="shared" si="12"/>
        <v>2060463.9930000002</v>
      </c>
      <c r="V71" s="10">
        <f>V68+V69+V70</f>
        <v>3274</v>
      </c>
      <c r="W71" s="10">
        <f>W68+W69+W70</f>
        <v>10018.99107</v>
      </c>
      <c r="X71" s="10">
        <f>X68+X69+X70</f>
        <v>2454493.509</v>
      </c>
      <c r="Y71" s="10">
        <f t="shared" si="11"/>
        <v>2178</v>
      </c>
      <c r="Z71" s="10">
        <f t="shared" si="11"/>
        <v>6818.2666</v>
      </c>
      <c r="AA71" s="10">
        <f t="shared" si="11"/>
        <v>1416232.5040000002</v>
      </c>
      <c r="AB71" s="10">
        <f t="shared" si="11"/>
        <v>3182</v>
      </c>
      <c r="AC71" s="10">
        <f t="shared" si="11"/>
        <v>5611.2101999999995</v>
      </c>
      <c r="AD71" s="10">
        <f t="shared" si="11"/>
        <v>1004808.989</v>
      </c>
      <c r="AE71" s="10">
        <f t="shared" si="11"/>
        <v>4144</v>
      </c>
      <c r="AF71" s="10">
        <f>AF68+AF69</f>
        <v>9665.595000000001</v>
      </c>
      <c r="AG71" s="10">
        <f t="shared" si="11"/>
        <v>1695378.848</v>
      </c>
      <c r="AH71" s="10">
        <f>AH68+AH69</f>
        <v>4047</v>
      </c>
      <c r="AI71" s="10">
        <f>AI68+AI69</f>
        <v>12391.947100000001</v>
      </c>
      <c r="AJ71" s="10">
        <f>AJ68+AJ69</f>
        <v>1754994.375</v>
      </c>
      <c r="AK71" s="10">
        <f t="shared" si="11"/>
        <v>2745</v>
      </c>
      <c r="AL71" s="10">
        <f t="shared" si="11"/>
        <v>10207.6264</v>
      </c>
      <c r="AM71" s="115">
        <f t="shared" si="11"/>
        <v>1476855.375</v>
      </c>
      <c r="AN71" s="10">
        <f>+D71+G71+J71+M71+P71+S71+V71+Y71+AB71+AE71+AH71+AK71</f>
        <v>36856</v>
      </c>
      <c r="AO71" s="10">
        <f>+E71+H71+K71+N71+Q71+T71+W71+Z71+AC71+AF71+AI71+AL71</f>
        <v>97081.39652000001</v>
      </c>
      <c r="AP71" s="115">
        <f>+F71+I71+L71+O71+R71+U71+X71+AA71+AD71+AG71+AJ71+AM71</f>
        <v>16831554.61</v>
      </c>
      <c r="AQ71" s="523" t="s">
        <v>101</v>
      </c>
      <c r="AR71" s="524" t="s">
        <v>70</v>
      </c>
      <c r="AS71" s="525" t="s">
        <v>0</v>
      </c>
      <c r="AT71" s="82"/>
    </row>
    <row r="72" spans="4:44" s="83" customFormat="1" ht="18.75"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78"/>
      <c r="P72" s="371"/>
      <c r="Q72" s="371"/>
      <c r="R72" s="371"/>
      <c r="S72" s="282"/>
      <c r="T72" s="282"/>
      <c r="U72" s="372"/>
      <c r="V72" s="147"/>
      <c r="W72" s="147"/>
      <c r="X72" s="153" t="s">
        <v>88</v>
      </c>
      <c r="Y72" s="147"/>
      <c r="Z72" s="147"/>
      <c r="AA72" s="147"/>
      <c r="AB72" s="147"/>
      <c r="AC72" s="147"/>
      <c r="AD72" s="147"/>
      <c r="AE72" s="147"/>
      <c r="AF72" s="147"/>
      <c r="AG72" s="147"/>
      <c r="AH72" s="282"/>
      <c r="AI72" s="282"/>
      <c r="AJ72" s="283"/>
      <c r="AK72" s="147"/>
      <c r="AL72" s="147"/>
      <c r="AM72" s="147"/>
      <c r="AN72" s="267"/>
      <c r="AO72" s="147"/>
      <c r="AP72" s="147"/>
      <c r="AR72" s="153" t="s">
        <v>88</v>
      </c>
    </row>
    <row r="73" spans="4:42" s="83" customFormat="1" ht="18.75">
      <c r="D73" s="147"/>
      <c r="E73" s="147"/>
      <c r="F73" s="147"/>
      <c r="G73" s="147"/>
      <c r="H73" s="147"/>
      <c r="I73" s="147"/>
      <c r="J73" s="147"/>
      <c r="K73" s="147"/>
      <c r="L73" s="147"/>
      <c r="M73" s="78"/>
      <c r="N73" s="147"/>
      <c r="O73" s="78"/>
      <c r="P73" s="371"/>
      <c r="Q73" s="371"/>
      <c r="R73" s="371"/>
      <c r="S73" s="282"/>
      <c r="T73" s="282"/>
      <c r="U73" s="282"/>
      <c r="V73" s="165"/>
      <c r="W73" s="166"/>
      <c r="X73" s="166"/>
      <c r="Y73" s="147"/>
      <c r="Z73" s="147"/>
      <c r="AA73" s="147"/>
      <c r="AB73" s="147"/>
      <c r="AC73" s="147"/>
      <c r="AD73" s="147"/>
      <c r="AE73" s="147"/>
      <c r="AF73" s="147"/>
      <c r="AG73" s="78"/>
      <c r="AH73" s="282"/>
      <c r="AI73" s="282"/>
      <c r="AJ73" s="283"/>
      <c r="AK73" s="147"/>
      <c r="AL73" s="147"/>
      <c r="AM73" s="147"/>
      <c r="AN73" s="147"/>
      <c r="AO73" s="147"/>
      <c r="AP73" s="147"/>
    </row>
    <row r="74" spans="13:38" ht="18.75">
      <c r="M74" s="4"/>
      <c r="O74" s="4"/>
      <c r="P74" s="279"/>
      <c r="Q74" s="279"/>
      <c r="R74" s="279"/>
      <c r="S74" s="29"/>
      <c r="T74" s="29"/>
      <c r="AG74" s="4"/>
      <c r="AH74" s="4"/>
      <c r="AI74" s="4"/>
      <c r="AJ74" s="4"/>
      <c r="AK74" s="4"/>
      <c r="AL74" s="4"/>
    </row>
    <row r="75" spans="13:38" ht="18.75">
      <c r="M75" s="4"/>
      <c r="O75" s="4"/>
      <c r="P75" s="279"/>
      <c r="Q75" s="279"/>
      <c r="R75" s="279"/>
      <c r="S75" s="29"/>
      <c r="AG75" s="4"/>
      <c r="AH75" s="4"/>
      <c r="AI75" s="4"/>
      <c r="AJ75" s="4"/>
      <c r="AK75" s="4"/>
      <c r="AL75" s="4"/>
    </row>
    <row r="76" spans="13:36" ht="18.75">
      <c r="M76" s="4"/>
      <c r="P76" s="279"/>
      <c r="Q76" s="279"/>
      <c r="R76" s="279"/>
      <c r="S76" s="29"/>
      <c r="AG76" s="4"/>
      <c r="AH76" s="4"/>
      <c r="AJ76" s="4"/>
    </row>
    <row r="77" spans="13:36" ht="18.75">
      <c r="M77" s="4"/>
      <c r="P77" s="279"/>
      <c r="Q77" s="279"/>
      <c r="R77" s="279"/>
      <c r="S77" s="29"/>
      <c r="AG77" s="4"/>
      <c r="AH77" s="4"/>
      <c r="AJ77" s="4"/>
    </row>
    <row r="78" spans="13:36" ht="18.75">
      <c r="M78" s="4"/>
      <c r="P78" s="279"/>
      <c r="Q78" s="279"/>
      <c r="R78" s="279"/>
      <c r="S78" s="29"/>
      <c r="AH78" s="4"/>
      <c r="AJ78" s="4"/>
    </row>
    <row r="79" spans="13:19" ht="18.75">
      <c r="M79" s="4"/>
      <c r="P79" s="279"/>
      <c r="Q79" s="279"/>
      <c r="R79" s="279"/>
      <c r="S79" s="29"/>
    </row>
    <row r="80" spans="13:19" ht="18.75">
      <c r="M80" s="4"/>
      <c r="P80" s="279"/>
      <c r="Q80" s="279"/>
      <c r="R80" s="279"/>
      <c r="S80" s="29"/>
    </row>
    <row r="81" spans="13:19" ht="18.75">
      <c r="M81" s="4"/>
      <c r="P81" s="279"/>
      <c r="Q81" s="279"/>
      <c r="R81" s="279"/>
      <c r="S81" s="29"/>
    </row>
    <row r="82" spans="13:19" ht="18.75">
      <c r="M82" s="4"/>
      <c r="P82" s="279"/>
      <c r="Q82" s="279"/>
      <c r="R82" s="279"/>
      <c r="S82" s="29"/>
    </row>
    <row r="83" spans="13:19" ht="18.75">
      <c r="M83" s="4"/>
      <c r="P83" s="279"/>
      <c r="Q83" s="279"/>
      <c r="R83" s="279"/>
      <c r="S83" s="29"/>
    </row>
    <row r="84" spans="13:19" ht="18.75">
      <c r="M84" s="4"/>
      <c r="P84" s="279"/>
      <c r="Q84" s="279"/>
      <c r="R84" s="279"/>
      <c r="S84" s="29"/>
    </row>
    <row r="85" spans="13:19" ht="18.75">
      <c r="M85" s="4"/>
      <c r="P85" s="279"/>
      <c r="Q85" s="279"/>
      <c r="R85" s="279"/>
      <c r="S85" s="29"/>
    </row>
    <row r="86" spans="3:19" ht="18.75">
      <c r="C86" s="21"/>
      <c r="D86" s="4"/>
      <c r="M86" s="4"/>
      <c r="P86" s="279"/>
      <c r="Q86" s="279"/>
      <c r="R86" s="279"/>
      <c r="S86" s="29"/>
    </row>
    <row r="87" spans="3:19" ht="18.75">
      <c r="C87" s="21"/>
      <c r="D87" s="4"/>
      <c r="M87" s="4"/>
      <c r="P87" s="279"/>
      <c r="Q87" s="279"/>
      <c r="R87" s="279"/>
      <c r="S87" s="29"/>
    </row>
    <row r="88" spans="3:19" ht="18.75">
      <c r="C88" s="21"/>
      <c r="D88" s="4"/>
      <c r="M88" s="4"/>
      <c r="P88" s="279"/>
      <c r="Q88" s="279"/>
      <c r="R88" s="279"/>
      <c r="S88" s="29"/>
    </row>
    <row r="89" spans="3:19" ht="18.75">
      <c r="C89" s="21"/>
      <c r="D89" s="4"/>
      <c r="M89" s="4"/>
      <c r="P89" s="279"/>
      <c r="Q89" s="279"/>
      <c r="R89" s="279"/>
      <c r="S89" s="29"/>
    </row>
    <row r="90" spans="3:19" ht="18.75">
      <c r="C90" s="21"/>
      <c r="D90" s="4"/>
      <c r="M90" s="4"/>
      <c r="P90" s="279"/>
      <c r="Q90" s="279"/>
      <c r="R90" s="279"/>
      <c r="S90" s="29"/>
    </row>
    <row r="91" spans="3:19" ht="18.75">
      <c r="C91" s="21"/>
      <c r="D91" s="4"/>
      <c r="M91" s="4"/>
      <c r="P91" s="279"/>
      <c r="Q91" s="279"/>
      <c r="R91" s="279"/>
      <c r="S91" s="29"/>
    </row>
    <row r="92" spans="3:19" ht="18.75">
      <c r="C92" s="21"/>
      <c r="D92" s="4"/>
      <c r="M92" s="4"/>
      <c r="P92" s="279"/>
      <c r="Q92" s="279"/>
      <c r="R92" s="279"/>
      <c r="S92" s="29"/>
    </row>
    <row r="93" spans="3:19" ht="18.75">
      <c r="C93" s="21"/>
      <c r="D93" s="4"/>
      <c r="M93" s="4"/>
      <c r="P93" s="279"/>
      <c r="Q93" s="279"/>
      <c r="R93" s="279"/>
      <c r="S93" s="29"/>
    </row>
    <row r="94" spans="3:18" ht="18.75">
      <c r="C94" s="21"/>
      <c r="D94" s="4"/>
      <c r="M94" s="4"/>
      <c r="P94" s="279"/>
      <c r="Q94" s="279"/>
      <c r="R94" s="279"/>
    </row>
    <row r="95" spans="3:18" ht="18.75">
      <c r="C95" s="21"/>
      <c r="D95" s="4"/>
      <c r="M95" s="4"/>
      <c r="P95" s="4"/>
      <c r="Q95" s="4"/>
      <c r="R95" s="4"/>
    </row>
    <row r="96" spans="3:16" ht="18.75">
      <c r="C96" s="21"/>
      <c r="D96" s="4"/>
      <c r="M96" s="4"/>
      <c r="P96" s="4"/>
    </row>
    <row r="97" spans="3:13" ht="18.75">
      <c r="C97" s="21"/>
      <c r="D97" s="4"/>
      <c r="M97" s="4"/>
    </row>
    <row r="98" ht="18.75">
      <c r="M98" s="4"/>
    </row>
    <row r="99" ht="18.75">
      <c r="M99" s="4"/>
    </row>
    <row r="100" ht="18.75">
      <c r="M100" s="4"/>
    </row>
    <row r="101" ht="18.75">
      <c r="M101" s="4"/>
    </row>
  </sheetData>
  <sheetProtection/>
  <mergeCells count="67">
    <mergeCell ref="AR50:AR51"/>
    <mergeCell ref="AR54:AR55"/>
    <mergeCell ref="AR56:AS57"/>
    <mergeCell ref="A71:B71"/>
    <mergeCell ref="B64:B65"/>
    <mergeCell ref="B66:B67"/>
    <mergeCell ref="A68:B69"/>
    <mergeCell ref="A70:B70"/>
    <mergeCell ref="A1:X1"/>
    <mergeCell ref="B44:B45"/>
    <mergeCell ref="AR44:AR45"/>
    <mergeCell ref="B26:B27"/>
    <mergeCell ref="B28:B29"/>
    <mergeCell ref="B30:B31"/>
    <mergeCell ref="B32:B33"/>
    <mergeCell ref="AR30:AR31"/>
    <mergeCell ref="AR34:AR35"/>
    <mergeCell ref="AR42:AR43"/>
    <mergeCell ref="B46:B47"/>
    <mergeCell ref="AR68:AS69"/>
    <mergeCell ref="A62:B62"/>
    <mergeCell ref="A59:B59"/>
    <mergeCell ref="AR52:AR53"/>
    <mergeCell ref="B48:B49"/>
    <mergeCell ref="B50:B51"/>
    <mergeCell ref="B52:B53"/>
    <mergeCell ref="AR59:AS59"/>
    <mergeCell ref="AR48:AR49"/>
    <mergeCell ref="B38:B39"/>
    <mergeCell ref="AR38:AR39"/>
    <mergeCell ref="AR36:AR37"/>
    <mergeCell ref="AQ71:AS71"/>
    <mergeCell ref="AR62:AS62"/>
    <mergeCell ref="AR64:AR65"/>
    <mergeCell ref="AR66:AR67"/>
    <mergeCell ref="AQ70:AS70"/>
    <mergeCell ref="AR46:AR47"/>
    <mergeCell ref="AR40:AR41"/>
    <mergeCell ref="AR32:AR33"/>
    <mergeCell ref="AR14:AR15"/>
    <mergeCell ref="AR16:AR17"/>
    <mergeCell ref="AR18:AR19"/>
    <mergeCell ref="AR22:AR23"/>
    <mergeCell ref="AR28:AR29"/>
    <mergeCell ref="AR26:AR27"/>
    <mergeCell ref="AR24:AR25"/>
    <mergeCell ref="AR20:AR21"/>
    <mergeCell ref="AR6:AR7"/>
    <mergeCell ref="AR8:AR9"/>
    <mergeCell ref="AR10:AR11"/>
    <mergeCell ref="AR12:AR13"/>
    <mergeCell ref="B14:B15"/>
    <mergeCell ref="B16:B17"/>
    <mergeCell ref="B6:B7"/>
    <mergeCell ref="B8:B9"/>
    <mergeCell ref="B10:B11"/>
    <mergeCell ref="B12:B13"/>
    <mergeCell ref="B24:B25"/>
    <mergeCell ref="B18:B19"/>
    <mergeCell ref="B54:B55"/>
    <mergeCell ref="A56:B57"/>
    <mergeCell ref="B34:B35"/>
    <mergeCell ref="B36:B37"/>
    <mergeCell ref="B40:B41"/>
    <mergeCell ref="B42:B43"/>
    <mergeCell ref="B20:B21"/>
    <mergeCell ref="B22:B23"/>
  </mergeCells>
  <printOptions/>
  <pageMargins left="0.7086614173228347" right="0.7086614173228347" top="0.7480314960629921" bottom="0.7480314960629921" header="0.31496062992125984" footer="0.31496062992125984"/>
  <pageSetup firstPageNumber="99" useFirstPageNumber="1" fitToWidth="2" fitToHeight="1" horizontalDpi="600" verticalDpi="600" orientation="landscape" paperSize="9" scale="33" r:id="rId1"/>
  <colBreaks count="1" manualBreakCount="1">
    <brk id="24" max="7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1"/>
  <sheetViews>
    <sheetView zoomScale="50" zoomScaleNormal="50" zoomScalePageLayoutView="0" workbookViewId="0" topLeftCell="A1">
      <pane xSplit="3" ySplit="5" topLeftCell="AC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9.00390625" defaultRowHeight="13.5"/>
  <cols>
    <col min="1" max="1" width="5.75390625" style="15" customWidth="1"/>
    <col min="2" max="2" width="20.625" style="15" customWidth="1"/>
    <col min="3" max="3" width="9.625" style="15" customWidth="1"/>
    <col min="4" max="18" width="17.625" style="14" customWidth="1"/>
    <col min="19" max="24" width="17.625" style="16" customWidth="1"/>
    <col min="25" max="39" width="17.625" style="14" customWidth="1"/>
    <col min="40" max="42" width="20.625" style="14" customWidth="1"/>
    <col min="43" max="43" width="9.50390625" style="15" customWidth="1"/>
    <col min="44" max="44" width="22.625" style="15" customWidth="1"/>
    <col min="45" max="45" width="5.875" style="15" customWidth="1"/>
    <col min="46" max="46" width="10.625" style="15" customWidth="1"/>
    <col min="47" max="16384" width="9.00390625" style="71" customWidth="1"/>
  </cols>
  <sheetData>
    <row r="1" spans="1:24" ht="32.25">
      <c r="A1" s="465" t="s">
        <v>89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</row>
    <row r="2" spans="1:45" ht="19.5" thickBot="1">
      <c r="A2" s="21" t="s">
        <v>87</v>
      </c>
      <c r="B2" s="21"/>
      <c r="C2" s="2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87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20"/>
      <c r="AR2" s="21"/>
      <c r="AS2" s="21"/>
    </row>
    <row r="3" spans="1:46" ht="21.75" customHeight="1">
      <c r="A3" s="172"/>
      <c r="B3" s="27"/>
      <c r="C3" s="28"/>
      <c r="D3" s="24" t="s">
        <v>2</v>
      </c>
      <c r="E3" s="24"/>
      <c r="F3" s="64"/>
      <c r="G3" s="169" t="s">
        <v>3</v>
      </c>
      <c r="H3" s="24"/>
      <c r="I3" s="24"/>
      <c r="J3" s="169" t="s">
        <v>4</v>
      </c>
      <c r="K3" s="24"/>
      <c r="L3" s="24"/>
      <c r="M3" s="169" t="s">
        <v>5</v>
      </c>
      <c r="N3" s="24"/>
      <c r="O3" s="24"/>
      <c r="P3" s="169" t="s">
        <v>6</v>
      </c>
      <c r="Q3" s="24"/>
      <c r="R3" s="24"/>
      <c r="S3" s="169" t="s">
        <v>86</v>
      </c>
      <c r="T3" s="24"/>
      <c r="U3" s="24"/>
      <c r="V3" s="169" t="s">
        <v>83</v>
      </c>
      <c r="W3" s="24"/>
      <c r="X3" s="24"/>
      <c r="Y3" s="169" t="s">
        <v>9</v>
      </c>
      <c r="Z3" s="24"/>
      <c r="AA3" s="24"/>
      <c r="AB3" s="169" t="s">
        <v>10</v>
      </c>
      <c r="AC3" s="24"/>
      <c r="AD3" s="24"/>
      <c r="AE3" s="169" t="s">
        <v>11</v>
      </c>
      <c r="AF3" s="24"/>
      <c r="AG3" s="24"/>
      <c r="AH3" s="169" t="s">
        <v>12</v>
      </c>
      <c r="AI3" s="24"/>
      <c r="AJ3" s="24"/>
      <c r="AK3" s="169" t="s">
        <v>13</v>
      </c>
      <c r="AL3" s="24"/>
      <c r="AM3" s="24"/>
      <c r="AN3" s="169" t="s">
        <v>14</v>
      </c>
      <c r="AO3" s="24"/>
      <c r="AP3" s="24"/>
      <c r="AQ3" s="26"/>
      <c r="AR3" s="27"/>
      <c r="AS3" s="28"/>
      <c r="AT3" s="21"/>
    </row>
    <row r="4" spans="1:46" ht="21.75" customHeight="1">
      <c r="A4" s="91"/>
      <c r="B4" s="21"/>
      <c r="C4" s="35"/>
      <c r="D4" s="87" t="s">
        <v>15</v>
      </c>
      <c r="E4" s="30" t="s">
        <v>16</v>
      </c>
      <c r="F4" s="30" t="s">
        <v>17</v>
      </c>
      <c r="G4" s="170" t="s">
        <v>15</v>
      </c>
      <c r="H4" s="30" t="s">
        <v>16</v>
      </c>
      <c r="I4" s="30" t="s">
        <v>17</v>
      </c>
      <c r="J4" s="170" t="s">
        <v>15</v>
      </c>
      <c r="K4" s="30" t="s">
        <v>16</v>
      </c>
      <c r="L4" s="30" t="s">
        <v>17</v>
      </c>
      <c r="M4" s="170" t="s">
        <v>15</v>
      </c>
      <c r="N4" s="30" t="s">
        <v>16</v>
      </c>
      <c r="O4" s="30" t="s">
        <v>17</v>
      </c>
      <c r="P4" s="170" t="s">
        <v>15</v>
      </c>
      <c r="Q4" s="30" t="s">
        <v>16</v>
      </c>
      <c r="R4" s="30" t="s">
        <v>17</v>
      </c>
      <c r="S4" s="170" t="s">
        <v>15</v>
      </c>
      <c r="T4" s="30" t="s">
        <v>16</v>
      </c>
      <c r="U4" s="30" t="s">
        <v>17</v>
      </c>
      <c r="V4" s="170" t="s">
        <v>15</v>
      </c>
      <c r="W4" s="30" t="s">
        <v>16</v>
      </c>
      <c r="X4" s="30" t="s">
        <v>17</v>
      </c>
      <c r="Y4" s="170" t="s">
        <v>15</v>
      </c>
      <c r="Z4" s="30" t="s">
        <v>16</v>
      </c>
      <c r="AA4" s="30" t="s">
        <v>17</v>
      </c>
      <c r="AB4" s="170" t="s">
        <v>15</v>
      </c>
      <c r="AC4" s="30" t="s">
        <v>16</v>
      </c>
      <c r="AD4" s="30" t="s">
        <v>17</v>
      </c>
      <c r="AE4" s="170" t="s">
        <v>15</v>
      </c>
      <c r="AF4" s="30" t="s">
        <v>16</v>
      </c>
      <c r="AG4" s="30" t="s">
        <v>17</v>
      </c>
      <c r="AH4" s="170" t="s">
        <v>15</v>
      </c>
      <c r="AI4" s="30" t="s">
        <v>16</v>
      </c>
      <c r="AJ4" s="30" t="s">
        <v>17</v>
      </c>
      <c r="AK4" s="170" t="s">
        <v>15</v>
      </c>
      <c r="AL4" s="30" t="s">
        <v>16</v>
      </c>
      <c r="AM4" s="30" t="s">
        <v>17</v>
      </c>
      <c r="AN4" s="170" t="s">
        <v>15</v>
      </c>
      <c r="AO4" s="30" t="s">
        <v>16</v>
      </c>
      <c r="AP4" s="30" t="s">
        <v>17</v>
      </c>
      <c r="AQ4" s="34"/>
      <c r="AR4" s="21"/>
      <c r="AS4" s="35"/>
      <c r="AT4" s="21"/>
    </row>
    <row r="5" spans="1:48" ht="21.75" customHeight="1">
      <c r="A5" s="173"/>
      <c r="B5" s="37"/>
      <c r="C5" s="42"/>
      <c r="D5" s="100" t="s">
        <v>18</v>
      </c>
      <c r="E5" s="38" t="s">
        <v>19</v>
      </c>
      <c r="F5" s="38" t="s">
        <v>20</v>
      </c>
      <c r="G5" s="171" t="s">
        <v>18</v>
      </c>
      <c r="H5" s="38" t="s">
        <v>19</v>
      </c>
      <c r="I5" s="38" t="s">
        <v>20</v>
      </c>
      <c r="J5" s="171" t="s">
        <v>18</v>
      </c>
      <c r="K5" s="38" t="s">
        <v>19</v>
      </c>
      <c r="L5" s="38" t="s">
        <v>20</v>
      </c>
      <c r="M5" s="171" t="s">
        <v>18</v>
      </c>
      <c r="N5" s="38" t="s">
        <v>19</v>
      </c>
      <c r="O5" s="38" t="s">
        <v>20</v>
      </c>
      <c r="P5" s="171" t="s">
        <v>18</v>
      </c>
      <c r="Q5" s="38" t="s">
        <v>19</v>
      </c>
      <c r="R5" s="38" t="s">
        <v>20</v>
      </c>
      <c r="S5" s="171" t="s">
        <v>18</v>
      </c>
      <c r="T5" s="38" t="s">
        <v>19</v>
      </c>
      <c r="U5" s="38" t="s">
        <v>20</v>
      </c>
      <c r="V5" s="171" t="s">
        <v>18</v>
      </c>
      <c r="W5" s="38" t="s">
        <v>19</v>
      </c>
      <c r="X5" s="38" t="s">
        <v>20</v>
      </c>
      <c r="Y5" s="171" t="s">
        <v>18</v>
      </c>
      <c r="Z5" s="38" t="s">
        <v>19</v>
      </c>
      <c r="AA5" s="38" t="s">
        <v>20</v>
      </c>
      <c r="AB5" s="171" t="s">
        <v>18</v>
      </c>
      <c r="AC5" s="38" t="s">
        <v>19</v>
      </c>
      <c r="AD5" s="38" t="s">
        <v>20</v>
      </c>
      <c r="AE5" s="171" t="s">
        <v>18</v>
      </c>
      <c r="AF5" s="38" t="s">
        <v>19</v>
      </c>
      <c r="AG5" s="38" t="s">
        <v>20</v>
      </c>
      <c r="AH5" s="171" t="s">
        <v>18</v>
      </c>
      <c r="AI5" s="38" t="s">
        <v>19</v>
      </c>
      <c r="AJ5" s="38" t="s">
        <v>20</v>
      </c>
      <c r="AK5" s="171" t="s">
        <v>18</v>
      </c>
      <c r="AL5" s="38" t="s">
        <v>19</v>
      </c>
      <c r="AM5" s="38" t="s">
        <v>20</v>
      </c>
      <c r="AN5" s="171" t="s">
        <v>18</v>
      </c>
      <c r="AO5" s="38" t="s">
        <v>19</v>
      </c>
      <c r="AP5" s="38" t="s">
        <v>20</v>
      </c>
      <c r="AQ5" s="41"/>
      <c r="AR5" s="37"/>
      <c r="AS5" s="42"/>
      <c r="AT5" s="91"/>
      <c r="AU5" s="92"/>
      <c r="AV5" s="92"/>
    </row>
    <row r="6" spans="1:48" ht="21.75" customHeight="1">
      <c r="A6" s="174" t="s">
        <v>21</v>
      </c>
      <c r="B6" s="503" t="s">
        <v>22</v>
      </c>
      <c r="C6" s="168" t="s">
        <v>23</v>
      </c>
      <c r="D6" s="7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>
        <v>1</v>
      </c>
      <c r="Z6" s="1">
        <v>547.437</v>
      </c>
      <c r="AA6" s="1">
        <v>94592.557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>
        <f aca="true" t="shared" si="0" ref="AN6:AP7">+D6+G6+J6+M6+P6+S6+V6+Y6+AB6+AE6+AH6+AK6</f>
        <v>1</v>
      </c>
      <c r="AO6" s="1">
        <f t="shared" si="0"/>
        <v>547.437</v>
      </c>
      <c r="AP6" s="1">
        <f t="shared" si="0"/>
        <v>94592.557</v>
      </c>
      <c r="AQ6" s="190" t="s">
        <v>23</v>
      </c>
      <c r="AR6" s="503" t="s">
        <v>22</v>
      </c>
      <c r="AS6" s="44" t="s">
        <v>21</v>
      </c>
      <c r="AT6" s="21"/>
      <c r="AV6" s="92"/>
    </row>
    <row r="7" spans="1:46" ht="21.75" customHeight="1">
      <c r="A7" s="174"/>
      <c r="B7" s="504"/>
      <c r="C7" s="55" t="s">
        <v>24</v>
      </c>
      <c r="D7" s="7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>
        <v>2</v>
      </c>
      <c r="T7" s="2">
        <v>502.298</v>
      </c>
      <c r="U7" s="2">
        <v>76490.72</v>
      </c>
      <c r="V7" s="2">
        <v>3</v>
      </c>
      <c r="W7" s="2">
        <v>961.13</v>
      </c>
      <c r="X7" s="2">
        <v>181597.303</v>
      </c>
      <c r="Y7" s="2">
        <v>2</v>
      </c>
      <c r="Z7" s="2">
        <v>321.317</v>
      </c>
      <c r="AA7" s="2">
        <v>57762.711</v>
      </c>
      <c r="AB7" s="2">
        <v>2</v>
      </c>
      <c r="AC7" s="2">
        <v>378.212</v>
      </c>
      <c r="AD7" s="2">
        <v>65529.631</v>
      </c>
      <c r="AE7" s="2"/>
      <c r="AF7" s="2"/>
      <c r="AG7" s="2"/>
      <c r="AH7" s="2"/>
      <c r="AI7" s="2"/>
      <c r="AJ7" s="2"/>
      <c r="AK7" s="2"/>
      <c r="AL7" s="2"/>
      <c r="AM7" s="2"/>
      <c r="AN7" s="2">
        <f t="shared" si="0"/>
        <v>9</v>
      </c>
      <c r="AO7" s="2">
        <f t="shared" si="0"/>
        <v>2162.957</v>
      </c>
      <c r="AP7" s="2">
        <f t="shared" si="0"/>
        <v>381380.365</v>
      </c>
      <c r="AQ7" s="47" t="s">
        <v>24</v>
      </c>
      <c r="AR7" s="504"/>
      <c r="AS7" s="44"/>
      <c r="AT7" s="21"/>
    </row>
    <row r="8" spans="1:46" ht="21.75" customHeight="1">
      <c r="A8" s="174" t="s">
        <v>25</v>
      </c>
      <c r="B8" s="503" t="s">
        <v>26</v>
      </c>
      <c r="C8" s="168" t="s">
        <v>23</v>
      </c>
      <c r="D8" s="7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89" t="s">
        <v>23</v>
      </c>
      <c r="AR8" s="503" t="s">
        <v>26</v>
      </c>
      <c r="AS8" s="44" t="s">
        <v>25</v>
      </c>
      <c r="AT8" s="21"/>
    </row>
    <row r="9" spans="1:46" ht="21.75" customHeight="1">
      <c r="A9" s="174"/>
      <c r="B9" s="504"/>
      <c r="C9" s="55" t="s">
        <v>24</v>
      </c>
      <c r="D9" s="7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2</v>
      </c>
      <c r="Q9" s="2">
        <v>168.849</v>
      </c>
      <c r="R9" s="2">
        <v>14123.262</v>
      </c>
      <c r="S9" s="2">
        <v>1</v>
      </c>
      <c r="T9" s="2">
        <v>6.445</v>
      </c>
      <c r="U9" s="2">
        <v>417.636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>
        <f>+D9+G9+J9+M9+P9+S9+V9+Y9+AB9+AE9+AH9+AK9</f>
        <v>3</v>
      </c>
      <c r="AO9" s="2">
        <f>+E9+H9+K9+N9+Q9+T9+W9+Z9+AC9+AF9+AI9+AL9</f>
        <v>175.29399999999998</v>
      </c>
      <c r="AP9" s="2">
        <f>+F9+I9+L9+O9+R9+U9+X9+AA9+AD9+AG9+AJ9+AM9</f>
        <v>14540.898000000001</v>
      </c>
      <c r="AQ9" s="47" t="s">
        <v>24</v>
      </c>
      <c r="AR9" s="504"/>
      <c r="AS9" s="44"/>
      <c r="AT9" s="21"/>
    </row>
    <row r="10" spans="1:46" ht="21.75" customHeight="1">
      <c r="A10" s="174" t="s">
        <v>27</v>
      </c>
      <c r="B10" s="503" t="s">
        <v>28</v>
      </c>
      <c r="C10" s="168" t="s">
        <v>23</v>
      </c>
      <c r="D10" s="7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89" t="s">
        <v>23</v>
      </c>
      <c r="AR10" s="503" t="s">
        <v>28</v>
      </c>
      <c r="AS10" s="44" t="s">
        <v>27</v>
      </c>
      <c r="AT10" s="21"/>
    </row>
    <row r="11" spans="1:46" ht="21.75" customHeight="1">
      <c r="A11" s="175"/>
      <c r="B11" s="504"/>
      <c r="C11" s="55" t="s">
        <v>24</v>
      </c>
      <c r="D11" s="7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50" t="s">
        <v>24</v>
      </c>
      <c r="AR11" s="504"/>
      <c r="AS11" s="51"/>
      <c r="AT11" s="21"/>
    </row>
    <row r="12" spans="1:46" ht="21.75" customHeight="1">
      <c r="A12" s="174"/>
      <c r="B12" s="503" t="s">
        <v>29</v>
      </c>
      <c r="C12" s="168" t="s">
        <v>23</v>
      </c>
      <c r="D12" s="7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90" t="s">
        <v>23</v>
      </c>
      <c r="AR12" s="503" t="s">
        <v>29</v>
      </c>
      <c r="AS12" s="44"/>
      <c r="AT12" s="21"/>
    </row>
    <row r="13" spans="1:46" ht="21.75" customHeight="1">
      <c r="A13" s="174" t="s">
        <v>30</v>
      </c>
      <c r="B13" s="504"/>
      <c r="C13" s="55" t="s">
        <v>24</v>
      </c>
      <c r="D13" s="7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47" t="s">
        <v>24</v>
      </c>
      <c r="AR13" s="504"/>
      <c r="AS13" s="44" t="s">
        <v>30</v>
      </c>
      <c r="AT13" s="21"/>
    </row>
    <row r="14" spans="1:46" ht="21.75" customHeight="1">
      <c r="A14" s="174"/>
      <c r="B14" s="503" t="s">
        <v>31</v>
      </c>
      <c r="C14" s="168" t="s">
        <v>23</v>
      </c>
      <c r="D14" s="73">
        <v>28</v>
      </c>
      <c r="E14" s="1">
        <v>124.4164</v>
      </c>
      <c r="F14" s="1">
        <v>18235.667</v>
      </c>
      <c r="G14" s="1">
        <v>35</v>
      </c>
      <c r="H14" s="1">
        <v>155.9197</v>
      </c>
      <c r="I14" s="1">
        <v>15014.678</v>
      </c>
      <c r="J14" s="1">
        <v>40</v>
      </c>
      <c r="K14" s="1">
        <v>239.921</v>
      </c>
      <c r="L14" s="1">
        <v>26179.529</v>
      </c>
      <c r="M14" s="1">
        <v>59</v>
      </c>
      <c r="N14" s="1">
        <v>335.6674</v>
      </c>
      <c r="O14" s="1">
        <v>33228.401</v>
      </c>
      <c r="P14" s="1">
        <v>55</v>
      </c>
      <c r="Q14" s="1">
        <v>437.0953</v>
      </c>
      <c r="R14" s="1">
        <v>32475.334</v>
      </c>
      <c r="S14" s="1">
        <v>42</v>
      </c>
      <c r="T14" s="1">
        <v>246.3239</v>
      </c>
      <c r="U14" s="1">
        <v>20676.818</v>
      </c>
      <c r="V14" s="1">
        <v>2</v>
      </c>
      <c r="W14" s="1">
        <v>9.7585</v>
      </c>
      <c r="X14" s="1">
        <v>908.988</v>
      </c>
      <c r="Y14" s="1"/>
      <c r="Z14" s="1"/>
      <c r="AA14" s="1"/>
      <c r="AB14" s="1">
        <v>46</v>
      </c>
      <c r="AC14" s="1">
        <v>166.0311</v>
      </c>
      <c r="AD14" s="1">
        <v>13205.649</v>
      </c>
      <c r="AE14" s="1">
        <v>34</v>
      </c>
      <c r="AF14" s="1">
        <v>182.045</v>
      </c>
      <c r="AG14" s="1">
        <v>32426.97</v>
      </c>
      <c r="AH14" s="1">
        <v>25</v>
      </c>
      <c r="AI14" s="1">
        <v>218.7099</v>
      </c>
      <c r="AJ14" s="1">
        <v>43954.223</v>
      </c>
      <c r="AK14" s="1">
        <v>30</v>
      </c>
      <c r="AL14" s="1">
        <v>131.7689</v>
      </c>
      <c r="AM14" s="1">
        <v>21940.33</v>
      </c>
      <c r="AN14" s="1">
        <f>+D14+G14+J14+M14+P14+S14+V14+Y14+AB14+AE14+AH14+AK14</f>
        <v>396</v>
      </c>
      <c r="AO14" s="1">
        <f>+E14+H14+K14+N14+Q14+T14+W14+Z14+AC14+AF14+AI14+AL14</f>
        <v>2247.6571</v>
      </c>
      <c r="AP14" s="1">
        <f>+F14+I14+L14+O14+R14+U14+X14+AA14+AD14+AG14+AJ14+AM14</f>
        <v>258246.587</v>
      </c>
      <c r="AQ14" s="189" t="s">
        <v>23</v>
      </c>
      <c r="AR14" s="503" t="s">
        <v>31</v>
      </c>
      <c r="AS14" s="44"/>
      <c r="AT14" s="21"/>
    </row>
    <row r="15" spans="1:46" ht="21.75" customHeight="1">
      <c r="A15" s="174" t="s">
        <v>25</v>
      </c>
      <c r="B15" s="504"/>
      <c r="C15" s="55" t="s">
        <v>24</v>
      </c>
      <c r="D15" s="7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47" t="s">
        <v>24</v>
      </c>
      <c r="AR15" s="504"/>
      <c r="AS15" s="44" t="s">
        <v>25</v>
      </c>
      <c r="AT15" s="21"/>
    </row>
    <row r="16" spans="1:46" ht="21.75" customHeight="1">
      <c r="A16" s="174"/>
      <c r="B16" s="503" t="s">
        <v>32</v>
      </c>
      <c r="C16" s="168" t="s">
        <v>23</v>
      </c>
      <c r="D16" s="7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89" t="s">
        <v>23</v>
      </c>
      <c r="AR16" s="503" t="s">
        <v>32</v>
      </c>
      <c r="AS16" s="44"/>
      <c r="AT16" s="21"/>
    </row>
    <row r="17" spans="1:46" ht="21.75" customHeight="1">
      <c r="A17" s="174" t="s">
        <v>27</v>
      </c>
      <c r="B17" s="504"/>
      <c r="C17" s="55" t="s">
        <v>24</v>
      </c>
      <c r="D17" s="7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47" t="s">
        <v>24</v>
      </c>
      <c r="AR17" s="504"/>
      <c r="AS17" s="44" t="s">
        <v>27</v>
      </c>
      <c r="AT17" s="21"/>
    </row>
    <row r="18" spans="1:46" ht="21.75" customHeight="1">
      <c r="A18" s="174"/>
      <c r="B18" s="503" t="s">
        <v>33</v>
      </c>
      <c r="C18" s="168" t="s">
        <v>23</v>
      </c>
      <c r="D18" s="7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89" t="s">
        <v>23</v>
      </c>
      <c r="AR18" s="503" t="s">
        <v>33</v>
      </c>
      <c r="AS18" s="44"/>
      <c r="AT18" s="21"/>
    </row>
    <row r="19" spans="1:46" ht="21.75" customHeight="1">
      <c r="A19" s="175"/>
      <c r="B19" s="504"/>
      <c r="C19" s="55" t="s">
        <v>24</v>
      </c>
      <c r="D19" s="7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50" t="s">
        <v>24</v>
      </c>
      <c r="AR19" s="504"/>
      <c r="AS19" s="51"/>
      <c r="AT19" s="21"/>
    </row>
    <row r="20" spans="1:46" ht="21.75" customHeight="1">
      <c r="A20" s="174" t="s">
        <v>34</v>
      </c>
      <c r="B20" s="503" t="s">
        <v>35</v>
      </c>
      <c r="C20" s="168" t="s">
        <v>23</v>
      </c>
      <c r="D20" s="7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v>7</v>
      </c>
      <c r="AC20" s="1">
        <v>645.576</v>
      </c>
      <c r="AD20" s="1">
        <v>107730.304</v>
      </c>
      <c r="AE20" s="1">
        <v>25</v>
      </c>
      <c r="AF20" s="1">
        <v>1986.8614</v>
      </c>
      <c r="AG20" s="1">
        <v>217612.22</v>
      </c>
      <c r="AH20" s="1">
        <v>134</v>
      </c>
      <c r="AI20" s="1">
        <v>4448.261</v>
      </c>
      <c r="AJ20" s="1">
        <v>262947.779</v>
      </c>
      <c r="AK20" s="1">
        <v>31</v>
      </c>
      <c r="AL20" s="1">
        <v>406.497</v>
      </c>
      <c r="AM20" s="1">
        <v>28203.093</v>
      </c>
      <c r="AN20" s="1">
        <f aca="true" t="shared" si="1" ref="AN20:AP22">+D20+G20+J20+M20+P20+S20+V20+Y20+AB20+AE20+AH20+AK20</f>
        <v>197</v>
      </c>
      <c r="AO20" s="1">
        <f t="shared" si="1"/>
        <v>7487.1954000000005</v>
      </c>
      <c r="AP20" s="1">
        <f t="shared" si="1"/>
        <v>616493.396</v>
      </c>
      <c r="AQ20" s="43" t="s">
        <v>23</v>
      </c>
      <c r="AR20" s="503" t="s">
        <v>35</v>
      </c>
      <c r="AS20" s="44" t="s">
        <v>34</v>
      </c>
      <c r="AT20" s="21"/>
    </row>
    <row r="21" spans="1:46" ht="21.75" customHeight="1">
      <c r="A21" s="174" t="s">
        <v>25</v>
      </c>
      <c r="B21" s="504"/>
      <c r="C21" s="55" t="s">
        <v>24</v>
      </c>
      <c r="D21" s="7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>
        <v>30</v>
      </c>
      <c r="AC21" s="2">
        <v>2980.149</v>
      </c>
      <c r="AD21" s="2">
        <v>518039.43</v>
      </c>
      <c r="AE21" s="2">
        <v>55</v>
      </c>
      <c r="AF21" s="2">
        <v>5765.7985</v>
      </c>
      <c r="AG21" s="2">
        <v>651889.172</v>
      </c>
      <c r="AH21" s="2">
        <v>99</v>
      </c>
      <c r="AI21" s="2">
        <v>6478.0484</v>
      </c>
      <c r="AJ21" s="2">
        <v>452564.098</v>
      </c>
      <c r="AK21" s="2">
        <v>31</v>
      </c>
      <c r="AL21" s="2">
        <v>1344.855</v>
      </c>
      <c r="AM21" s="2">
        <v>104180.041</v>
      </c>
      <c r="AN21" s="2">
        <f t="shared" si="1"/>
        <v>215</v>
      </c>
      <c r="AO21" s="2">
        <f t="shared" si="1"/>
        <v>16568.8509</v>
      </c>
      <c r="AP21" s="2">
        <f t="shared" si="1"/>
        <v>1726672.741</v>
      </c>
      <c r="AQ21" s="47" t="s">
        <v>24</v>
      </c>
      <c r="AR21" s="504"/>
      <c r="AS21" s="44" t="s">
        <v>25</v>
      </c>
      <c r="AT21" s="21"/>
    </row>
    <row r="22" spans="1:46" ht="21.75" customHeight="1">
      <c r="A22" s="174" t="s">
        <v>27</v>
      </c>
      <c r="B22" s="503" t="s">
        <v>36</v>
      </c>
      <c r="C22" s="168" t="s">
        <v>23</v>
      </c>
      <c r="D22" s="73"/>
      <c r="E22" s="1"/>
      <c r="F22" s="1"/>
      <c r="G22" s="1"/>
      <c r="H22" s="1"/>
      <c r="I22" s="1"/>
      <c r="J22" s="1"/>
      <c r="K22" s="1"/>
      <c r="L22" s="1"/>
      <c r="M22" s="1">
        <v>86</v>
      </c>
      <c r="N22" s="1">
        <v>155.25</v>
      </c>
      <c r="O22" s="1">
        <v>31662.422</v>
      </c>
      <c r="P22" s="1">
        <v>70</v>
      </c>
      <c r="Q22" s="1">
        <v>168.533</v>
      </c>
      <c r="R22" s="1">
        <v>11028.026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f t="shared" si="1"/>
        <v>156</v>
      </c>
      <c r="AO22" s="1">
        <f t="shared" si="1"/>
        <v>323.783</v>
      </c>
      <c r="AP22" s="1">
        <f t="shared" si="1"/>
        <v>42690.448</v>
      </c>
      <c r="AQ22" s="189" t="s">
        <v>23</v>
      </c>
      <c r="AR22" s="503" t="s">
        <v>36</v>
      </c>
      <c r="AS22" s="44" t="s">
        <v>27</v>
      </c>
      <c r="AT22" s="21"/>
    </row>
    <row r="23" spans="1:46" ht="21.75" customHeight="1">
      <c r="A23" s="175"/>
      <c r="B23" s="504"/>
      <c r="C23" s="55" t="s">
        <v>24</v>
      </c>
      <c r="D23" s="75"/>
      <c r="E23" s="2"/>
      <c r="F23" s="2"/>
      <c r="G23" s="2"/>
      <c r="H23" s="2"/>
      <c r="I23" s="2"/>
      <c r="J23" s="2"/>
      <c r="K23" s="2"/>
      <c r="L23" s="2"/>
      <c r="M23" s="2"/>
      <c r="N23" s="2"/>
      <c r="O23" s="79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50" t="s">
        <v>24</v>
      </c>
      <c r="AR23" s="504"/>
      <c r="AS23" s="51"/>
      <c r="AT23" s="21"/>
    </row>
    <row r="24" spans="1:46" ht="21.75" customHeight="1">
      <c r="A24" s="174"/>
      <c r="B24" s="503" t="s">
        <v>37</v>
      </c>
      <c r="C24" s="168" t="s">
        <v>23</v>
      </c>
      <c r="D24" s="73"/>
      <c r="E24" s="1"/>
      <c r="F24" s="1"/>
      <c r="G24" s="1"/>
      <c r="H24" s="1"/>
      <c r="I24" s="1"/>
      <c r="J24" s="1"/>
      <c r="K24" s="1"/>
      <c r="L24" s="1"/>
      <c r="M24" s="1"/>
      <c r="N24" s="1"/>
      <c r="O24" s="7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90" t="s">
        <v>23</v>
      </c>
      <c r="AR24" s="503" t="s">
        <v>37</v>
      </c>
      <c r="AS24" s="44"/>
      <c r="AT24" s="21"/>
    </row>
    <row r="25" spans="1:46" ht="21.75" customHeight="1">
      <c r="A25" s="174" t="s">
        <v>38</v>
      </c>
      <c r="B25" s="504"/>
      <c r="C25" s="55" t="s">
        <v>24</v>
      </c>
      <c r="D25" s="75"/>
      <c r="E25" s="2"/>
      <c r="F25" s="2"/>
      <c r="G25" s="2"/>
      <c r="H25" s="2"/>
      <c r="I25" s="2"/>
      <c r="J25" s="2"/>
      <c r="K25" s="2"/>
      <c r="L25" s="2"/>
      <c r="M25" s="2"/>
      <c r="N25" s="2"/>
      <c r="O25" s="7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47" t="s">
        <v>24</v>
      </c>
      <c r="AR25" s="504"/>
      <c r="AS25" s="44" t="s">
        <v>38</v>
      </c>
      <c r="AT25" s="21"/>
    </row>
    <row r="26" spans="1:46" ht="21.75" customHeight="1">
      <c r="A26" s="174"/>
      <c r="B26" s="503" t="s">
        <v>39</v>
      </c>
      <c r="C26" s="168" t="s">
        <v>23</v>
      </c>
      <c r="D26" s="73"/>
      <c r="E26" s="1"/>
      <c r="F26" s="1"/>
      <c r="G26" s="1"/>
      <c r="H26" s="1"/>
      <c r="I26" s="1"/>
      <c r="J26" s="1"/>
      <c r="K26" s="1"/>
      <c r="L26" s="1"/>
      <c r="M26" s="1"/>
      <c r="N26" s="1"/>
      <c r="O26" s="7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89" t="s">
        <v>23</v>
      </c>
      <c r="AR26" s="503" t="s">
        <v>39</v>
      </c>
      <c r="AS26" s="44"/>
      <c r="AT26" s="21"/>
    </row>
    <row r="27" spans="1:46" ht="21.75" customHeight="1">
      <c r="A27" s="174" t="s">
        <v>25</v>
      </c>
      <c r="B27" s="504"/>
      <c r="C27" s="55" t="s">
        <v>24</v>
      </c>
      <c r="D27" s="75"/>
      <c r="E27" s="2"/>
      <c r="F27" s="2"/>
      <c r="G27" s="2"/>
      <c r="H27" s="2"/>
      <c r="I27" s="2"/>
      <c r="J27" s="2"/>
      <c r="K27" s="2"/>
      <c r="L27" s="2"/>
      <c r="M27" s="2"/>
      <c r="N27" s="2"/>
      <c r="O27" s="7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47" t="s">
        <v>24</v>
      </c>
      <c r="AR27" s="504"/>
      <c r="AS27" s="44" t="s">
        <v>25</v>
      </c>
      <c r="AT27" s="21"/>
    </row>
    <row r="28" spans="1:46" ht="21.75" customHeight="1">
      <c r="A28" s="174"/>
      <c r="B28" s="503" t="s">
        <v>40</v>
      </c>
      <c r="C28" s="168" t="s">
        <v>23</v>
      </c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7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89" t="s">
        <v>23</v>
      </c>
      <c r="AR28" s="503" t="s">
        <v>40</v>
      </c>
      <c r="AS28" s="44"/>
      <c r="AT28" s="21"/>
    </row>
    <row r="29" spans="1:46" ht="21.75" customHeight="1">
      <c r="A29" s="174" t="s">
        <v>27</v>
      </c>
      <c r="B29" s="504"/>
      <c r="C29" s="55" t="s">
        <v>24</v>
      </c>
      <c r="D29" s="75"/>
      <c r="E29" s="2"/>
      <c r="F29" s="2"/>
      <c r="G29" s="2"/>
      <c r="H29" s="2"/>
      <c r="I29" s="2"/>
      <c r="J29" s="2"/>
      <c r="K29" s="2"/>
      <c r="L29" s="2"/>
      <c r="M29" s="2"/>
      <c r="N29" s="2"/>
      <c r="O29" s="7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47" t="s">
        <v>24</v>
      </c>
      <c r="AR29" s="504"/>
      <c r="AS29" s="44" t="s">
        <v>27</v>
      </c>
      <c r="AT29" s="21"/>
    </row>
    <row r="30" spans="1:46" ht="21.75" customHeight="1">
      <c r="A30" s="174"/>
      <c r="B30" s="503" t="s">
        <v>41</v>
      </c>
      <c r="C30" s="168" t="s">
        <v>23</v>
      </c>
      <c r="D30" s="73">
        <v>272</v>
      </c>
      <c r="E30" s="1">
        <v>186.7407</v>
      </c>
      <c r="F30" s="1">
        <v>25291.299</v>
      </c>
      <c r="G30" s="1">
        <v>131</v>
      </c>
      <c r="H30" s="1">
        <v>24.8852</v>
      </c>
      <c r="I30" s="1">
        <v>7256.191</v>
      </c>
      <c r="J30" s="1">
        <v>159</v>
      </c>
      <c r="K30" s="1">
        <v>5.2738</v>
      </c>
      <c r="L30" s="1">
        <v>2817.547</v>
      </c>
      <c r="M30" s="1">
        <v>181</v>
      </c>
      <c r="N30" s="1">
        <v>4.2126</v>
      </c>
      <c r="O30" s="76">
        <v>2135.516</v>
      </c>
      <c r="P30" s="1">
        <v>194</v>
      </c>
      <c r="Q30" s="1">
        <v>12.3445</v>
      </c>
      <c r="R30" s="1">
        <v>3765.681</v>
      </c>
      <c r="S30" s="1">
        <v>163</v>
      </c>
      <c r="T30" s="1">
        <v>5.324</v>
      </c>
      <c r="U30" s="1">
        <v>1532.726</v>
      </c>
      <c r="V30" s="1">
        <v>95</v>
      </c>
      <c r="W30" s="1">
        <v>20.5756</v>
      </c>
      <c r="X30" s="1">
        <v>3892.18</v>
      </c>
      <c r="Y30" s="1">
        <v>90</v>
      </c>
      <c r="Z30" s="1">
        <v>66.9222</v>
      </c>
      <c r="AA30" s="1">
        <v>16235.806</v>
      </c>
      <c r="AB30" s="1">
        <v>76</v>
      </c>
      <c r="AC30" s="1">
        <v>56.442</v>
      </c>
      <c r="AD30" s="1">
        <v>13148.466</v>
      </c>
      <c r="AE30" s="1">
        <v>260</v>
      </c>
      <c r="AF30" s="1">
        <v>80.2458</v>
      </c>
      <c r="AG30" s="1">
        <v>33119.953</v>
      </c>
      <c r="AH30" s="1">
        <v>191</v>
      </c>
      <c r="AI30" s="1">
        <v>51.4274</v>
      </c>
      <c r="AJ30" s="1">
        <v>18415.87</v>
      </c>
      <c r="AK30" s="1">
        <v>101</v>
      </c>
      <c r="AL30" s="1">
        <v>23.0308</v>
      </c>
      <c r="AM30" s="1">
        <v>10383.064</v>
      </c>
      <c r="AN30" s="1">
        <f>+D30+G30+J30+M30+P30+S30+V30+Y30+AB30+AE30+AH30+AK30</f>
        <v>1913</v>
      </c>
      <c r="AO30" s="1">
        <f>+E30+H30+K30+N30+Q30+T30+W30+Z30+AC30+AF30+AI30+AL30</f>
        <v>537.4246</v>
      </c>
      <c r="AP30" s="1">
        <f>+F30+I30+L30+O30+R30+U30+X30+AA30+AD30+AG30+AJ30+AM30</f>
        <v>137994.299</v>
      </c>
      <c r="AQ30" s="189" t="s">
        <v>23</v>
      </c>
      <c r="AR30" s="503" t="s">
        <v>41</v>
      </c>
      <c r="AS30" s="52"/>
      <c r="AT30" s="21"/>
    </row>
    <row r="31" spans="1:46" ht="21.75" customHeight="1">
      <c r="A31" s="175"/>
      <c r="B31" s="504"/>
      <c r="C31" s="55" t="s">
        <v>24</v>
      </c>
      <c r="D31" s="75"/>
      <c r="E31" s="2"/>
      <c r="F31" s="2"/>
      <c r="G31" s="2"/>
      <c r="H31" s="2"/>
      <c r="I31" s="2"/>
      <c r="J31" s="2"/>
      <c r="K31" s="2"/>
      <c r="L31" s="2"/>
      <c r="M31" s="2"/>
      <c r="N31" s="2"/>
      <c r="O31" s="7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50" t="s">
        <v>24</v>
      </c>
      <c r="AR31" s="504"/>
      <c r="AS31" s="51"/>
      <c r="AT31" s="21"/>
    </row>
    <row r="32" spans="1:46" ht="21.75" customHeight="1">
      <c r="A32" s="174" t="s">
        <v>42</v>
      </c>
      <c r="B32" s="503" t="s">
        <v>43</v>
      </c>
      <c r="C32" s="168" t="s">
        <v>23</v>
      </c>
      <c r="D32" s="73">
        <v>69</v>
      </c>
      <c r="E32" s="1">
        <v>1234.1995</v>
      </c>
      <c r="F32" s="1">
        <v>148275.931</v>
      </c>
      <c r="G32" s="1">
        <v>20</v>
      </c>
      <c r="H32" s="1">
        <v>152.2374</v>
      </c>
      <c r="I32" s="1">
        <v>14050.123</v>
      </c>
      <c r="J32" s="1">
        <v>2</v>
      </c>
      <c r="K32" s="1">
        <v>6.6187</v>
      </c>
      <c r="L32" s="1">
        <v>404.867</v>
      </c>
      <c r="M32" s="1">
        <v>15</v>
      </c>
      <c r="N32" s="1">
        <v>20.0765</v>
      </c>
      <c r="O32" s="76">
        <v>9600.079</v>
      </c>
      <c r="P32" s="1">
        <v>59</v>
      </c>
      <c r="Q32" s="1">
        <v>350.4527</v>
      </c>
      <c r="R32" s="1">
        <v>54226.837</v>
      </c>
      <c r="S32" s="1">
        <v>111</v>
      </c>
      <c r="T32" s="1">
        <v>517.7681</v>
      </c>
      <c r="U32" s="1">
        <v>72322.71</v>
      </c>
      <c r="V32" s="1">
        <v>130</v>
      </c>
      <c r="W32" s="1">
        <v>1119.4269</v>
      </c>
      <c r="X32" s="1">
        <v>136958.29</v>
      </c>
      <c r="Y32" s="1">
        <v>103</v>
      </c>
      <c r="Z32" s="1">
        <v>908.8188</v>
      </c>
      <c r="AA32" s="1">
        <v>205599.934</v>
      </c>
      <c r="AB32" s="1">
        <v>113</v>
      </c>
      <c r="AC32" s="1">
        <v>380.5776</v>
      </c>
      <c r="AD32" s="1">
        <v>83316.744</v>
      </c>
      <c r="AE32" s="1">
        <v>227</v>
      </c>
      <c r="AF32" s="1">
        <v>341.0842</v>
      </c>
      <c r="AG32" s="1">
        <v>98953.142</v>
      </c>
      <c r="AH32" s="1">
        <v>207</v>
      </c>
      <c r="AI32" s="1">
        <v>1784.5655</v>
      </c>
      <c r="AJ32" s="1">
        <v>134569.024</v>
      </c>
      <c r="AK32" s="1">
        <v>125</v>
      </c>
      <c r="AL32" s="1">
        <v>1321.4614</v>
      </c>
      <c r="AM32" s="1">
        <v>156904.433</v>
      </c>
      <c r="AN32" s="1">
        <f>+D32+G32+J32+M32+P32+S32+V32+Y32+AB32+AE32+AH32+AK32</f>
        <v>1181</v>
      </c>
      <c r="AO32" s="1">
        <f>+E32+H32+K32+N32+Q32+T32+W32+Z32+AC32+AF32+AI32+AL32</f>
        <v>8137.287299999999</v>
      </c>
      <c r="AP32" s="1">
        <f>+F32+I32+L32+O32+R32+U32+X32+AA32+AD32+AG32+AJ32+AM32</f>
        <v>1115182.114</v>
      </c>
      <c r="AQ32" s="190" t="s">
        <v>23</v>
      </c>
      <c r="AR32" s="503" t="s">
        <v>43</v>
      </c>
      <c r="AS32" s="44" t="s">
        <v>42</v>
      </c>
      <c r="AT32" s="21"/>
    </row>
    <row r="33" spans="1:46" ht="21.75" customHeight="1">
      <c r="A33" s="174" t="s">
        <v>44</v>
      </c>
      <c r="B33" s="504"/>
      <c r="C33" s="55" t="s">
        <v>24</v>
      </c>
      <c r="D33" s="75"/>
      <c r="E33" s="2"/>
      <c r="F33" s="2"/>
      <c r="G33" s="2"/>
      <c r="H33" s="2"/>
      <c r="I33" s="2"/>
      <c r="J33" s="2"/>
      <c r="K33" s="2"/>
      <c r="L33" s="2"/>
      <c r="M33" s="2"/>
      <c r="N33" s="2"/>
      <c r="O33" s="77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47" t="s">
        <v>24</v>
      </c>
      <c r="AR33" s="504"/>
      <c r="AS33" s="44" t="s">
        <v>44</v>
      </c>
      <c r="AT33" s="21"/>
    </row>
    <row r="34" spans="1:46" ht="21.75" customHeight="1">
      <c r="A34" s="174" t="s">
        <v>25</v>
      </c>
      <c r="B34" s="503" t="s">
        <v>45</v>
      </c>
      <c r="C34" s="168" t="s">
        <v>23</v>
      </c>
      <c r="D34" s="73"/>
      <c r="E34" s="1"/>
      <c r="F34" s="1"/>
      <c r="G34" s="1"/>
      <c r="H34" s="1"/>
      <c r="I34" s="1"/>
      <c r="J34" s="1"/>
      <c r="K34" s="1"/>
      <c r="L34" s="1"/>
      <c r="M34" s="1"/>
      <c r="N34" s="1"/>
      <c r="O34" s="7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89" t="s">
        <v>23</v>
      </c>
      <c r="AR34" s="503" t="s">
        <v>45</v>
      </c>
      <c r="AS34" s="44" t="s">
        <v>25</v>
      </c>
      <c r="AT34" s="21"/>
    </row>
    <row r="35" spans="1:46" ht="21.75" customHeight="1">
      <c r="A35" s="175" t="s">
        <v>27</v>
      </c>
      <c r="B35" s="504"/>
      <c r="C35" s="55" t="s">
        <v>24</v>
      </c>
      <c r="D35" s="75"/>
      <c r="E35" s="2"/>
      <c r="F35" s="2"/>
      <c r="G35" s="2"/>
      <c r="H35" s="2"/>
      <c r="I35" s="2"/>
      <c r="J35" s="2"/>
      <c r="K35" s="2"/>
      <c r="L35" s="2"/>
      <c r="M35" s="2"/>
      <c r="N35" s="2"/>
      <c r="O35" s="77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50" t="s">
        <v>24</v>
      </c>
      <c r="AR35" s="504"/>
      <c r="AS35" s="51" t="s">
        <v>27</v>
      </c>
      <c r="AT35" s="21"/>
    </row>
    <row r="36" spans="1:46" ht="21.75" customHeight="1">
      <c r="A36" s="174" t="s">
        <v>46</v>
      </c>
      <c r="B36" s="503" t="s">
        <v>47</v>
      </c>
      <c r="C36" s="168" t="s">
        <v>23</v>
      </c>
      <c r="D36" s="73"/>
      <c r="E36" s="1"/>
      <c r="F36" s="1"/>
      <c r="G36" s="1"/>
      <c r="H36" s="1"/>
      <c r="I36" s="1"/>
      <c r="J36" s="1">
        <v>59</v>
      </c>
      <c r="K36" s="1">
        <v>141.576</v>
      </c>
      <c r="L36" s="1">
        <v>13960.525</v>
      </c>
      <c r="M36" s="1">
        <v>37</v>
      </c>
      <c r="N36" s="1">
        <v>85.425</v>
      </c>
      <c r="O36" s="76">
        <v>8187.164</v>
      </c>
      <c r="P36" s="1"/>
      <c r="Q36" s="1"/>
      <c r="R36" s="1"/>
      <c r="S36" s="1">
        <v>7</v>
      </c>
      <c r="T36" s="1">
        <v>7.85</v>
      </c>
      <c r="U36" s="1">
        <v>423.9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>
        <f>+D36+G36+J36+M36+P36+S36+V36+Y36+AB36+AE36+AH36+AK36</f>
        <v>103</v>
      </c>
      <c r="AO36" s="1">
        <f>+E36+H36+K36+N36+Q36+T36+W36+Z36+AC36+AF36+AI36+AL36</f>
        <v>234.85099999999997</v>
      </c>
      <c r="AP36" s="1">
        <f>+F36+I36+L36+O36+R36+U36+X36+AA36+AD36+AG36+AJ36+AM36</f>
        <v>22571.589</v>
      </c>
      <c r="AQ36" s="190" t="s">
        <v>23</v>
      </c>
      <c r="AR36" s="503" t="s">
        <v>47</v>
      </c>
      <c r="AS36" s="44" t="s">
        <v>46</v>
      </c>
      <c r="AT36" s="21"/>
    </row>
    <row r="37" spans="1:46" ht="21.75" customHeight="1">
      <c r="A37" s="174" t="s">
        <v>25</v>
      </c>
      <c r="B37" s="504"/>
      <c r="C37" s="55" t="s">
        <v>24</v>
      </c>
      <c r="D37" s="75"/>
      <c r="E37" s="2"/>
      <c r="F37" s="2"/>
      <c r="G37" s="2"/>
      <c r="H37" s="2"/>
      <c r="I37" s="2"/>
      <c r="J37" s="2"/>
      <c r="K37" s="2"/>
      <c r="L37" s="2"/>
      <c r="M37" s="2"/>
      <c r="N37" s="2"/>
      <c r="O37" s="7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47" t="s">
        <v>24</v>
      </c>
      <c r="AR37" s="504"/>
      <c r="AS37" s="44" t="s">
        <v>25</v>
      </c>
      <c r="AT37" s="21"/>
    </row>
    <row r="38" spans="1:46" ht="21.75" customHeight="1">
      <c r="A38" s="174" t="s">
        <v>27</v>
      </c>
      <c r="B38" s="503" t="s">
        <v>48</v>
      </c>
      <c r="C38" s="168" t="s">
        <v>23</v>
      </c>
      <c r="D38" s="73"/>
      <c r="E38" s="1"/>
      <c r="F38" s="1"/>
      <c r="G38" s="1"/>
      <c r="H38" s="1"/>
      <c r="I38" s="1"/>
      <c r="J38" s="1">
        <v>314</v>
      </c>
      <c r="K38" s="1">
        <v>1869.27</v>
      </c>
      <c r="L38" s="1">
        <v>77961.046</v>
      </c>
      <c r="M38" s="1">
        <v>460</v>
      </c>
      <c r="N38" s="1">
        <v>2526.39</v>
      </c>
      <c r="O38" s="76">
        <v>141359.154</v>
      </c>
      <c r="P38" s="1">
        <v>27</v>
      </c>
      <c r="Q38" s="1">
        <v>158.43</v>
      </c>
      <c r="R38" s="1">
        <v>13387.356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>
        <f>+D38+G38+J38+M38+P38+S38+V38+Y38+AB38+AE38+AH38+AK38</f>
        <v>801</v>
      </c>
      <c r="AO38" s="1">
        <f>+E38+H38+K38+N38+Q38+T38+W38+Z38+AC38+AF38+AI38+AL38</f>
        <v>4554.09</v>
      </c>
      <c r="AP38" s="1">
        <f>+F38+I38+L38+O38+R38+U38+X38+AA38+AD38+AG38+AJ38+AM38</f>
        <v>232707.556</v>
      </c>
      <c r="AQ38" s="189" t="s">
        <v>23</v>
      </c>
      <c r="AR38" s="503" t="s">
        <v>48</v>
      </c>
      <c r="AS38" s="44" t="s">
        <v>27</v>
      </c>
      <c r="AT38" s="21"/>
    </row>
    <row r="39" spans="1:46" ht="21.75" customHeight="1">
      <c r="A39" s="175" t="s">
        <v>49</v>
      </c>
      <c r="B39" s="504"/>
      <c r="C39" s="55" t="s">
        <v>24</v>
      </c>
      <c r="D39" s="75"/>
      <c r="E39" s="2"/>
      <c r="F39" s="2"/>
      <c r="G39" s="2"/>
      <c r="H39" s="2"/>
      <c r="I39" s="2"/>
      <c r="J39" s="2"/>
      <c r="K39" s="2"/>
      <c r="L39" s="2"/>
      <c r="M39" s="2"/>
      <c r="N39" s="2"/>
      <c r="O39" s="77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50" t="s">
        <v>24</v>
      </c>
      <c r="AR39" s="504"/>
      <c r="AS39" s="51" t="s">
        <v>49</v>
      </c>
      <c r="AT39" s="21"/>
    </row>
    <row r="40" spans="1:46" ht="21.75" customHeight="1">
      <c r="A40" s="174"/>
      <c r="B40" s="503" t="s">
        <v>50</v>
      </c>
      <c r="C40" s="168" t="s">
        <v>23</v>
      </c>
      <c r="D40" s="73"/>
      <c r="E40" s="1"/>
      <c r="F40" s="1"/>
      <c r="G40" s="1"/>
      <c r="H40" s="1"/>
      <c r="I40" s="1"/>
      <c r="J40" s="1"/>
      <c r="K40" s="1"/>
      <c r="L40" s="1"/>
      <c r="M40" s="1"/>
      <c r="N40" s="1"/>
      <c r="O40" s="7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90" t="s">
        <v>23</v>
      </c>
      <c r="AR40" s="503" t="s">
        <v>50</v>
      </c>
      <c r="AS40" s="44"/>
      <c r="AT40" s="21"/>
    </row>
    <row r="41" spans="1:46" ht="21.75" customHeight="1">
      <c r="A41" s="174" t="s">
        <v>51</v>
      </c>
      <c r="B41" s="504"/>
      <c r="C41" s="55" t="s">
        <v>24</v>
      </c>
      <c r="D41" s="75"/>
      <c r="E41" s="2"/>
      <c r="F41" s="2"/>
      <c r="G41" s="2"/>
      <c r="H41" s="2"/>
      <c r="I41" s="2"/>
      <c r="J41" s="2"/>
      <c r="K41" s="2"/>
      <c r="L41" s="2"/>
      <c r="M41" s="2"/>
      <c r="N41" s="2"/>
      <c r="O41" s="77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47" t="s">
        <v>24</v>
      </c>
      <c r="AR41" s="504"/>
      <c r="AS41" s="44" t="s">
        <v>51</v>
      </c>
      <c r="AT41" s="21"/>
    </row>
    <row r="42" spans="1:46" ht="21.75" customHeight="1">
      <c r="A42" s="174"/>
      <c r="B42" s="503" t="s">
        <v>52</v>
      </c>
      <c r="C42" s="168" t="s">
        <v>23</v>
      </c>
      <c r="D42" s="73"/>
      <c r="E42" s="1"/>
      <c r="F42" s="1"/>
      <c r="G42" s="1"/>
      <c r="H42" s="1"/>
      <c r="I42" s="1"/>
      <c r="J42" s="1"/>
      <c r="K42" s="1"/>
      <c r="L42" s="1"/>
      <c r="M42" s="1"/>
      <c r="N42" s="1"/>
      <c r="O42" s="7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89" t="s">
        <v>23</v>
      </c>
      <c r="AR42" s="503" t="s">
        <v>52</v>
      </c>
      <c r="AS42" s="44"/>
      <c r="AT42" s="21"/>
    </row>
    <row r="43" spans="1:46" ht="21.75" customHeight="1">
      <c r="A43" s="174" t="s">
        <v>53</v>
      </c>
      <c r="B43" s="504"/>
      <c r="C43" s="55" t="s">
        <v>24</v>
      </c>
      <c r="D43" s="75"/>
      <c r="E43" s="2"/>
      <c r="F43" s="2"/>
      <c r="G43" s="2"/>
      <c r="H43" s="2"/>
      <c r="I43" s="2"/>
      <c r="J43" s="2"/>
      <c r="K43" s="2"/>
      <c r="L43" s="2"/>
      <c r="M43" s="2"/>
      <c r="N43" s="2"/>
      <c r="O43" s="77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43" t="s">
        <v>24</v>
      </c>
      <c r="AR43" s="504"/>
      <c r="AS43" s="44" t="s">
        <v>53</v>
      </c>
      <c r="AT43" s="21"/>
    </row>
    <row r="44" spans="1:46" ht="21.75" customHeight="1">
      <c r="A44" s="174"/>
      <c r="B44" s="503" t="s">
        <v>54</v>
      </c>
      <c r="C44" s="168" t="s">
        <v>23</v>
      </c>
      <c r="D44" s="73"/>
      <c r="E44" s="1"/>
      <c r="F44" s="1"/>
      <c r="G44" s="1"/>
      <c r="H44" s="1"/>
      <c r="I44" s="1"/>
      <c r="J44" s="1"/>
      <c r="K44" s="1"/>
      <c r="L44" s="1"/>
      <c r="M44" s="1"/>
      <c r="N44" s="1"/>
      <c r="O44" s="76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89" t="s">
        <v>23</v>
      </c>
      <c r="AR44" s="503" t="s">
        <v>54</v>
      </c>
      <c r="AS44" s="44"/>
      <c r="AT44" s="21"/>
    </row>
    <row r="45" spans="1:46" ht="21.75" customHeight="1">
      <c r="A45" s="174" t="s">
        <v>27</v>
      </c>
      <c r="B45" s="504"/>
      <c r="C45" s="55" t="s">
        <v>24</v>
      </c>
      <c r="D45" s="75"/>
      <c r="E45" s="2"/>
      <c r="F45" s="2"/>
      <c r="G45" s="2"/>
      <c r="H45" s="2"/>
      <c r="I45" s="2"/>
      <c r="J45" s="2"/>
      <c r="K45" s="2"/>
      <c r="L45" s="2"/>
      <c r="M45" s="2"/>
      <c r="N45" s="2"/>
      <c r="O45" s="7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47" t="s">
        <v>24</v>
      </c>
      <c r="AR45" s="504"/>
      <c r="AS45" s="54" t="s">
        <v>27</v>
      </c>
      <c r="AT45" s="21"/>
    </row>
    <row r="46" spans="1:46" ht="21.75" customHeight="1">
      <c r="A46" s="174"/>
      <c r="B46" s="503" t="s">
        <v>55</v>
      </c>
      <c r="C46" s="168" t="s">
        <v>23</v>
      </c>
      <c r="D46" s="73"/>
      <c r="E46" s="1"/>
      <c r="F46" s="1"/>
      <c r="G46" s="1"/>
      <c r="H46" s="1"/>
      <c r="I46" s="1"/>
      <c r="J46" s="1"/>
      <c r="K46" s="1"/>
      <c r="L46" s="1"/>
      <c r="M46" s="1"/>
      <c r="N46" s="1"/>
      <c r="O46" s="7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89" t="s">
        <v>23</v>
      </c>
      <c r="AR46" s="503" t="s">
        <v>55</v>
      </c>
      <c r="AS46" s="54"/>
      <c r="AT46" s="21"/>
    </row>
    <row r="47" spans="1:46" ht="21.75" customHeight="1">
      <c r="A47" s="175"/>
      <c r="B47" s="504"/>
      <c r="C47" s="55" t="s">
        <v>24</v>
      </c>
      <c r="D47" s="75"/>
      <c r="E47" s="2"/>
      <c r="F47" s="2"/>
      <c r="G47" s="2"/>
      <c r="H47" s="2"/>
      <c r="I47" s="2"/>
      <c r="J47" s="2"/>
      <c r="K47" s="2"/>
      <c r="L47" s="2"/>
      <c r="M47" s="2"/>
      <c r="N47" s="2"/>
      <c r="O47" s="7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50" t="s">
        <v>24</v>
      </c>
      <c r="AR47" s="504"/>
      <c r="AS47" s="55"/>
      <c r="AT47" s="21"/>
    </row>
    <row r="48" spans="1:46" ht="21.75" customHeight="1">
      <c r="A48" s="174"/>
      <c r="B48" s="503" t="s">
        <v>56</v>
      </c>
      <c r="C48" s="168" t="s">
        <v>23</v>
      </c>
      <c r="D48" s="73">
        <v>5</v>
      </c>
      <c r="E48" s="1">
        <v>0.53</v>
      </c>
      <c r="F48" s="1">
        <v>257.775</v>
      </c>
      <c r="G48" s="1"/>
      <c r="H48" s="1"/>
      <c r="I48" s="1"/>
      <c r="J48" s="1"/>
      <c r="K48" s="1"/>
      <c r="L48" s="1"/>
      <c r="M48" s="1"/>
      <c r="N48" s="1"/>
      <c r="O48" s="76"/>
      <c r="P48" s="1"/>
      <c r="Q48" s="1"/>
      <c r="R48" s="1"/>
      <c r="S48" s="1"/>
      <c r="T48" s="1"/>
      <c r="U48" s="1"/>
      <c r="V48" s="1">
        <v>8</v>
      </c>
      <c r="W48" s="1">
        <v>2.145</v>
      </c>
      <c r="X48" s="1">
        <v>981.072</v>
      </c>
      <c r="Y48" s="1">
        <v>24</v>
      </c>
      <c r="Z48" s="1">
        <v>5.0735</v>
      </c>
      <c r="AA48" s="1">
        <v>2476.947</v>
      </c>
      <c r="AB48" s="1">
        <v>1</v>
      </c>
      <c r="AC48" s="1">
        <v>0.035</v>
      </c>
      <c r="AD48" s="1">
        <v>20.52</v>
      </c>
      <c r="AE48" s="1">
        <v>6</v>
      </c>
      <c r="AF48" s="1">
        <v>5.831</v>
      </c>
      <c r="AG48" s="1">
        <v>1874.903</v>
      </c>
      <c r="AH48" s="1">
        <v>33</v>
      </c>
      <c r="AI48" s="1">
        <v>15.612</v>
      </c>
      <c r="AJ48" s="1">
        <v>5533.152</v>
      </c>
      <c r="AK48" s="1">
        <v>5</v>
      </c>
      <c r="AL48" s="1">
        <v>0.825</v>
      </c>
      <c r="AM48" s="1">
        <v>706.968</v>
      </c>
      <c r="AN48" s="1">
        <f>+D48+G48+J48+M48+P48+S48+V48+Y48+AB48+AE48+AH48+AK48</f>
        <v>82</v>
      </c>
      <c r="AO48" s="1">
        <f>+E48+H48+K48+N48+Q48+T48+W48+Z48+AC48+AF48+AI48+AL48</f>
        <v>30.0515</v>
      </c>
      <c r="AP48" s="1">
        <f>+F48+I48+L48+O48+R48+U48+X48+AA48+AD48+AG48+AJ48+AM48</f>
        <v>11851.337</v>
      </c>
      <c r="AQ48" s="190" t="s">
        <v>23</v>
      </c>
      <c r="AR48" s="503" t="s">
        <v>56</v>
      </c>
      <c r="AS48" s="54"/>
      <c r="AT48" s="21"/>
    </row>
    <row r="49" spans="1:46" ht="21.75" customHeight="1">
      <c r="A49" s="174" t="s">
        <v>57</v>
      </c>
      <c r="B49" s="504"/>
      <c r="C49" s="55" t="s">
        <v>24</v>
      </c>
      <c r="D49" s="7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47" t="s">
        <v>24</v>
      </c>
      <c r="AR49" s="504"/>
      <c r="AS49" s="54" t="s">
        <v>57</v>
      </c>
      <c r="AT49" s="21"/>
    </row>
    <row r="50" spans="1:46" ht="21.75" customHeight="1">
      <c r="A50" s="174"/>
      <c r="B50" s="503" t="s">
        <v>58</v>
      </c>
      <c r="C50" s="168" t="s">
        <v>23</v>
      </c>
      <c r="D50" s="7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>
        <v>1</v>
      </c>
      <c r="T50" s="1">
        <v>119.574</v>
      </c>
      <c r="U50" s="1">
        <v>33133.193</v>
      </c>
      <c r="V50" s="1"/>
      <c r="W50" s="1"/>
      <c r="X50" s="1"/>
      <c r="Y50" s="1">
        <v>1</v>
      </c>
      <c r="Z50" s="1">
        <v>120.91</v>
      </c>
      <c r="AA50" s="1">
        <v>39334.416</v>
      </c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>
        <f aca="true" t="shared" si="2" ref="AN50:AP51">+D50+G50+J50+M50+P50+S50+V50+Y50+AB50+AE50+AH50+AK50</f>
        <v>2</v>
      </c>
      <c r="AO50" s="1">
        <f t="shared" si="2"/>
        <v>240.48399999999998</v>
      </c>
      <c r="AP50" s="1">
        <f t="shared" si="2"/>
        <v>72467.609</v>
      </c>
      <c r="AQ50" s="189" t="s">
        <v>23</v>
      </c>
      <c r="AR50" s="503" t="s">
        <v>58</v>
      </c>
      <c r="AS50" s="52"/>
      <c r="AT50" s="21"/>
    </row>
    <row r="51" spans="1:46" ht="21.75" customHeight="1">
      <c r="A51" s="174"/>
      <c r="B51" s="504"/>
      <c r="C51" s="55" t="s">
        <v>24</v>
      </c>
      <c r="D51" s="7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>
        <v>3</v>
      </c>
      <c r="AC51" s="2">
        <v>461.019</v>
      </c>
      <c r="AD51" s="2">
        <v>175526</v>
      </c>
      <c r="AE51" s="2"/>
      <c r="AF51" s="2"/>
      <c r="AG51" s="2"/>
      <c r="AH51" s="2"/>
      <c r="AI51" s="2"/>
      <c r="AJ51" s="2"/>
      <c r="AK51" s="2"/>
      <c r="AL51" s="2"/>
      <c r="AM51" s="2"/>
      <c r="AN51" s="2">
        <f t="shared" si="2"/>
        <v>3</v>
      </c>
      <c r="AO51" s="2">
        <f t="shared" si="2"/>
        <v>461.019</v>
      </c>
      <c r="AP51" s="2">
        <f t="shared" si="2"/>
        <v>175526</v>
      </c>
      <c r="AQ51" s="47" t="s">
        <v>24</v>
      </c>
      <c r="AR51" s="504"/>
      <c r="AS51" s="54"/>
      <c r="AT51" s="21"/>
    </row>
    <row r="52" spans="1:46" ht="21.75" customHeight="1">
      <c r="A52" s="174"/>
      <c r="B52" s="503" t="s">
        <v>59</v>
      </c>
      <c r="C52" s="168" t="s">
        <v>23</v>
      </c>
      <c r="D52" s="7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89" t="s">
        <v>23</v>
      </c>
      <c r="AR52" s="503" t="s">
        <v>59</v>
      </c>
      <c r="AS52" s="54"/>
      <c r="AT52" s="21"/>
    </row>
    <row r="53" spans="1:46" ht="21.75" customHeight="1">
      <c r="A53" s="174" t="s">
        <v>27</v>
      </c>
      <c r="B53" s="504"/>
      <c r="C53" s="55" t="s">
        <v>24</v>
      </c>
      <c r="D53" s="7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47" t="s">
        <v>24</v>
      </c>
      <c r="AR53" s="504"/>
      <c r="AS53" s="54" t="s">
        <v>27</v>
      </c>
      <c r="AT53" s="21"/>
    </row>
    <row r="54" spans="1:46" ht="21.75" customHeight="1">
      <c r="A54" s="174"/>
      <c r="B54" s="503" t="s">
        <v>60</v>
      </c>
      <c r="C54" s="168" t="s">
        <v>23</v>
      </c>
      <c r="D54" s="7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89" t="s">
        <v>23</v>
      </c>
      <c r="AR54" s="503" t="s">
        <v>60</v>
      </c>
      <c r="AS54" s="44"/>
      <c r="AT54" s="21"/>
    </row>
    <row r="55" spans="1:46" ht="21.75" customHeight="1">
      <c r="A55" s="175"/>
      <c r="B55" s="504"/>
      <c r="C55" s="55" t="s">
        <v>24</v>
      </c>
      <c r="D55" s="7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50" t="s">
        <v>24</v>
      </c>
      <c r="AR55" s="504"/>
      <c r="AS55" s="51"/>
      <c r="AT55" s="21"/>
    </row>
    <row r="56" spans="1:46" ht="21.75" customHeight="1">
      <c r="A56" s="535" t="s">
        <v>104</v>
      </c>
      <c r="B56" s="518" t="s">
        <v>61</v>
      </c>
      <c r="C56" s="168" t="s">
        <v>23</v>
      </c>
      <c r="D56" s="7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77" t="s">
        <v>23</v>
      </c>
      <c r="AR56" s="507" t="s">
        <v>105</v>
      </c>
      <c r="AS56" s="508" t="s">
        <v>0</v>
      </c>
      <c r="AT56" s="21"/>
    </row>
    <row r="57" spans="1:46" ht="21.75" customHeight="1">
      <c r="A57" s="536"/>
      <c r="B57" s="520"/>
      <c r="C57" s="55" t="s">
        <v>24</v>
      </c>
      <c r="D57" s="75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57" t="s">
        <v>24</v>
      </c>
      <c r="AR57" s="509"/>
      <c r="AS57" s="510"/>
      <c r="AT57" s="21"/>
    </row>
    <row r="58" spans="1:46" ht="21.75" customHeight="1">
      <c r="A58" s="91" t="s">
        <v>0</v>
      </c>
      <c r="B58" s="21"/>
      <c r="C58" s="196" t="s">
        <v>23</v>
      </c>
      <c r="D58" s="182">
        <v>139</v>
      </c>
      <c r="E58" s="181">
        <v>10.496</v>
      </c>
      <c r="F58" s="181">
        <v>5111.676</v>
      </c>
      <c r="G58" s="181">
        <v>66</v>
      </c>
      <c r="H58" s="181">
        <v>3.3278</v>
      </c>
      <c r="I58" s="181">
        <v>1699.952</v>
      </c>
      <c r="J58" s="181">
        <v>133</v>
      </c>
      <c r="K58" s="181">
        <v>5.8584</v>
      </c>
      <c r="L58" s="181">
        <v>3060.434</v>
      </c>
      <c r="M58" s="181">
        <v>198</v>
      </c>
      <c r="N58" s="181">
        <v>210.6907</v>
      </c>
      <c r="O58" s="181">
        <v>147404.505</v>
      </c>
      <c r="P58" s="181">
        <v>282</v>
      </c>
      <c r="Q58" s="181">
        <v>592.4596</v>
      </c>
      <c r="R58" s="181">
        <v>405596.366</v>
      </c>
      <c r="S58" s="181">
        <v>479</v>
      </c>
      <c r="T58" s="181">
        <v>1303.8787</v>
      </c>
      <c r="U58" s="181">
        <v>751146.807</v>
      </c>
      <c r="V58" s="181">
        <v>699</v>
      </c>
      <c r="W58" s="181">
        <v>2922.9552</v>
      </c>
      <c r="X58" s="181">
        <v>1602228.849</v>
      </c>
      <c r="Y58" s="181">
        <v>236</v>
      </c>
      <c r="Z58" s="181">
        <v>344.6264</v>
      </c>
      <c r="AA58" s="181">
        <v>187356.907</v>
      </c>
      <c r="AB58" s="181">
        <v>123</v>
      </c>
      <c r="AC58" s="181">
        <v>13.7748</v>
      </c>
      <c r="AD58" s="181">
        <v>6548.022</v>
      </c>
      <c r="AE58" s="181">
        <v>99</v>
      </c>
      <c r="AF58" s="181">
        <v>4.9323</v>
      </c>
      <c r="AG58" s="181">
        <v>3534.466</v>
      </c>
      <c r="AH58" s="181">
        <v>169</v>
      </c>
      <c r="AI58" s="181">
        <v>11.5646</v>
      </c>
      <c r="AJ58" s="181">
        <v>5448.826</v>
      </c>
      <c r="AK58" s="181">
        <v>135</v>
      </c>
      <c r="AL58" s="181">
        <v>7.8475</v>
      </c>
      <c r="AM58" s="181">
        <v>4563.266</v>
      </c>
      <c r="AN58" s="181">
        <f aca="true" t="shared" si="3" ref="AN58:AP61">+D58+G58+J58+M58+P58+S58+V58+Y58+AB58+AE58+AH58+AK58</f>
        <v>2758</v>
      </c>
      <c r="AO58" s="181">
        <f t="shared" si="3"/>
        <v>5432.412</v>
      </c>
      <c r="AP58" s="181">
        <f t="shared" si="3"/>
        <v>3123700.0759999994</v>
      </c>
      <c r="AQ58" s="177" t="s">
        <v>23</v>
      </c>
      <c r="AR58" s="59"/>
      <c r="AS58" s="44" t="s">
        <v>0</v>
      </c>
      <c r="AT58" s="21"/>
    </row>
    <row r="59" spans="1:46" ht="21.75" customHeight="1">
      <c r="A59" s="533" t="s">
        <v>62</v>
      </c>
      <c r="B59" s="522"/>
      <c r="C59" s="168" t="s">
        <v>63</v>
      </c>
      <c r="D59" s="73"/>
      <c r="E59" s="12"/>
      <c r="F59" s="1"/>
      <c r="G59" s="1"/>
      <c r="H59" s="12"/>
      <c r="I59" s="1"/>
      <c r="J59" s="1"/>
      <c r="K59" s="12"/>
      <c r="L59" s="1"/>
      <c r="M59" s="1"/>
      <c r="N59" s="12"/>
      <c r="O59" s="1"/>
      <c r="P59" s="1"/>
      <c r="Q59" s="12"/>
      <c r="R59" s="1"/>
      <c r="S59" s="1"/>
      <c r="T59" s="12"/>
      <c r="U59" s="1"/>
      <c r="V59" s="1"/>
      <c r="W59" s="12"/>
      <c r="X59" s="1"/>
      <c r="Y59" s="1"/>
      <c r="Z59" s="12"/>
      <c r="AA59" s="1"/>
      <c r="AB59" s="1"/>
      <c r="AC59" s="12"/>
      <c r="AD59" s="1"/>
      <c r="AE59" s="1"/>
      <c r="AF59" s="12"/>
      <c r="AG59" s="1"/>
      <c r="AH59" s="1"/>
      <c r="AI59" s="12"/>
      <c r="AJ59" s="1"/>
      <c r="AK59" s="1"/>
      <c r="AL59" s="12"/>
      <c r="AM59" s="1"/>
      <c r="AN59" s="1">
        <f t="shared" si="3"/>
        <v>0</v>
      </c>
      <c r="AO59" s="12">
        <f t="shared" si="3"/>
        <v>0</v>
      </c>
      <c r="AP59" s="1">
        <f t="shared" si="3"/>
        <v>0</v>
      </c>
      <c r="AQ59" s="191" t="s">
        <v>63</v>
      </c>
      <c r="AR59" s="513" t="s">
        <v>62</v>
      </c>
      <c r="AS59" s="514"/>
      <c r="AT59" s="21"/>
    </row>
    <row r="60" spans="1:46" ht="21.75" customHeight="1">
      <c r="A60" s="173"/>
      <c r="B60" s="37"/>
      <c r="C60" s="55" t="s">
        <v>24</v>
      </c>
      <c r="D60" s="7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>
        <v>0</v>
      </c>
      <c r="AC60" s="2">
        <v>0.0415</v>
      </c>
      <c r="AD60" s="2">
        <v>17.123</v>
      </c>
      <c r="AE60" s="2"/>
      <c r="AF60" s="2"/>
      <c r="AG60" s="2"/>
      <c r="AH60" s="2"/>
      <c r="AI60" s="2"/>
      <c r="AJ60" s="2"/>
      <c r="AK60" s="2"/>
      <c r="AL60" s="2"/>
      <c r="AM60" s="2"/>
      <c r="AN60" s="2">
        <f t="shared" si="3"/>
        <v>0</v>
      </c>
      <c r="AO60" s="2">
        <f t="shared" si="3"/>
        <v>0.0415</v>
      </c>
      <c r="AP60" s="2">
        <f t="shared" si="3"/>
        <v>17.123</v>
      </c>
      <c r="AQ60" s="57" t="s">
        <v>24</v>
      </c>
      <c r="AR60" s="37"/>
      <c r="AS60" s="51"/>
      <c r="AT60" s="21"/>
    </row>
    <row r="61" spans="1:46" ht="21.75" customHeight="1">
      <c r="A61" s="91" t="s">
        <v>0</v>
      </c>
      <c r="B61" s="21"/>
      <c r="C61" s="196" t="s">
        <v>23</v>
      </c>
      <c r="D61" s="182">
        <f aca="true" t="shared" si="4" ref="D61:AA61">+D6+D8+D10+D12+D14+D16+D18+D20+D22+D24+D26+D28+D30+D32+D34+D36+D38+D40+D42+D44+D46+D48+D50+D52+D54+D56+D58</f>
        <v>513</v>
      </c>
      <c r="E61" s="181">
        <f t="shared" si="4"/>
        <v>1556.3826000000001</v>
      </c>
      <c r="F61" s="181">
        <f t="shared" si="4"/>
        <v>197172.348</v>
      </c>
      <c r="G61" s="181">
        <f t="shared" si="4"/>
        <v>252</v>
      </c>
      <c r="H61" s="181">
        <f t="shared" si="4"/>
        <v>336.37010000000004</v>
      </c>
      <c r="I61" s="181">
        <f t="shared" si="4"/>
        <v>38020.943999999996</v>
      </c>
      <c r="J61" s="181">
        <f t="shared" si="4"/>
        <v>707</v>
      </c>
      <c r="K61" s="181">
        <f t="shared" si="4"/>
        <v>2268.5179</v>
      </c>
      <c r="L61" s="181">
        <f t="shared" si="4"/>
        <v>124383.94799999999</v>
      </c>
      <c r="M61" s="181">
        <f t="shared" si="4"/>
        <v>1036</v>
      </c>
      <c r="N61" s="181">
        <f t="shared" si="4"/>
        <v>3337.7122</v>
      </c>
      <c r="O61" s="181">
        <f t="shared" si="4"/>
        <v>373577.24100000004</v>
      </c>
      <c r="P61" s="181">
        <f t="shared" si="4"/>
        <v>687</v>
      </c>
      <c r="Q61" s="181">
        <f t="shared" si="4"/>
        <v>1719.3151000000003</v>
      </c>
      <c r="R61" s="181">
        <f t="shared" si="4"/>
        <v>520479.6</v>
      </c>
      <c r="S61" s="181">
        <f t="shared" si="4"/>
        <v>803</v>
      </c>
      <c r="T61" s="181">
        <f t="shared" si="4"/>
        <v>2200.7187</v>
      </c>
      <c r="U61" s="181">
        <f t="shared" si="4"/>
        <v>879236.154</v>
      </c>
      <c r="V61" s="181">
        <f t="shared" si="4"/>
        <v>934</v>
      </c>
      <c r="W61" s="181">
        <f t="shared" si="4"/>
        <v>4074.8612</v>
      </c>
      <c r="X61" s="181">
        <f t="shared" si="4"/>
        <v>1744969.379</v>
      </c>
      <c r="Y61" s="181">
        <f t="shared" si="4"/>
        <v>455</v>
      </c>
      <c r="Z61" s="181">
        <f t="shared" si="4"/>
        <v>1993.7878999999998</v>
      </c>
      <c r="AA61" s="181">
        <f t="shared" si="4"/>
        <v>545596.567</v>
      </c>
      <c r="AB61" s="181">
        <f aca="true" t="shared" si="5" ref="AB61:AM61">+AB6+AB8+AB10+AB12+AB14+AB16+AB18+AB20+AB22+AB24+AB26+AB28+AB30+AB32+AB34+AB36+AB38+AB40+AB42+AB44+AB46+AB48+AB50+AB52+AB54+AB56+AB58</f>
        <v>366</v>
      </c>
      <c r="AC61" s="181">
        <f t="shared" si="5"/>
        <v>1262.4365</v>
      </c>
      <c r="AD61" s="181">
        <f t="shared" si="5"/>
        <v>223969.705</v>
      </c>
      <c r="AE61" s="181">
        <f t="shared" si="5"/>
        <v>651</v>
      </c>
      <c r="AF61" s="181">
        <f t="shared" si="5"/>
        <v>2600.9997</v>
      </c>
      <c r="AG61" s="181">
        <f t="shared" si="5"/>
        <v>387521.654</v>
      </c>
      <c r="AH61" s="181">
        <f t="shared" si="5"/>
        <v>759</v>
      </c>
      <c r="AI61" s="181">
        <f t="shared" si="5"/>
        <v>6530.140399999999</v>
      </c>
      <c r="AJ61" s="181">
        <f t="shared" si="5"/>
        <v>470868.87399999995</v>
      </c>
      <c r="AK61" s="181">
        <f t="shared" si="5"/>
        <v>427</v>
      </c>
      <c r="AL61" s="181">
        <f t="shared" si="5"/>
        <v>1891.4306000000001</v>
      </c>
      <c r="AM61" s="181">
        <f t="shared" si="5"/>
        <v>222701.15399999998</v>
      </c>
      <c r="AN61" s="181">
        <f t="shared" si="3"/>
        <v>7590</v>
      </c>
      <c r="AO61" s="181">
        <f t="shared" si="3"/>
        <v>29772.672899999998</v>
      </c>
      <c r="AP61" s="181">
        <f t="shared" si="3"/>
        <v>5728497.568</v>
      </c>
      <c r="AQ61" s="177" t="s">
        <v>23</v>
      </c>
      <c r="AR61" s="60"/>
      <c r="AS61" s="44" t="s">
        <v>0</v>
      </c>
      <c r="AT61" s="21"/>
    </row>
    <row r="62" spans="1:46" ht="21.75" customHeight="1">
      <c r="A62" s="534" t="s">
        <v>64</v>
      </c>
      <c r="B62" s="516" t="s">
        <v>64</v>
      </c>
      <c r="C62" s="168" t="s">
        <v>63</v>
      </c>
      <c r="D62" s="7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91" t="s">
        <v>63</v>
      </c>
      <c r="AR62" s="511" t="s">
        <v>64</v>
      </c>
      <c r="AS62" s="512"/>
      <c r="AT62" s="21"/>
    </row>
    <row r="63" spans="1:46" ht="21.75" customHeight="1">
      <c r="A63" s="173"/>
      <c r="B63" s="37"/>
      <c r="C63" s="55" t="s">
        <v>24</v>
      </c>
      <c r="D63" s="7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>
        <f aca="true" t="shared" si="6" ref="P63:AA63">+P7+P9+P11+P13+P15+P17+P19+P21+P23+P25+P27+P29+P31+P33+P35+P37+P39+P41+P43+P45+P47+P49+P51+P53+P55+P57+P60</f>
        <v>2</v>
      </c>
      <c r="Q63" s="2">
        <f t="shared" si="6"/>
        <v>168.849</v>
      </c>
      <c r="R63" s="2">
        <f t="shared" si="6"/>
        <v>14123.262</v>
      </c>
      <c r="S63" s="2">
        <f t="shared" si="6"/>
        <v>3</v>
      </c>
      <c r="T63" s="2">
        <f t="shared" si="6"/>
        <v>508.743</v>
      </c>
      <c r="U63" s="2">
        <f t="shared" si="6"/>
        <v>76908.356</v>
      </c>
      <c r="V63" s="2">
        <f t="shared" si="6"/>
        <v>3</v>
      </c>
      <c r="W63" s="2">
        <f t="shared" si="6"/>
        <v>961.13</v>
      </c>
      <c r="X63" s="2">
        <f t="shared" si="6"/>
        <v>181597.303</v>
      </c>
      <c r="Y63" s="2">
        <f t="shared" si="6"/>
        <v>2</v>
      </c>
      <c r="Z63" s="2">
        <f t="shared" si="6"/>
        <v>321.317</v>
      </c>
      <c r="AA63" s="2">
        <f t="shared" si="6"/>
        <v>57762.711</v>
      </c>
      <c r="AB63" s="2">
        <f aca="true" t="shared" si="7" ref="AB63:AM63">+AB7+AB9+AB11+AB13+AB15+AB17+AB19+AB21+AB23+AB25+AB27+AB29+AB31+AB33+AB35+AB37+AB39+AB41+AB43+AB45+AB47+AB49+AB51+AB53+AB55+AB57+AB60</f>
        <v>35</v>
      </c>
      <c r="AC63" s="2">
        <f t="shared" si="7"/>
        <v>3819.4215</v>
      </c>
      <c r="AD63" s="2">
        <f t="shared" si="7"/>
        <v>759112.184</v>
      </c>
      <c r="AE63" s="2">
        <f t="shared" si="7"/>
        <v>55</v>
      </c>
      <c r="AF63" s="2">
        <f t="shared" si="7"/>
        <v>5765.7985</v>
      </c>
      <c r="AG63" s="2">
        <f t="shared" si="7"/>
        <v>651889.172</v>
      </c>
      <c r="AH63" s="2">
        <f t="shared" si="7"/>
        <v>99</v>
      </c>
      <c r="AI63" s="2">
        <f t="shared" si="7"/>
        <v>6478.0484</v>
      </c>
      <c r="AJ63" s="2">
        <f t="shared" si="7"/>
        <v>452564.098</v>
      </c>
      <c r="AK63" s="2">
        <f t="shared" si="7"/>
        <v>31</v>
      </c>
      <c r="AL63" s="2">
        <f t="shared" si="7"/>
        <v>1344.855</v>
      </c>
      <c r="AM63" s="2">
        <f t="shared" si="7"/>
        <v>104180.041</v>
      </c>
      <c r="AN63" s="2">
        <f aca="true" t="shared" si="8" ref="AN63:AP65">+D63+G63+J63+M63+P63+S63+V63+Y63+AB63+AE63+AH63+AK63</f>
        <v>230</v>
      </c>
      <c r="AO63" s="2">
        <f t="shared" si="8"/>
        <v>19368.162399999997</v>
      </c>
      <c r="AP63" s="2">
        <f t="shared" si="8"/>
        <v>2298137.1270000003</v>
      </c>
      <c r="AQ63" s="57" t="s">
        <v>24</v>
      </c>
      <c r="AR63" s="41"/>
      <c r="AS63" s="51"/>
      <c r="AT63" s="21"/>
    </row>
    <row r="64" spans="1:46" ht="21.75" customHeight="1">
      <c r="A64" s="174" t="s">
        <v>65</v>
      </c>
      <c r="B64" s="503" t="s">
        <v>66</v>
      </c>
      <c r="C64" s="168" t="s">
        <v>23</v>
      </c>
      <c r="D64" s="73">
        <v>36</v>
      </c>
      <c r="E64" s="1">
        <v>665.602</v>
      </c>
      <c r="F64" s="1">
        <v>54224.911</v>
      </c>
      <c r="G64" s="1">
        <v>15</v>
      </c>
      <c r="H64" s="1">
        <v>682.962</v>
      </c>
      <c r="I64" s="1">
        <v>47015.544</v>
      </c>
      <c r="J64" s="1">
        <v>17</v>
      </c>
      <c r="K64" s="1">
        <v>170.55</v>
      </c>
      <c r="L64" s="1">
        <v>14096.206</v>
      </c>
      <c r="M64" s="1">
        <v>47</v>
      </c>
      <c r="N64" s="1">
        <v>655.5054</v>
      </c>
      <c r="O64" s="1">
        <v>52262.57</v>
      </c>
      <c r="P64" s="1">
        <v>48</v>
      </c>
      <c r="Q64" s="1">
        <v>178.0802</v>
      </c>
      <c r="R64" s="1">
        <v>34142.389</v>
      </c>
      <c r="S64" s="1">
        <v>67</v>
      </c>
      <c r="T64" s="1">
        <v>133.3519</v>
      </c>
      <c r="U64" s="1">
        <v>66062.656</v>
      </c>
      <c r="V64" s="1">
        <v>100</v>
      </c>
      <c r="W64" s="1">
        <v>365.9443</v>
      </c>
      <c r="X64" s="1">
        <v>132326.973</v>
      </c>
      <c r="Y64" s="1">
        <v>28</v>
      </c>
      <c r="Z64" s="1">
        <v>151.515</v>
      </c>
      <c r="AA64" s="1">
        <v>36301.359</v>
      </c>
      <c r="AB64" s="1">
        <v>44</v>
      </c>
      <c r="AC64" s="1">
        <v>203.0625</v>
      </c>
      <c r="AD64" s="1">
        <v>22095.687</v>
      </c>
      <c r="AE64" s="1">
        <v>173</v>
      </c>
      <c r="AF64" s="1">
        <v>742.8165</v>
      </c>
      <c r="AG64" s="1">
        <v>88873.96</v>
      </c>
      <c r="AH64" s="1">
        <v>95</v>
      </c>
      <c r="AI64" s="1">
        <v>685.752</v>
      </c>
      <c r="AJ64" s="1">
        <v>61254.809</v>
      </c>
      <c r="AK64" s="1">
        <v>46</v>
      </c>
      <c r="AL64" s="1">
        <v>371.9698</v>
      </c>
      <c r="AM64" s="1">
        <v>31066.736</v>
      </c>
      <c r="AN64" s="1">
        <f t="shared" si="8"/>
        <v>716</v>
      </c>
      <c r="AO64" s="1">
        <f t="shared" si="8"/>
        <v>5007.111599999999</v>
      </c>
      <c r="AP64" s="1">
        <f t="shared" si="8"/>
        <v>639723.8</v>
      </c>
      <c r="AQ64" s="43" t="s">
        <v>23</v>
      </c>
      <c r="AR64" s="503" t="s">
        <v>66</v>
      </c>
      <c r="AS64" s="61" t="s">
        <v>65</v>
      </c>
      <c r="AT64" s="21"/>
    </row>
    <row r="65" spans="1:46" ht="21.75" customHeight="1">
      <c r="A65" s="174"/>
      <c r="B65" s="504"/>
      <c r="C65" s="55" t="s">
        <v>24</v>
      </c>
      <c r="D65" s="75"/>
      <c r="E65" s="2"/>
      <c r="F65" s="2"/>
      <c r="G65" s="2"/>
      <c r="H65" s="2"/>
      <c r="I65" s="2"/>
      <c r="J65" s="2">
        <v>8</v>
      </c>
      <c r="K65" s="2">
        <v>114.09</v>
      </c>
      <c r="L65" s="2">
        <v>5149.7</v>
      </c>
      <c r="M65" s="2">
        <v>1</v>
      </c>
      <c r="N65" s="2">
        <v>0</v>
      </c>
      <c r="O65" s="2">
        <v>0</v>
      </c>
      <c r="P65" s="2">
        <v>1</v>
      </c>
      <c r="Q65" s="2">
        <v>0</v>
      </c>
      <c r="R65" s="2">
        <v>0</v>
      </c>
      <c r="S65" s="2">
        <v>3</v>
      </c>
      <c r="T65" s="2">
        <v>66.499</v>
      </c>
      <c r="U65" s="2">
        <v>53418.418</v>
      </c>
      <c r="V65" s="2"/>
      <c r="W65" s="2"/>
      <c r="X65" s="2"/>
      <c r="Y65" s="2">
        <v>1</v>
      </c>
      <c r="Z65" s="2">
        <v>0.844</v>
      </c>
      <c r="AA65" s="2">
        <v>569.982</v>
      </c>
      <c r="AB65" s="2"/>
      <c r="AC65" s="2"/>
      <c r="AD65" s="2"/>
      <c r="AE65" s="2">
        <v>2</v>
      </c>
      <c r="AF65" s="2">
        <v>20.622</v>
      </c>
      <c r="AG65" s="2">
        <v>18818.397</v>
      </c>
      <c r="AH65" s="2">
        <v>1</v>
      </c>
      <c r="AI65" s="2">
        <v>4.022</v>
      </c>
      <c r="AJ65" s="2">
        <v>2988.507</v>
      </c>
      <c r="AK65" s="2">
        <v>1</v>
      </c>
      <c r="AL65" s="2">
        <v>0</v>
      </c>
      <c r="AM65" s="2">
        <v>0</v>
      </c>
      <c r="AN65" s="2">
        <f t="shared" si="8"/>
        <v>18</v>
      </c>
      <c r="AO65" s="2">
        <f t="shared" si="8"/>
        <v>206.077</v>
      </c>
      <c r="AP65" s="2">
        <f t="shared" si="8"/>
        <v>80945.00399999999</v>
      </c>
      <c r="AQ65" s="47" t="s">
        <v>24</v>
      </c>
      <c r="AR65" s="504"/>
      <c r="AS65" s="44"/>
      <c r="AT65" s="21"/>
    </row>
    <row r="66" spans="1:46" ht="21.75" customHeight="1">
      <c r="A66" s="174" t="s">
        <v>67</v>
      </c>
      <c r="B66" s="503" t="s">
        <v>68</v>
      </c>
      <c r="C66" s="168" t="s">
        <v>23</v>
      </c>
      <c r="D66" s="7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89" t="s">
        <v>23</v>
      </c>
      <c r="AR66" s="503" t="s">
        <v>68</v>
      </c>
      <c r="AS66" s="44" t="s">
        <v>67</v>
      </c>
      <c r="AT66" s="21"/>
    </row>
    <row r="67" spans="1:46" ht="21.75" customHeight="1">
      <c r="A67" s="175" t="s">
        <v>49</v>
      </c>
      <c r="B67" s="504"/>
      <c r="C67" s="55" t="s">
        <v>24</v>
      </c>
      <c r="D67" s="75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50" t="s">
        <v>24</v>
      </c>
      <c r="AR67" s="504"/>
      <c r="AS67" s="51" t="s">
        <v>49</v>
      </c>
      <c r="AT67" s="21"/>
    </row>
    <row r="68" spans="1:46" s="83" customFormat="1" ht="21.75" customHeight="1">
      <c r="A68" s="539" t="s">
        <v>106</v>
      </c>
      <c r="B68" s="486"/>
      <c r="C68" s="136" t="s">
        <v>23</v>
      </c>
      <c r="D68" s="73">
        <f>+D61+D64+D66</f>
        <v>549</v>
      </c>
      <c r="E68" s="1">
        <f>+E61+E64+E66</f>
        <v>2221.9846000000002</v>
      </c>
      <c r="F68" s="1">
        <f>+F61+F64+F66</f>
        <v>251397.259</v>
      </c>
      <c r="G68" s="1">
        <f>+G61+G64+G66</f>
        <v>267</v>
      </c>
      <c r="H68" s="1">
        <f aca="true" t="shared" si="9" ref="H68:AN68">+H61+H64+H66</f>
        <v>1019.3321000000001</v>
      </c>
      <c r="I68" s="1">
        <f t="shared" si="9"/>
        <v>85036.488</v>
      </c>
      <c r="J68" s="1">
        <f>+J61+J64+J66</f>
        <v>724</v>
      </c>
      <c r="K68" s="1">
        <f>+K61+K64+K66</f>
        <v>2439.0679</v>
      </c>
      <c r="L68" s="1">
        <f>+L61+L64+L66</f>
        <v>138480.15399999998</v>
      </c>
      <c r="M68" s="1">
        <f t="shared" si="9"/>
        <v>1083</v>
      </c>
      <c r="N68" s="1">
        <f t="shared" si="9"/>
        <v>3993.2176</v>
      </c>
      <c r="O68" s="1">
        <f t="shared" si="9"/>
        <v>425839.81100000005</v>
      </c>
      <c r="P68" s="1">
        <f t="shared" si="9"/>
        <v>735</v>
      </c>
      <c r="Q68" s="1">
        <f t="shared" si="9"/>
        <v>1897.3953000000001</v>
      </c>
      <c r="R68" s="1">
        <f t="shared" si="9"/>
        <v>554621.989</v>
      </c>
      <c r="S68" s="1">
        <f aca="true" t="shared" si="10" ref="S68:X68">+S61+S64+S66</f>
        <v>870</v>
      </c>
      <c r="T68" s="1">
        <f t="shared" si="10"/>
        <v>2334.0706</v>
      </c>
      <c r="U68" s="1">
        <f t="shared" si="10"/>
        <v>945298.8099999999</v>
      </c>
      <c r="V68" s="1">
        <f t="shared" si="10"/>
        <v>1034</v>
      </c>
      <c r="W68" s="1">
        <f t="shared" si="10"/>
        <v>4440.8054999999995</v>
      </c>
      <c r="X68" s="1">
        <f t="shared" si="10"/>
        <v>1877296.352</v>
      </c>
      <c r="Y68" s="1">
        <f t="shared" si="9"/>
        <v>483</v>
      </c>
      <c r="Z68" s="1">
        <f t="shared" si="9"/>
        <v>2145.3028999999997</v>
      </c>
      <c r="AA68" s="1">
        <f t="shared" si="9"/>
        <v>581897.926</v>
      </c>
      <c r="AB68" s="1">
        <f t="shared" si="9"/>
        <v>410</v>
      </c>
      <c r="AC68" s="1">
        <f t="shared" si="9"/>
        <v>1465.499</v>
      </c>
      <c r="AD68" s="1">
        <f t="shared" si="9"/>
        <v>246065.392</v>
      </c>
      <c r="AE68" s="1">
        <f t="shared" si="9"/>
        <v>824</v>
      </c>
      <c r="AF68" s="1">
        <f>+AF61+AF64+AF66</f>
        <v>3343.8161999999998</v>
      </c>
      <c r="AG68" s="1">
        <f t="shared" si="9"/>
        <v>476395.614</v>
      </c>
      <c r="AH68" s="1">
        <f>+AH61+AH64+AH66</f>
        <v>854</v>
      </c>
      <c r="AI68" s="1">
        <f>+AI61+AI64+AI66</f>
        <v>7215.892399999999</v>
      </c>
      <c r="AJ68" s="1">
        <f>+AJ61+AJ64+AJ66</f>
        <v>532123.683</v>
      </c>
      <c r="AK68" s="1">
        <f t="shared" si="9"/>
        <v>473</v>
      </c>
      <c r="AL68" s="1">
        <f t="shared" si="9"/>
        <v>2263.4004</v>
      </c>
      <c r="AM68" s="1">
        <f t="shared" si="9"/>
        <v>253767.88999999998</v>
      </c>
      <c r="AN68" s="1">
        <f t="shared" si="9"/>
        <v>8306</v>
      </c>
      <c r="AO68" s="1">
        <f>+E68+H68+K68+N68+Q68+T68+W68+Z68+AC68+AF68+AI68+AL68</f>
        <v>34779.784499999994</v>
      </c>
      <c r="AP68" s="1">
        <f>+F68+I68+L68+O68+R68+U68+X68+AA68+AD68+AG68+AJ68+AM68</f>
        <v>6368221.368</v>
      </c>
      <c r="AQ68" s="195" t="s">
        <v>23</v>
      </c>
      <c r="AR68" s="492" t="s">
        <v>77</v>
      </c>
      <c r="AS68" s="493"/>
      <c r="AT68" s="82"/>
    </row>
    <row r="69" spans="1:46" s="83" customFormat="1" ht="21.75" customHeight="1">
      <c r="A69" s="540"/>
      <c r="B69" s="488"/>
      <c r="C69" s="137" t="s">
        <v>24</v>
      </c>
      <c r="D69" s="75"/>
      <c r="E69" s="2"/>
      <c r="F69" s="2"/>
      <c r="G69" s="2"/>
      <c r="H69" s="2"/>
      <c r="I69" s="2"/>
      <c r="J69" s="2">
        <f>+J63+J65+J67</f>
        <v>8</v>
      </c>
      <c r="K69" s="2">
        <f>+K63+K65+K67</f>
        <v>114.09</v>
      </c>
      <c r="L69" s="2">
        <f>+L63+L65+L67</f>
        <v>5149.7</v>
      </c>
      <c r="M69" s="2">
        <f aca="true" t="shared" si="11" ref="M69:AG69">+M63+M65+M67</f>
        <v>1</v>
      </c>
      <c r="N69" s="2">
        <f t="shared" si="11"/>
        <v>0</v>
      </c>
      <c r="O69" s="2">
        <f t="shared" si="11"/>
        <v>0</v>
      </c>
      <c r="P69" s="2">
        <f t="shared" si="11"/>
        <v>3</v>
      </c>
      <c r="Q69" s="2">
        <f t="shared" si="11"/>
        <v>168.849</v>
      </c>
      <c r="R69" s="2">
        <f t="shared" si="11"/>
        <v>14123.262</v>
      </c>
      <c r="S69" s="2">
        <f aca="true" t="shared" si="12" ref="S69:X69">+S63+S65+S67</f>
        <v>6</v>
      </c>
      <c r="T69" s="2">
        <f t="shared" si="12"/>
        <v>575.242</v>
      </c>
      <c r="U69" s="2">
        <f t="shared" si="12"/>
        <v>130326.774</v>
      </c>
      <c r="V69" s="2">
        <f t="shared" si="12"/>
        <v>3</v>
      </c>
      <c r="W69" s="2">
        <f t="shared" si="12"/>
        <v>961.13</v>
      </c>
      <c r="X69" s="2">
        <f t="shared" si="12"/>
        <v>181597.303</v>
      </c>
      <c r="Y69" s="2">
        <f t="shared" si="11"/>
        <v>3</v>
      </c>
      <c r="Z69" s="2">
        <f t="shared" si="11"/>
        <v>322.161</v>
      </c>
      <c r="AA69" s="2">
        <f t="shared" si="11"/>
        <v>58332.693</v>
      </c>
      <c r="AB69" s="2">
        <f t="shared" si="11"/>
        <v>35</v>
      </c>
      <c r="AC69" s="2">
        <f t="shared" si="11"/>
        <v>3819.4215</v>
      </c>
      <c r="AD69" s="2">
        <f t="shared" si="11"/>
        <v>759112.184</v>
      </c>
      <c r="AE69" s="2">
        <f t="shared" si="11"/>
        <v>57</v>
      </c>
      <c r="AF69" s="2">
        <f t="shared" si="11"/>
        <v>5786.4205</v>
      </c>
      <c r="AG69" s="2">
        <f t="shared" si="11"/>
        <v>670707.569</v>
      </c>
      <c r="AH69" s="2">
        <f aca="true" t="shared" si="13" ref="AH69:AN69">+AH63+AH65+AH67</f>
        <v>100</v>
      </c>
      <c r="AI69" s="2">
        <f t="shared" si="13"/>
        <v>6482.0704</v>
      </c>
      <c r="AJ69" s="2">
        <f t="shared" si="13"/>
        <v>455552.605</v>
      </c>
      <c r="AK69" s="2">
        <f t="shared" si="13"/>
        <v>32</v>
      </c>
      <c r="AL69" s="2">
        <f t="shared" si="13"/>
        <v>1344.855</v>
      </c>
      <c r="AM69" s="2">
        <f t="shared" si="13"/>
        <v>104180.041</v>
      </c>
      <c r="AN69" s="2">
        <f t="shared" si="13"/>
        <v>248</v>
      </c>
      <c r="AO69" s="2">
        <f>+E69+H69+K69+N69+Q69+T69+W69+Z69+AC69+AF69+AI69+AL69</f>
        <v>19574.2394</v>
      </c>
      <c r="AP69" s="2">
        <f>+F69+I69+L69+O69+R69+U69+X69+AA69+AD69+AG69+AJ69+AM69</f>
        <v>2379082.131</v>
      </c>
      <c r="AQ69" s="114" t="s">
        <v>24</v>
      </c>
      <c r="AR69" s="494"/>
      <c r="AS69" s="495"/>
      <c r="AT69" s="82"/>
    </row>
    <row r="70" spans="1:46" s="83" customFormat="1" ht="21.75" customHeight="1" thickBot="1">
      <c r="A70" s="541" t="s">
        <v>99</v>
      </c>
      <c r="B70" s="500" t="s">
        <v>69</v>
      </c>
      <c r="C70" s="138"/>
      <c r="D70" s="18"/>
      <c r="E70" s="10"/>
      <c r="F70" s="10"/>
      <c r="G70" s="9"/>
      <c r="H70" s="10"/>
      <c r="I70" s="10"/>
      <c r="J70" s="9"/>
      <c r="K70" s="10"/>
      <c r="L70" s="10"/>
      <c r="M70" s="9"/>
      <c r="N70" s="10"/>
      <c r="O70" s="10"/>
      <c r="P70" s="9"/>
      <c r="Q70" s="10"/>
      <c r="R70" s="10"/>
      <c r="S70" s="9"/>
      <c r="T70" s="10"/>
      <c r="U70" s="10"/>
      <c r="V70" s="9"/>
      <c r="W70" s="10"/>
      <c r="X70" s="10"/>
      <c r="Y70" s="9"/>
      <c r="Z70" s="10"/>
      <c r="AA70" s="10"/>
      <c r="AB70" s="9"/>
      <c r="AC70" s="10"/>
      <c r="AD70" s="10"/>
      <c r="AE70" s="9"/>
      <c r="AF70" s="10"/>
      <c r="AG70" s="10"/>
      <c r="AH70" s="9"/>
      <c r="AI70" s="10"/>
      <c r="AJ70" s="10"/>
      <c r="AK70" s="9"/>
      <c r="AL70" s="10"/>
      <c r="AM70" s="10"/>
      <c r="AN70" s="9"/>
      <c r="AO70" s="10"/>
      <c r="AP70" s="10"/>
      <c r="AQ70" s="496" t="s">
        <v>99</v>
      </c>
      <c r="AR70" s="497" t="s">
        <v>69</v>
      </c>
      <c r="AS70" s="498"/>
      <c r="AT70" s="82"/>
    </row>
    <row r="71" spans="1:46" s="83" customFormat="1" ht="21.75" customHeight="1" thickBot="1">
      <c r="A71" s="537" t="s">
        <v>101</v>
      </c>
      <c r="B71" s="538" t="s">
        <v>70</v>
      </c>
      <c r="C71" s="176"/>
      <c r="D71" s="18">
        <f>D68+D69</f>
        <v>549</v>
      </c>
      <c r="E71" s="10">
        <f>E68+E69</f>
        <v>2221.9846000000002</v>
      </c>
      <c r="F71" s="10">
        <f>F68+F69</f>
        <v>251397.259</v>
      </c>
      <c r="G71" s="9">
        <f aca="true" t="shared" si="14" ref="G71:AM71">G68+G69</f>
        <v>267</v>
      </c>
      <c r="H71" s="10">
        <f t="shared" si="14"/>
        <v>1019.3321000000001</v>
      </c>
      <c r="I71" s="10">
        <f t="shared" si="14"/>
        <v>85036.488</v>
      </c>
      <c r="J71" s="9">
        <f t="shared" si="14"/>
        <v>732</v>
      </c>
      <c r="K71" s="10">
        <f t="shared" si="14"/>
        <v>2553.1579</v>
      </c>
      <c r="L71" s="10">
        <f t="shared" si="14"/>
        <v>143629.854</v>
      </c>
      <c r="M71" s="9">
        <f t="shared" si="14"/>
        <v>1084</v>
      </c>
      <c r="N71" s="10">
        <f t="shared" si="14"/>
        <v>3993.2176</v>
      </c>
      <c r="O71" s="10">
        <f t="shared" si="14"/>
        <v>425839.81100000005</v>
      </c>
      <c r="P71" s="9">
        <f>P68+P69+P70</f>
        <v>738</v>
      </c>
      <c r="Q71" s="10">
        <f>Q68+Q69+Q70</f>
        <v>2066.2443000000003</v>
      </c>
      <c r="R71" s="10">
        <f>R68+R69+R70</f>
        <v>568745.2509999999</v>
      </c>
      <c r="S71" s="9">
        <f aca="true" t="shared" si="15" ref="S71:X71">S68+S69+S70</f>
        <v>876</v>
      </c>
      <c r="T71" s="10">
        <f t="shared" si="15"/>
        <v>2909.3126</v>
      </c>
      <c r="U71" s="10">
        <f t="shared" si="15"/>
        <v>1075625.584</v>
      </c>
      <c r="V71" s="9">
        <f t="shared" si="15"/>
        <v>1037</v>
      </c>
      <c r="W71" s="10">
        <f t="shared" si="15"/>
        <v>5401.9355</v>
      </c>
      <c r="X71" s="10">
        <f t="shared" si="15"/>
        <v>2058893.655</v>
      </c>
      <c r="Y71" s="9">
        <f t="shared" si="14"/>
        <v>486</v>
      </c>
      <c r="Z71" s="10">
        <f t="shared" si="14"/>
        <v>2467.4638999999997</v>
      </c>
      <c r="AA71" s="10">
        <f t="shared" si="14"/>
        <v>640230.619</v>
      </c>
      <c r="AB71" s="9">
        <f t="shared" si="14"/>
        <v>445</v>
      </c>
      <c r="AC71" s="10">
        <f t="shared" si="14"/>
        <v>5284.9205</v>
      </c>
      <c r="AD71" s="10">
        <f t="shared" si="14"/>
        <v>1005177.576</v>
      </c>
      <c r="AE71" s="9">
        <f t="shared" si="14"/>
        <v>881</v>
      </c>
      <c r="AF71" s="10">
        <f>AF68+AF69</f>
        <v>9130.2367</v>
      </c>
      <c r="AG71" s="10">
        <f t="shared" si="14"/>
        <v>1147103.183</v>
      </c>
      <c r="AH71" s="9">
        <f>AH68+AH69</f>
        <v>954</v>
      </c>
      <c r="AI71" s="10">
        <f>AI68+AI69</f>
        <v>13697.962799999998</v>
      </c>
      <c r="AJ71" s="10">
        <f>AJ68+AJ69</f>
        <v>987676.288</v>
      </c>
      <c r="AK71" s="9">
        <f t="shared" si="14"/>
        <v>505</v>
      </c>
      <c r="AL71" s="10">
        <f t="shared" si="14"/>
        <v>3608.2554</v>
      </c>
      <c r="AM71" s="10">
        <f t="shared" si="14"/>
        <v>357947.931</v>
      </c>
      <c r="AN71" s="9">
        <f>+D71+G71+J71+M71+P71+S71+V71+Y71+AB71+AE71+AH71+AK71</f>
        <v>8554</v>
      </c>
      <c r="AO71" s="10">
        <f>+E71+H71+K71+N71+Q71+T71+W71+Z71+AC71+AF71+AI71+AL71</f>
        <v>54354.02389999999</v>
      </c>
      <c r="AP71" s="10">
        <f>+F71+I71+L71+O71+R71+U71+X71+AA71+AD71+AG71+AJ71+AM71</f>
        <v>8747303.499</v>
      </c>
      <c r="AQ71" s="489" t="s">
        <v>101</v>
      </c>
      <c r="AR71" s="490" t="s">
        <v>70</v>
      </c>
      <c r="AS71" s="491" t="s">
        <v>0</v>
      </c>
      <c r="AT71" s="82"/>
    </row>
    <row r="72" spans="15:44" ht="18.75">
      <c r="O72" s="84"/>
      <c r="P72" s="278"/>
      <c r="Q72" s="278"/>
      <c r="R72" s="279"/>
      <c r="S72" s="280"/>
      <c r="T72" s="280"/>
      <c r="U72" s="281"/>
      <c r="V72" s="14"/>
      <c r="W72" s="14"/>
      <c r="X72" s="62" t="s">
        <v>88</v>
      </c>
      <c r="AH72" s="282"/>
      <c r="AI72" s="282"/>
      <c r="AJ72" s="283"/>
      <c r="AN72" s="63"/>
      <c r="AR72" s="62" t="s">
        <v>88</v>
      </c>
    </row>
    <row r="73" spans="13:36" ht="18.75">
      <c r="M73" s="4"/>
      <c r="O73" s="4"/>
      <c r="P73" s="279"/>
      <c r="Q73" s="279"/>
      <c r="R73" s="279"/>
      <c r="S73" s="284"/>
      <c r="T73" s="284"/>
      <c r="U73" s="284"/>
      <c r="V73" s="29"/>
      <c r="AG73" s="4"/>
      <c r="AH73" s="282"/>
      <c r="AI73" s="282"/>
      <c r="AJ73" s="283"/>
    </row>
    <row r="74" spans="13:38" ht="18.75">
      <c r="M74" s="4"/>
      <c r="O74" s="4"/>
      <c r="P74" s="279"/>
      <c r="Q74" s="279"/>
      <c r="R74" s="279"/>
      <c r="S74" s="29"/>
      <c r="T74" s="29"/>
      <c r="AG74" s="4"/>
      <c r="AH74" s="4"/>
      <c r="AI74" s="4"/>
      <c r="AJ74" s="4"/>
      <c r="AK74" s="4"/>
      <c r="AL74" s="4"/>
    </row>
    <row r="75" spans="13:38" ht="18.75">
      <c r="M75" s="4"/>
      <c r="O75" s="4"/>
      <c r="P75" s="279"/>
      <c r="Q75" s="279"/>
      <c r="R75" s="279"/>
      <c r="S75" s="29"/>
      <c r="AG75" s="4"/>
      <c r="AH75" s="4"/>
      <c r="AI75" s="4"/>
      <c r="AJ75" s="4"/>
      <c r="AK75" s="4"/>
      <c r="AL75" s="4"/>
    </row>
    <row r="76" spans="13:36" ht="18.75">
      <c r="M76" s="4"/>
      <c r="P76" s="279"/>
      <c r="Q76" s="279"/>
      <c r="R76" s="279"/>
      <c r="S76" s="29"/>
      <c r="AG76" s="4"/>
      <c r="AH76" s="4"/>
      <c r="AJ76" s="4"/>
    </row>
    <row r="77" spans="13:36" ht="18.75">
      <c r="M77" s="4"/>
      <c r="P77" s="279"/>
      <c r="Q77" s="279"/>
      <c r="R77" s="279"/>
      <c r="S77" s="29"/>
      <c r="AG77" s="4"/>
      <c r="AH77" s="4"/>
      <c r="AJ77" s="4"/>
    </row>
    <row r="78" spans="13:36" ht="18.75">
      <c r="M78" s="4"/>
      <c r="P78" s="279"/>
      <c r="Q78" s="279"/>
      <c r="R78" s="279"/>
      <c r="S78" s="29"/>
      <c r="AH78" s="4"/>
      <c r="AJ78" s="4"/>
    </row>
    <row r="79" spans="13:19" ht="18.75">
      <c r="M79" s="4"/>
      <c r="P79" s="279"/>
      <c r="Q79" s="279"/>
      <c r="R79" s="279"/>
      <c r="S79" s="29"/>
    </row>
    <row r="80" spans="13:19" ht="18.75">
      <c r="M80" s="4"/>
      <c r="P80" s="279"/>
      <c r="Q80" s="279"/>
      <c r="R80" s="279"/>
      <c r="S80" s="29"/>
    </row>
    <row r="81" spans="13:19" ht="18.75">
      <c r="M81" s="4"/>
      <c r="P81" s="279"/>
      <c r="Q81" s="279"/>
      <c r="R81" s="279"/>
      <c r="S81" s="29"/>
    </row>
    <row r="82" spans="13:19" ht="18.75">
      <c r="M82" s="4"/>
      <c r="P82" s="279"/>
      <c r="Q82" s="279"/>
      <c r="R82" s="279"/>
      <c r="S82" s="29"/>
    </row>
    <row r="83" spans="13:19" ht="18.75">
      <c r="M83" s="4"/>
      <c r="P83" s="279"/>
      <c r="Q83" s="279"/>
      <c r="R83" s="279"/>
      <c r="S83" s="29"/>
    </row>
    <row r="84" spans="13:19" ht="18.75">
      <c r="M84" s="4"/>
      <c r="P84" s="279"/>
      <c r="Q84" s="279"/>
      <c r="R84" s="279"/>
      <c r="S84" s="29"/>
    </row>
    <row r="85" spans="13:19" ht="18.75">
      <c r="M85" s="4"/>
      <c r="P85" s="279"/>
      <c r="Q85" s="279"/>
      <c r="R85" s="279"/>
      <c r="S85" s="29"/>
    </row>
    <row r="86" spans="3:19" ht="18.75">
      <c r="C86" s="21"/>
      <c r="D86" s="4"/>
      <c r="M86" s="4"/>
      <c r="P86" s="279"/>
      <c r="Q86" s="279"/>
      <c r="R86" s="279"/>
      <c r="S86" s="29"/>
    </row>
    <row r="87" spans="3:19" ht="18.75">
      <c r="C87" s="21"/>
      <c r="D87" s="4"/>
      <c r="M87" s="4"/>
      <c r="P87" s="279"/>
      <c r="Q87" s="279"/>
      <c r="R87" s="279"/>
      <c r="S87" s="29"/>
    </row>
    <row r="88" spans="3:19" ht="18.75">
      <c r="C88" s="21"/>
      <c r="D88" s="4"/>
      <c r="M88" s="4"/>
      <c r="P88" s="279"/>
      <c r="Q88" s="279"/>
      <c r="R88" s="279"/>
      <c r="S88" s="29"/>
    </row>
    <row r="89" spans="3:19" ht="18.75">
      <c r="C89" s="21"/>
      <c r="D89" s="4"/>
      <c r="M89" s="4"/>
      <c r="P89" s="279"/>
      <c r="Q89" s="279"/>
      <c r="R89" s="279"/>
      <c r="S89" s="29"/>
    </row>
    <row r="90" spans="3:19" ht="18.75">
      <c r="C90" s="21"/>
      <c r="D90" s="4"/>
      <c r="M90" s="4"/>
      <c r="P90" s="279"/>
      <c r="Q90" s="279"/>
      <c r="R90" s="279"/>
      <c r="S90" s="29"/>
    </row>
    <row r="91" spans="3:19" ht="18.75">
      <c r="C91" s="21"/>
      <c r="D91" s="4"/>
      <c r="M91" s="4"/>
      <c r="P91" s="279"/>
      <c r="Q91" s="279"/>
      <c r="R91" s="279"/>
      <c r="S91" s="29"/>
    </row>
    <row r="92" spans="3:19" ht="18.75">
      <c r="C92" s="21"/>
      <c r="D92" s="4"/>
      <c r="M92" s="4"/>
      <c r="P92" s="279"/>
      <c r="Q92" s="279"/>
      <c r="R92" s="279"/>
      <c r="S92" s="29"/>
    </row>
    <row r="93" spans="3:19" ht="18.75">
      <c r="C93" s="21"/>
      <c r="D93" s="4"/>
      <c r="M93" s="4"/>
      <c r="P93" s="279"/>
      <c r="Q93" s="279"/>
      <c r="R93" s="279"/>
      <c r="S93" s="29"/>
    </row>
    <row r="94" spans="3:18" ht="18.75">
      <c r="C94" s="21"/>
      <c r="D94" s="4"/>
      <c r="M94" s="4"/>
      <c r="P94" s="279"/>
      <c r="Q94" s="279"/>
      <c r="R94" s="279"/>
    </row>
    <row r="95" spans="3:18" ht="18.75">
      <c r="C95" s="21"/>
      <c r="D95" s="4"/>
      <c r="M95" s="4"/>
      <c r="P95" s="4"/>
      <c r="Q95" s="4"/>
      <c r="R95" s="4"/>
    </row>
    <row r="96" spans="3:16" ht="18.75">
      <c r="C96" s="21"/>
      <c r="D96" s="4"/>
      <c r="M96" s="4"/>
      <c r="P96" s="4"/>
    </row>
    <row r="97" spans="3:13" ht="18.75">
      <c r="C97" s="21"/>
      <c r="D97" s="4"/>
      <c r="M97" s="4"/>
    </row>
    <row r="98" ht="18.75">
      <c r="M98" s="4"/>
    </row>
    <row r="99" ht="18.75">
      <c r="M99" s="4"/>
    </row>
    <row r="100" ht="18.75">
      <c r="M100" s="4"/>
    </row>
    <row r="101" ht="18.75">
      <c r="M101" s="4"/>
    </row>
  </sheetData>
  <sheetProtection/>
  <mergeCells count="67">
    <mergeCell ref="A1:X1"/>
    <mergeCell ref="A68:B69"/>
    <mergeCell ref="A70:B70"/>
    <mergeCell ref="AR56:AS57"/>
    <mergeCell ref="AR59:AS59"/>
    <mergeCell ref="B64:B65"/>
    <mergeCell ref="B66:B67"/>
    <mergeCell ref="AR44:AR45"/>
    <mergeCell ref="AR46:AR47"/>
    <mergeCell ref="AR48:AR49"/>
    <mergeCell ref="AQ71:AS71"/>
    <mergeCell ref="AR62:AS62"/>
    <mergeCell ref="AR64:AR65"/>
    <mergeCell ref="AR66:AR67"/>
    <mergeCell ref="AQ70:AS70"/>
    <mergeCell ref="AR68:AS69"/>
    <mergeCell ref="AR54:AR55"/>
    <mergeCell ref="AR32:AR33"/>
    <mergeCell ref="AR34:AR35"/>
    <mergeCell ref="AR36:AR37"/>
    <mergeCell ref="AR38:AR39"/>
    <mergeCell ref="AR40:AR41"/>
    <mergeCell ref="AR42:AR43"/>
    <mergeCell ref="AR50:AR51"/>
    <mergeCell ref="AR52:AR53"/>
    <mergeCell ref="A71:B71"/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R22:AR23"/>
    <mergeCell ref="B42:B43"/>
    <mergeCell ref="B44:B45"/>
    <mergeCell ref="B30:B31"/>
    <mergeCell ref="B32:B33"/>
    <mergeCell ref="B38:B39"/>
    <mergeCell ref="B40:B41"/>
    <mergeCell ref="B34:B35"/>
    <mergeCell ref="B36:B37"/>
    <mergeCell ref="B22:B23"/>
    <mergeCell ref="B24:B25"/>
    <mergeCell ref="B26:B27"/>
    <mergeCell ref="B28:B29"/>
    <mergeCell ref="AR28:AR29"/>
    <mergeCell ref="AR30:AR31"/>
    <mergeCell ref="AR24:AR25"/>
    <mergeCell ref="AR26:AR27"/>
    <mergeCell ref="A59:B59"/>
    <mergeCell ref="A62:B62"/>
    <mergeCell ref="B46:B47"/>
    <mergeCell ref="B48:B49"/>
    <mergeCell ref="B50:B51"/>
    <mergeCell ref="B52:B53"/>
    <mergeCell ref="B54:B55"/>
    <mergeCell ref="A56:B57"/>
    <mergeCell ref="B18:B19"/>
    <mergeCell ref="B20:B21"/>
    <mergeCell ref="B14:B15"/>
    <mergeCell ref="B16:B17"/>
    <mergeCell ref="B6:B7"/>
    <mergeCell ref="B8:B9"/>
    <mergeCell ref="B10:B11"/>
    <mergeCell ref="B12:B13"/>
  </mergeCells>
  <printOptions/>
  <pageMargins left="0.7086614173228347" right="0.7086614173228347" top="0.7480314960629921" bottom="0.7480314960629921" header="0.31496062992125984" footer="0.31496062992125984"/>
  <pageSetup firstPageNumber="99" useFirstPageNumber="1" fitToWidth="2" fitToHeight="1" horizontalDpi="600" verticalDpi="600" orientation="landscape" paperSize="9" scale="33" r:id="rId1"/>
  <colBreaks count="1" manualBreakCount="1">
    <brk id="24" max="7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2"/>
  <sheetViews>
    <sheetView zoomScale="50" zoomScaleNormal="50" zoomScalePageLayoutView="0" workbookViewId="0" topLeftCell="A1">
      <pane xSplit="3" ySplit="5" topLeftCell="AC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39" width="17.625" style="147" customWidth="1"/>
    <col min="40" max="42" width="20.625" style="14" customWidth="1"/>
    <col min="43" max="43" width="9.50390625" style="15" customWidth="1"/>
    <col min="44" max="44" width="22.625" style="15" customWidth="1"/>
    <col min="45" max="45" width="5.875" style="15" customWidth="1"/>
    <col min="46" max="16384" width="10.625" style="15" customWidth="1"/>
  </cols>
  <sheetData>
    <row r="1" spans="1:24" ht="32.25">
      <c r="A1" s="465" t="s">
        <v>89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</row>
    <row r="2" spans="1:45" ht="19.5" thickBot="1">
      <c r="A2" s="17" t="s">
        <v>111</v>
      </c>
      <c r="B2" s="17"/>
      <c r="C2" s="17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41" t="s">
        <v>111</v>
      </c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8"/>
      <c r="AO2" s="18"/>
      <c r="AP2" s="18"/>
      <c r="AQ2" s="20"/>
      <c r="AR2" s="21"/>
      <c r="AS2" s="21"/>
    </row>
    <row r="3" spans="1:46" ht="21.75" customHeight="1">
      <c r="A3" s="22"/>
      <c r="D3" s="142" t="s">
        <v>2</v>
      </c>
      <c r="E3" s="143"/>
      <c r="F3" s="143"/>
      <c r="G3" s="142" t="s">
        <v>3</v>
      </c>
      <c r="H3" s="143"/>
      <c r="I3" s="143"/>
      <c r="J3" s="142" t="s">
        <v>4</v>
      </c>
      <c r="K3" s="143"/>
      <c r="L3" s="143"/>
      <c r="M3" s="142" t="s">
        <v>5</v>
      </c>
      <c r="N3" s="143"/>
      <c r="O3" s="143"/>
      <c r="P3" s="142" t="s">
        <v>6</v>
      </c>
      <c r="Q3" s="143"/>
      <c r="R3" s="143"/>
      <c r="S3" s="142" t="s">
        <v>7</v>
      </c>
      <c r="T3" s="143"/>
      <c r="U3" s="143"/>
      <c r="V3" s="148" t="s">
        <v>8</v>
      </c>
      <c r="W3" s="149"/>
      <c r="X3" s="150"/>
      <c r="Y3" s="148" t="s">
        <v>9</v>
      </c>
      <c r="Z3" s="143"/>
      <c r="AA3" s="143"/>
      <c r="AB3" s="142" t="s">
        <v>10</v>
      </c>
      <c r="AC3" s="143"/>
      <c r="AD3" s="143"/>
      <c r="AE3" s="142" t="s">
        <v>11</v>
      </c>
      <c r="AF3" s="143"/>
      <c r="AG3" s="143"/>
      <c r="AH3" s="142" t="s">
        <v>12</v>
      </c>
      <c r="AI3" s="143"/>
      <c r="AJ3" s="143"/>
      <c r="AK3" s="142" t="s">
        <v>13</v>
      </c>
      <c r="AL3" s="143"/>
      <c r="AM3" s="143"/>
      <c r="AN3" s="23" t="s">
        <v>14</v>
      </c>
      <c r="AO3" s="24"/>
      <c r="AP3" s="24"/>
      <c r="AQ3" s="26"/>
      <c r="AR3" s="27"/>
      <c r="AS3" s="28"/>
      <c r="AT3" s="21"/>
    </row>
    <row r="4" spans="1:46" ht="21.75" customHeight="1">
      <c r="A4" s="22"/>
      <c r="D4" s="144" t="s">
        <v>15</v>
      </c>
      <c r="E4" s="144" t="s">
        <v>16</v>
      </c>
      <c r="F4" s="144" t="s">
        <v>17</v>
      </c>
      <c r="G4" s="144" t="s">
        <v>15</v>
      </c>
      <c r="H4" s="144" t="s">
        <v>16</v>
      </c>
      <c r="I4" s="144" t="s">
        <v>17</v>
      </c>
      <c r="J4" s="144" t="s">
        <v>15</v>
      </c>
      <c r="K4" s="144" t="s">
        <v>16</v>
      </c>
      <c r="L4" s="144" t="s">
        <v>17</v>
      </c>
      <c r="M4" s="144" t="s">
        <v>15</v>
      </c>
      <c r="N4" s="144" t="s">
        <v>16</v>
      </c>
      <c r="O4" s="144" t="s">
        <v>17</v>
      </c>
      <c r="P4" s="144" t="s">
        <v>15</v>
      </c>
      <c r="Q4" s="144" t="s">
        <v>16</v>
      </c>
      <c r="R4" s="144" t="s">
        <v>17</v>
      </c>
      <c r="S4" s="144" t="s">
        <v>15</v>
      </c>
      <c r="T4" s="144" t="s">
        <v>16</v>
      </c>
      <c r="U4" s="144" t="s">
        <v>17</v>
      </c>
      <c r="V4" s="144" t="s">
        <v>15</v>
      </c>
      <c r="W4" s="144" t="s">
        <v>16</v>
      </c>
      <c r="X4" s="151" t="s">
        <v>17</v>
      </c>
      <c r="Y4" s="144" t="s">
        <v>15</v>
      </c>
      <c r="Z4" s="144" t="s">
        <v>16</v>
      </c>
      <c r="AA4" s="144" t="s">
        <v>17</v>
      </c>
      <c r="AB4" s="144" t="s">
        <v>15</v>
      </c>
      <c r="AC4" s="144" t="s">
        <v>16</v>
      </c>
      <c r="AD4" s="144" t="s">
        <v>17</v>
      </c>
      <c r="AE4" s="144" t="s">
        <v>15</v>
      </c>
      <c r="AF4" s="144" t="s">
        <v>16</v>
      </c>
      <c r="AG4" s="144" t="s">
        <v>17</v>
      </c>
      <c r="AH4" s="144" t="s">
        <v>15</v>
      </c>
      <c r="AI4" s="144" t="s">
        <v>16</v>
      </c>
      <c r="AJ4" s="144" t="s">
        <v>17</v>
      </c>
      <c r="AK4" s="144" t="s">
        <v>15</v>
      </c>
      <c r="AL4" s="144" t="s">
        <v>16</v>
      </c>
      <c r="AM4" s="144" t="s">
        <v>17</v>
      </c>
      <c r="AN4" s="30" t="s">
        <v>15</v>
      </c>
      <c r="AO4" s="30" t="s">
        <v>16</v>
      </c>
      <c r="AP4" s="30" t="s">
        <v>17</v>
      </c>
      <c r="AQ4" s="34"/>
      <c r="AR4" s="21"/>
      <c r="AS4" s="35"/>
      <c r="AT4" s="21"/>
    </row>
    <row r="5" spans="1:46" ht="21.75" customHeight="1">
      <c r="A5" s="36"/>
      <c r="B5" s="37"/>
      <c r="C5" s="37"/>
      <c r="D5" s="145" t="s">
        <v>18</v>
      </c>
      <c r="E5" s="145" t="s">
        <v>19</v>
      </c>
      <c r="F5" s="145" t="s">
        <v>20</v>
      </c>
      <c r="G5" s="145" t="s">
        <v>18</v>
      </c>
      <c r="H5" s="145" t="s">
        <v>19</v>
      </c>
      <c r="I5" s="145" t="s">
        <v>20</v>
      </c>
      <c r="J5" s="145" t="s">
        <v>18</v>
      </c>
      <c r="K5" s="145" t="s">
        <v>19</v>
      </c>
      <c r="L5" s="145" t="s">
        <v>20</v>
      </c>
      <c r="M5" s="145" t="s">
        <v>18</v>
      </c>
      <c r="N5" s="145" t="s">
        <v>19</v>
      </c>
      <c r="O5" s="145" t="s">
        <v>20</v>
      </c>
      <c r="P5" s="145" t="s">
        <v>18</v>
      </c>
      <c r="Q5" s="145" t="s">
        <v>19</v>
      </c>
      <c r="R5" s="145" t="s">
        <v>20</v>
      </c>
      <c r="S5" s="145" t="s">
        <v>18</v>
      </c>
      <c r="T5" s="145" t="s">
        <v>19</v>
      </c>
      <c r="U5" s="145" t="s">
        <v>20</v>
      </c>
      <c r="V5" s="145" t="s">
        <v>18</v>
      </c>
      <c r="W5" s="145" t="s">
        <v>19</v>
      </c>
      <c r="X5" s="152" t="s">
        <v>20</v>
      </c>
      <c r="Y5" s="145" t="s">
        <v>18</v>
      </c>
      <c r="Z5" s="145" t="s">
        <v>19</v>
      </c>
      <c r="AA5" s="145" t="s">
        <v>20</v>
      </c>
      <c r="AB5" s="145" t="s">
        <v>18</v>
      </c>
      <c r="AC5" s="145" t="s">
        <v>19</v>
      </c>
      <c r="AD5" s="145" t="s">
        <v>20</v>
      </c>
      <c r="AE5" s="145" t="s">
        <v>18</v>
      </c>
      <c r="AF5" s="145" t="s">
        <v>19</v>
      </c>
      <c r="AG5" s="145" t="s">
        <v>20</v>
      </c>
      <c r="AH5" s="145" t="s">
        <v>18</v>
      </c>
      <c r="AI5" s="145" t="s">
        <v>19</v>
      </c>
      <c r="AJ5" s="145" t="s">
        <v>20</v>
      </c>
      <c r="AK5" s="145" t="s">
        <v>18</v>
      </c>
      <c r="AL5" s="145" t="s">
        <v>19</v>
      </c>
      <c r="AM5" s="145" t="s">
        <v>20</v>
      </c>
      <c r="AN5" s="38" t="s">
        <v>18</v>
      </c>
      <c r="AO5" s="38" t="s">
        <v>19</v>
      </c>
      <c r="AP5" s="38" t="s">
        <v>20</v>
      </c>
      <c r="AQ5" s="41"/>
      <c r="AR5" s="37"/>
      <c r="AS5" s="42"/>
      <c r="AT5" s="21"/>
    </row>
    <row r="6" spans="1:46" ht="21.75" customHeight="1">
      <c r="A6" s="45" t="s">
        <v>21</v>
      </c>
      <c r="B6" s="503" t="s">
        <v>22</v>
      </c>
      <c r="C6" s="68" t="s">
        <v>23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1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"/>
      <c r="AO6" s="1"/>
      <c r="AP6" s="1"/>
      <c r="AQ6" s="190" t="s">
        <v>23</v>
      </c>
      <c r="AR6" s="503" t="s">
        <v>22</v>
      </c>
      <c r="AS6" s="44" t="s">
        <v>21</v>
      </c>
      <c r="AT6" s="21"/>
    </row>
    <row r="7" spans="1:46" ht="21.75" customHeight="1">
      <c r="A7" s="45"/>
      <c r="B7" s="504"/>
      <c r="C7" s="69" t="s">
        <v>24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13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2"/>
      <c r="AO7" s="2"/>
      <c r="AP7" s="2"/>
      <c r="AQ7" s="47" t="s">
        <v>24</v>
      </c>
      <c r="AR7" s="504"/>
      <c r="AS7" s="44"/>
      <c r="AT7" s="21"/>
    </row>
    <row r="8" spans="1:46" ht="21.75" customHeight="1">
      <c r="A8" s="45" t="s">
        <v>25</v>
      </c>
      <c r="B8" s="503" t="s">
        <v>26</v>
      </c>
      <c r="C8" s="68" t="s">
        <v>23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1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"/>
      <c r="AO8" s="1"/>
      <c r="AP8" s="1"/>
      <c r="AQ8" s="189" t="s">
        <v>23</v>
      </c>
      <c r="AR8" s="503" t="s">
        <v>26</v>
      </c>
      <c r="AS8" s="44" t="s">
        <v>25</v>
      </c>
      <c r="AT8" s="21"/>
    </row>
    <row r="9" spans="1:46" ht="21.75" customHeight="1">
      <c r="A9" s="45"/>
      <c r="B9" s="504"/>
      <c r="C9" s="69" t="s">
        <v>24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13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2"/>
      <c r="AO9" s="2"/>
      <c r="AP9" s="2"/>
      <c r="AQ9" s="47" t="s">
        <v>24</v>
      </c>
      <c r="AR9" s="504"/>
      <c r="AS9" s="44"/>
      <c r="AT9" s="21"/>
    </row>
    <row r="10" spans="1:46" ht="21.75" customHeight="1">
      <c r="A10" s="45" t="s">
        <v>27</v>
      </c>
      <c r="B10" s="503" t="s">
        <v>28</v>
      </c>
      <c r="C10" s="68" t="s">
        <v>23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1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1"/>
      <c r="AO10" s="1"/>
      <c r="AP10" s="1"/>
      <c r="AQ10" s="189" t="s">
        <v>23</v>
      </c>
      <c r="AR10" s="503" t="s">
        <v>28</v>
      </c>
      <c r="AS10" s="44" t="s">
        <v>27</v>
      </c>
      <c r="AT10" s="21"/>
    </row>
    <row r="11" spans="1:46" ht="21.75" customHeight="1">
      <c r="A11" s="49"/>
      <c r="B11" s="504"/>
      <c r="C11" s="69" t="s">
        <v>24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13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2"/>
      <c r="AO11" s="2"/>
      <c r="AP11" s="2"/>
      <c r="AQ11" s="50" t="s">
        <v>24</v>
      </c>
      <c r="AR11" s="504"/>
      <c r="AS11" s="51"/>
      <c r="AT11" s="21"/>
    </row>
    <row r="12" spans="1:46" ht="21.75" customHeight="1">
      <c r="A12" s="45"/>
      <c r="B12" s="503" t="s">
        <v>29</v>
      </c>
      <c r="C12" s="68" t="s">
        <v>23</v>
      </c>
      <c r="D12" s="8"/>
      <c r="E12" s="8"/>
      <c r="F12" s="8"/>
      <c r="G12" s="8"/>
      <c r="H12" s="8"/>
      <c r="I12" s="8"/>
      <c r="J12" s="8"/>
      <c r="K12" s="8"/>
      <c r="L12" s="8"/>
      <c r="M12" s="8">
        <v>1</v>
      </c>
      <c r="N12" s="8">
        <v>0.13</v>
      </c>
      <c r="O12" s="8">
        <v>39.312</v>
      </c>
      <c r="P12" s="8"/>
      <c r="Q12" s="8"/>
      <c r="R12" s="8"/>
      <c r="S12" s="8"/>
      <c r="T12" s="8"/>
      <c r="U12" s="8"/>
      <c r="V12" s="8"/>
      <c r="W12" s="8"/>
      <c r="X12" s="81"/>
      <c r="Y12" s="8">
        <v>1</v>
      </c>
      <c r="Z12" s="8">
        <v>0.0865</v>
      </c>
      <c r="AA12" s="8">
        <v>3.618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1">
        <f>+D12+G12+J12+M12+P12+S12+V12+Y12+AB12+AE12+AH12+AK12</f>
        <v>2</v>
      </c>
      <c r="AO12" s="1">
        <f>+E12+H12+K12+N12+Q12+T12+W12+Z12+AC12+AF12+AI12+AL12</f>
        <v>0.2165</v>
      </c>
      <c r="AP12" s="1">
        <f>+F12+I12+L12+O12+R12+U12+X12+AA12+AD12+AG12+AJ12+AM12</f>
        <v>42.93</v>
      </c>
      <c r="AQ12" s="190" t="s">
        <v>23</v>
      </c>
      <c r="AR12" s="503" t="s">
        <v>29</v>
      </c>
      <c r="AS12" s="44"/>
      <c r="AT12" s="21"/>
    </row>
    <row r="13" spans="1:46" ht="21.75" customHeight="1">
      <c r="A13" s="45" t="s">
        <v>30</v>
      </c>
      <c r="B13" s="504"/>
      <c r="C13" s="69" t="s">
        <v>24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13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2"/>
      <c r="AO13" s="2"/>
      <c r="AP13" s="2"/>
      <c r="AQ13" s="47" t="s">
        <v>24</v>
      </c>
      <c r="AR13" s="504"/>
      <c r="AS13" s="44" t="s">
        <v>30</v>
      </c>
      <c r="AT13" s="21"/>
    </row>
    <row r="14" spans="1:46" ht="21.75" customHeight="1">
      <c r="A14" s="45"/>
      <c r="B14" s="503" t="s">
        <v>31</v>
      </c>
      <c r="C14" s="68" t="s">
        <v>23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1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1"/>
      <c r="AO14" s="1"/>
      <c r="AP14" s="1"/>
      <c r="AQ14" s="189" t="s">
        <v>23</v>
      </c>
      <c r="AR14" s="503" t="s">
        <v>31</v>
      </c>
      <c r="AS14" s="44"/>
      <c r="AT14" s="21"/>
    </row>
    <row r="15" spans="1:46" ht="21.75" customHeight="1">
      <c r="A15" s="45" t="s">
        <v>25</v>
      </c>
      <c r="B15" s="504"/>
      <c r="C15" s="69" t="s">
        <v>24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13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2"/>
      <c r="AO15" s="2"/>
      <c r="AP15" s="2"/>
      <c r="AQ15" s="47" t="s">
        <v>24</v>
      </c>
      <c r="AR15" s="504"/>
      <c r="AS15" s="44" t="s">
        <v>25</v>
      </c>
      <c r="AT15" s="21"/>
    </row>
    <row r="16" spans="1:46" ht="21.75" customHeight="1">
      <c r="A16" s="45"/>
      <c r="B16" s="503" t="s">
        <v>32</v>
      </c>
      <c r="C16" s="68" t="s">
        <v>23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1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1"/>
      <c r="AO16" s="1"/>
      <c r="AP16" s="1"/>
      <c r="AQ16" s="189" t="s">
        <v>23</v>
      </c>
      <c r="AR16" s="503" t="s">
        <v>32</v>
      </c>
      <c r="AS16" s="44"/>
      <c r="AT16" s="21"/>
    </row>
    <row r="17" spans="1:46" ht="21.75" customHeight="1">
      <c r="A17" s="45" t="s">
        <v>27</v>
      </c>
      <c r="B17" s="504"/>
      <c r="C17" s="69" t="s">
        <v>24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13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2"/>
      <c r="AO17" s="2"/>
      <c r="AP17" s="2"/>
      <c r="AQ17" s="187" t="s">
        <v>24</v>
      </c>
      <c r="AR17" s="504"/>
      <c r="AS17" s="44" t="s">
        <v>27</v>
      </c>
      <c r="AT17" s="21"/>
    </row>
    <row r="18" spans="1:46" ht="21.75" customHeight="1">
      <c r="A18" s="45"/>
      <c r="B18" s="503" t="s">
        <v>33</v>
      </c>
      <c r="C18" s="68" t="s">
        <v>23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1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1"/>
      <c r="AO18" s="1"/>
      <c r="AP18" s="1"/>
      <c r="AQ18" s="199" t="s">
        <v>23</v>
      </c>
      <c r="AR18" s="503" t="s">
        <v>33</v>
      </c>
      <c r="AS18" s="44"/>
      <c r="AT18" s="21"/>
    </row>
    <row r="19" spans="1:46" ht="21.75" customHeight="1">
      <c r="A19" s="49"/>
      <c r="B19" s="504"/>
      <c r="C19" s="69" t="s">
        <v>24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13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2"/>
      <c r="AO19" s="2"/>
      <c r="AP19" s="2"/>
      <c r="AQ19" s="50" t="s">
        <v>24</v>
      </c>
      <c r="AR19" s="504"/>
      <c r="AS19" s="51"/>
      <c r="AT19" s="21"/>
    </row>
    <row r="20" spans="1:46" ht="21.75" customHeight="1">
      <c r="A20" s="45" t="s">
        <v>34</v>
      </c>
      <c r="B20" s="503" t="s">
        <v>35</v>
      </c>
      <c r="C20" s="68" t="s">
        <v>23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1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"/>
      <c r="AO20" s="1"/>
      <c r="AP20" s="1"/>
      <c r="AQ20" s="190" t="s">
        <v>23</v>
      </c>
      <c r="AR20" s="503" t="s">
        <v>35</v>
      </c>
      <c r="AS20" s="44" t="s">
        <v>34</v>
      </c>
      <c r="AT20" s="21"/>
    </row>
    <row r="21" spans="1:46" ht="21.75" customHeight="1">
      <c r="A21" s="45" t="s">
        <v>25</v>
      </c>
      <c r="B21" s="504"/>
      <c r="C21" s="69" t="s">
        <v>24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13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2"/>
      <c r="AO21" s="2"/>
      <c r="AP21" s="2"/>
      <c r="AQ21" s="47" t="s">
        <v>24</v>
      </c>
      <c r="AR21" s="504"/>
      <c r="AS21" s="44" t="s">
        <v>25</v>
      </c>
      <c r="AT21" s="21"/>
    </row>
    <row r="22" spans="1:46" ht="21.75" customHeight="1">
      <c r="A22" s="45" t="s">
        <v>27</v>
      </c>
      <c r="B22" s="503" t="s">
        <v>36</v>
      </c>
      <c r="C22" s="68" t="s">
        <v>23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v>1</v>
      </c>
      <c r="Q22" s="8">
        <v>0.0228</v>
      </c>
      <c r="R22" s="8">
        <v>29.063</v>
      </c>
      <c r="S22" s="8"/>
      <c r="T22" s="8"/>
      <c r="U22" s="8"/>
      <c r="V22" s="8"/>
      <c r="W22" s="8"/>
      <c r="X22" s="81"/>
      <c r="Y22" s="8">
        <v>2</v>
      </c>
      <c r="Z22" s="8">
        <v>0.0247</v>
      </c>
      <c r="AA22" s="8">
        <v>37.488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">
        <f>+D22+G22+J22+M22+P22+S22+V22+Y22+AB22+AE22+AH22+AK22</f>
        <v>3</v>
      </c>
      <c r="AO22" s="1">
        <f>+E22+H22+K22+N22+Q22+T22+W22+Z22+AC22+AF22+AI22+AL22</f>
        <v>0.0475</v>
      </c>
      <c r="AP22" s="1">
        <f>+F22+I22+L22+O22+R22+U22+X22+AA22+AD22+AG22+AJ22+AM22</f>
        <v>66.551</v>
      </c>
      <c r="AQ22" s="189" t="s">
        <v>23</v>
      </c>
      <c r="AR22" s="503" t="s">
        <v>36</v>
      </c>
      <c r="AS22" s="44" t="s">
        <v>27</v>
      </c>
      <c r="AT22" s="21"/>
    </row>
    <row r="23" spans="1:46" ht="21.75" customHeight="1">
      <c r="A23" s="49"/>
      <c r="B23" s="504"/>
      <c r="C23" s="69" t="s">
        <v>24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13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2"/>
      <c r="AO23" s="2"/>
      <c r="AP23" s="2"/>
      <c r="AQ23" s="50" t="s">
        <v>24</v>
      </c>
      <c r="AR23" s="504"/>
      <c r="AS23" s="51"/>
      <c r="AT23" s="21"/>
    </row>
    <row r="24" spans="1:46" ht="21.75" customHeight="1">
      <c r="A24" s="45"/>
      <c r="B24" s="503" t="s">
        <v>37</v>
      </c>
      <c r="C24" s="68" t="s">
        <v>23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v>1</v>
      </c>
      <c r="W24" s="8">
        <v>0.265</v>
      </c>
      <c r="X24" s="81">
        <v>82.014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">
        <f>+D24+G24+J24+M24+P24+S24+V24+Y24+AB24+AE24+AH24+AK24</f>
        <v>1</v>
      </c>
      <c r="AO24" s="1">
        <f>+E24+H24+K24+N24+Q24+T24+W24+Z24+AC24+AF24+AI24+AL24</f>
        <v>0.265</v>
      </c>
      <c r="AP24" s="1">
        <f>+F24+I24+L24+O24+R24+U24+X24+AA24+AD24+AG24+AJ24+AM24</f>
        <v>82.014</v>
      </c>
      <c r="AQ24" s="190" t="s">
        <v>23</v>
      </c>
      <c r="AR24" s="503" t="s">
        <v>37</v>
      </c>
      <c r="AS24" s="44"/>
      <c r="AT24" s="21"/>
    </row>
    <row r="25" spans="1:46" ht="21.75" customHeight="1">
      <c r="A25" s="45" t="s">
        <v>38</v>
      </c>
      <c r="B25" s="504"/>
      <c r="C25" s="69" t="s">
        <v>24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13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2"/>
      <c r="AO25" s="2"/>
      <c r="AP25" s="2"/>
      <c r="AQ25" s="47" t="s">
        <v>24</v>
      </c>
      <c r="AR25" s="504"/>
      <c r="AS25" s="44" t="s">
        <v>38</v>
      </c>
      <c r="AT25" s="21"/>
    </row>
    <row r="26" spans="1:46" ht="21.75" customHeight="1">
      <c r="A26" s="45"/>
      <c r="B26" s="503" t="s">
        <v>39</v>
      </c>
      <c r="C26" s="68" t="s">
        <v>23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1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1"/>
      <c r="AO26" s="1"/>
      <c r="AP26" s="1"/>
      <c r="AQ26" s="189" t="s">
        <v>23</v>
      </c>
      <c r="AR26" s="503" t="s">
        <v>39</v>
      </c>
      <c r="AS26" s="44"/>
      <c r="AT26" s="21"/>
    </row>
    <row r="27" spans="1:46" ht="21.75" customHeight="1">
      <c r="A27" s="45" t="s">
        <v>25</v>
      </c>
      <c r="B27" s="504"/>
      <c r="C27" s="69" t="s">
        <v>24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3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2"/>
      <c r="AO27" s="2"/>
      <c r="AP27" s="2"/>
      <c r="AQ27" s="47" t="s">
        <v>24</v>
      </c>
      <c r="AR27" s="504"/>
      <c r="AS27" s="44" t="s">
        <v>25</v>
      </c>
      <c r="AT27" s="21"/>
    </row>
    <row r="28" spans="1:46" ht="21.75" customHeight="1">
      <c r="A28" s="45"/>
      <c r="B28" s="503" t="s">
        <v>40</v>
      </c>
      <c r="C28" s="68" t="s">
        <v>23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1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1"/>
      <c r="AO28" s="1"/>
      <c r="AP28" s="1"/>
      <c r="AQ28" s="189" t="s">
        <v>23</v>
      </c>
      <c r="AR28" s="503" t="s">
        <v>40</v>
      </c>
      <c r="AS28" s="44"/>
      <c r="AT28" s="21"/>
    </row>
    <row r="29" spans="1:46" ht="21.75" customHeight="1">
      <c r="A29" s="45" t="s">
        <v>27</v>
      </c>
      <c r="B29" s="504"/>
      <c r="C29" s="69" t="s">
        <v>24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13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2"/>
      <c r="AO29" s="2"/>
      <c r="AP29" s="2"/>
      <c r="AQ29" s="47" t="s">
        <v>24</v>
      </c>
      <c r="AR29" s="504"/>
      <c r="AS29" s="44" t="s">
        <v>27</v>
      </c>
      <c r="AT29" s="21"/>
    </row>
    <row r="30" spans="1:46" ht="21.75" customHeight="1">
      <c r="A30" s="45"/>
      <c r="B30" s="503" t="s">
        <v>41</v>
      </c>
      <c r="C30" s="68" t="s">
        <v>23</v>
      </c>
      <c r="D30" s="8">
        <v>1211</v>
      </c>
      <c r="E30" s="8">
        <v>427.9112</v>
      </c>
      <c r="F30" s="8">
        <v>79797.274</v>
      </c>
      <c r="G30" s="8">
        <v>503</v>
      </c>
      <c r="H30" s="8">
        <v>61.7236</v>
      </c>
      <c r="I30" s="8">
        <v>20212.367</v>
      </c>
      <c r="J30" s="8">
        <v>381</v>
      </c>
      <c r="K30" s="8">
        <v>8.5095</v>
      </c>
      <c r="L30" s="8">
        <v>5789.415</v>
      </c>
      <c r="M30" s="8">
        <v>462</v>
      </c>
      <c r="N30" s="8">
        <v>10.2739</v>
      </c>
      <c r="O30" s="8">
        <v>5489.74</v>
      </c>
      <c r="P30" s="8">
        <v>601</v>
      </c>
      <c r="Q30" s="8">
        <v>12.577</v>
      </c>
      <c r="R30" s="8">
        <v>6554.964</v>
      </c>
      <c r="S30" s="8">
        <v>745</v>
      </c>
      <c r="T30" s="8">
        <v>13.469</v>
      </c>
      <c r="U30" s="8">
        <v>6357.034</v>
      </c>
      <c r="V30" s="8">
        <v>522</v>
      </c>
      <c r="W30" s="8">
        <v>10.16589</v>
      </c>
      <c r="X30" s="81">
        <v>6645.346</v>
      </c>
      <c r="Y30" s="8">
        <v>325</v>
      </c>
      <c r="Z30" s="8">
        <v>5.3834</v>
      </c>
      <c r="AA30" s="8">
        <v>5751.385</v>
      </c>
      <c r="AB30" s="8">
        <v>667</v>
      </c>
      <c r="AC30" s="8">
        <v>117.4068</v>
      </c>
      <c r="AD30" s="8">
        <v>43622.475</v>
      </c>
      <c r="AE30" s="8">
        <v>3191</v>
      </c>
      <c r="AF30" s="8">
        <v>635.6947</v>
      </c>
      <c r="AG30" s="8">
        <v>278672.705</v>
      </c>
      <c r="AH30" s="8">
        <v>1844</v>
      </c>
      <c r="AI30" s="8">
        <v>214.5218</v>
      </c>
      <c r="AJ30" s="8">
        <v>90273.368</v>
      </c>
      <c r="AK30" s="8">
        <v>427</v>
      </c>
      <c r="AL30" s="8">
        <v>21.7934</v>
      </c>
      <c r="AM30" s="8">
        <v>10109.382</v>
      </c>
      <c r="AN30" s="1">
        <f>+D30+G30+J30+M30+P30+S30+V30+Y30+AB30+AE30+AH30+AK30</f>
        <v>10879</v>
      </c>
      <c r="AO30" s="1">
        <f>+E30+H30+K30+N30+Q30+T30+W30+Z30+AC30+AF30+AI30+AL30</f>
        <v>1539.43019</v>
      </c>
      <c r="AP30" s="1">
        <f>+F30+I30+L30+O30+R30+U30+X30+AA30+AD30+AG30+AJ30+AM30</f>
        <v>559275.4550000001</v>
      </c>
      <c r="AQ30" s="189" t="s">
        <v>23</v>
      </c>
      <c r="AR30" s="503" t="s">
        <v>41</v>
      </c>
      <c r="AS30" s="52"/>
      <c r="AT30" s="21"/>
    </row>
    <row r="31" spans="1:46" ht="21.75" customHeight="1">
      <c r="A31" s="49"/>
      <c r="B31" s="504"/>
      <c r="C31" s="69" t="s">
        <v>24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13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2"/>
      <c r="AO31" s="2"/>
      <c r="AP31" s="2"/>
      <c r="AQ31" s="50" t="s">
        <v>24</v>
      </c>
      <c r="AR31" s="504"/>
      <c r="AS31" s="51"/>
      <c r="AT31" s="21"/>
    </row>
    <row r="32" spans="1:46" ht="21.75" customHeight="1">
      <c r="A32" s="45" t="s">
        <v>42</v>
      </c>
      <c r="B32" s="503" t="s">
        <v>43</v>
      </c>
      <c r="C32" s="68" t="s">
        <v>23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1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1"/>
      <c r="AO32" s="1"/>
      <c r="AP32" s="1"/>
      <c r="AQ32" s="190" t="s">
        <v>23</v>
      </c>
      <c r="AR32" s="503" t="s">
        <v>43</v>
      </c>
      <c r="AS32" s="44" t="s">
        <v>42</v>
      </c>
      <c r="AT32" s="21"/>
    </row>
    <row r="33" spans="1:46" ht="21.75" customHeight="1">
      <c r="A33" s="45" t="s">
        <v>44</v>
      </c>
      <c r="B33" s="504"/>
      <c r="C33" s="69" t="s">
        <v>24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13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2"/>
      <c r="AO33" s="2"/>
      <c r="AP33" s="2"/>
      <c r="AQ33" s="47" t="s">
        <v>24</v>
      </c>
      <c r="AR33" s="504"/>
      <c r="AS33" s="44" t="s">
        <v>44</v>
      </c>
      <c r="AT33" s="21"/>
    </row>
    <row r="34" spans="1:46" ht="21.75" customHeight="1">
      <c r="A34" s="45" t="s">
        <v>25</v>
      </c>
      <c r="B34" s="503" t="s">
        <v>45</v>
      </c>
      <c r="C34" s="68" t="s">
        <v>23</v>
      </c>
      <c r="D34" s="8">
        <v>43</v>
      </c>
      <c r="E34" s="8">
        <v>3.978</v>
      </c>
      <c r="F34" s="8">
        <v>923.498</v>
      </c>
      <c r="G34" s="8">
        <v>2</v>
      </c>
      <c r="H34" s="8">
        <v>0.0755</v>
      </c>
      <c r="I34" s="8">
        <v>21.472</v>
      </c>
      <c r="J34" s="8"/>
      <c r="K34" s="8"/>
      <c r="L34" s="8"/>
      <c r="M34" s="8">
        <v>40</v>
      </c>
      <c r="N34" s="8">
        <v>1.6211</v>
      </c>
      <c r="O34" s="8">
        <v>774.883</v>
      </c>
      <c r="P34" s="8">
        <v>114</v>
      </c>
      <c r="Q34" s="8">
        <v>6.4854</v>
      </c>
      <c r="R34" s="8">
        <v>1926.294</v>
      </c>
      <c r="S34" s="8">
        <v>172</v>
      </c>
      <c r="T34" s="8">
        <v>17.6085</v>
      </c>
      <c r="U34" s="8">
        <v>3216.831</v>
      </c>
      <c r="V34" s="8">
        <v>251</v>
      </c>
      <c r="W34" s="8">
        <v>60.8259</v>
      </c>
      <c r="X34" s="81">
        <v>5162.839</v>
      </c>
      <c r="Y34" s="8">
        <v>149</v>
      </c>
      <c r="Z34" s="8">
        <v>26.1349</v>
      </c>
      <c r="AA34" s="8">
        <v>2856.725</v>
      </c>
      <c r="AB34" s="8">
        <v>268</v>
      </c>
      <c r="AC34" s="8">
        <v>52.5445</v>
      </c>
      <c r="AD34" s="8">
        <v>9778.86</v>
      </c>
      <c r="AE34" s="8">
        <v>565</v>
      </c>
      <c r="AF34" s="8">
        <v>236.9718</v>
      </c>
      <c r="AG34" s="8">
        <v>102427.099</v>
      </c>
      <c r="AH34" s="8">
        <v>583</v>
      </c>
      <c r="AI34" s="8">
        <v>370.2589</v>
      </c>
      <c r="AJ34" s="8">
        <v>157034.923</v>
      </c>
      <c r="AK34" s="8">
        <v>336</v>
      </c>
      <c r="AL34" s="8">
        <v>119.3756</v>
      </c>
      <c r="AM34" s="8">
        <v>47672.037</v>
      </c>
      <c r="AN34" s="1">
        <f>+D34+G34+J34+M34+P34+S34+V34+Y34+AB34+AE34+AH34+AK34</f>
        <v>2523</v>
      </c>
      <c r="AO34" s="1">
        <f>+E34+H34+K34+N34+Q34+T34+W34+Z34+AC34+AF34+AI34+AL34</f>
        <v>895.8801</v>
      </c>
      <c r="AP34" s="1">
        <f>+F34+I34+L34+O34+R34+U34+X34+AA34+AD34+AG34+AJ34+AM34</f>
        <v>331795.461</v>
      </c>
      <c r="AQ34" s="189" t="s">
        <v>23</v>
      </c>
      <c r="AR34" s="503" t="s">
        <v>45</v>
      </c>
      <c r="AS34" s="44" t="s">
        <v>25</v>
      </c>
      <c r="AT34" s="21"/>
    </row>
    <row r="35" spans="1:46" ht="21.75" customHeight="1">
      <c r="A35" s="49" t="s">
        <v>27</v>
      </c>
      <c r="B35" s="504"/>
      <c r="C35" s="69" t="s">
        <v>24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13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2"/>
      <c r="AO35" s="2"/>
      <c r="AP35" s="2"/>
      <c r="AQ35" s="50" t="s">
        <v>24</v>
      </c>
      <c r="AR35" s="504"/>
      <c r="AS35" s="51" t="s">
        <v>27</v>
      </c>
      <c r="AT35" s="21"/>
    </row>
    <row r="36" spans="1:46" ht="21.75" customHeight="1">
      <c r="A36" s="45" t="s">
        <v>46</v>
      </c>
      <c r="B36" s="503" t="s">
        <v>47</v>
      </c>
      <c r="C36" s="68" t="s">
        <v>23</v>
      </c>
      <c r="D36" s="8">
        <v>13</v>
      </c>
      <c r="E36" s="8">
        <v>0.3354</v>
      </c>
      <c r="F36" s="8">
        <v>104.936</v>
      </c>
      <c r="G36" s="8"/>
      <c r="H36" s="8"/>
      <c r="I36" s="8"/>
      <c r="J36" s="8"/>
      <c r="K36" s="8"/>
      <c r="L36" s="104"/>
      <c r="M36" s="86"/>
      <c r="N36" s="8"/>
      <c r="O36" s="8"/>
      <c r="P36" s="8"/>
      <c r="Q36" s="8"/>
      <c r="R36" s="8"/>
      <c r="S36" s="8"/>
      <c r="T36" s="8"/>
      <c r="U36" s="8"/>
      <c r="V36" s="8"/>
      <c r="W36" s="8"/>
      <c r="X36" s="81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1">
        <f>+D36+G36+J36+M36+P36+S36+V36+Y36+AB36+AE36+AH36+AK36</f>
        <v>13</v>
      </c>
      <c r="AO36" s="1">
        <f>+E36+H36+K36+N36+Q36+T36+W36+Z36+AC36+AF36+AI36+AL36</f>
        <v>0.3354</v>
      </c>
      <c r="AP36" s="1">
        <f>+F36+I36+L36+O36+R36+U36+X36+AA36+AD36+AG36+AJ36+AM36</f>
        <v>104.936</v>
      </c>
      <c r="AQ36" s="190" t="s">
        <v>23</v>
      </c>
      <c r="AR36" s="503" t="s">
        <v>47</v>
      </c>
      <c r="AS36" s="44" t="s">
        <v>46</v>
      </c>
      <c r="AT36" s="21"/>
    </row>
    <row r="37" spans="1:46" ht="21.75" customHeight="1">
      <c r="A37" s="45" t="s">
        <v>25</v>
      </c>
      <c r="B37" s="504"/>
      <c r="C37" s="69" t="s">
        <v>24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13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2"/>
      <c r="AO37" s="2"/>
      <c r="AP37" s="2"/>
      <c r="AQ37" s="47" t="s">
        <v>24</v>
      </c>
      <c r="AR37" s="504"/>
      <c r="AS37" s="44" t="s">
        <v>25</v>
      </c>
      <c r="AT37" s="21"/>
    </row>
    <row r="38" spans="1:46" ht="21.75" customHeight="1">
      <c r="A38" s="45" t="s">
        <v>27</v>
      </c>
      <c r="B38" s="503" t="s">
        <v>48</v>
      </c>
      <c r="C38" s="68" t="s">
        <v>23</v>
      </c>
      <c r="D38" s="8"/>
      <c r="E38" s="8"/>
      <c r="F38" s="8"/>
      <c r="G38" s="8">
        <v>4</v>
      </c>
      <c r="H38" s="8">
        <v>0.1279</v>
      </c>
      <c r="I38" s="8">
        <v>50.936</v>
      </c>
      <c r="J38" s="8">
        <v>204</v>
      </c>
      <c r="K38" s="8">
        <v>1104.8161</v>
      </c>
      <c r="L38" s="8">
        <v>39279.847</v>
      </c>
      <c r="M38" s="8">
        <v>323</v>
      </c>
      <c r="N38" s="8">
        <v>1489.9674</v>
      </c>
      <c r="O38" s="8">
        <v>79239.329</v>
      </c>
      <c r="P38" s="8">
        <v>126</v>
      </c>
      <c r="Q38" s="8">
        <v>9.3563</v>
      </c>
      <c r="R38" s="8">
        <v>1516.561</v>
      </c>
      <c r="S38" s="8">
        <v>85</v>
      </c>
      <c r="T38" s="8">
        <v>1.4501</v>
      </c>
      <c r="U38" s="8">
        <v>578.925</v>
      </c>
      <c r="V38" s="8">
        <v>45</v>
      </c>
      <c r="W38" s="8">
        <v>1.4195</v>
      </c>
      <c r="X38" s="81">
        <v>361.626</v>
      </c>
      <c r="Y38" s="8">
        <v>17</v>
      </c>
      <c r="Z38" s="8">
        <v>0.3685</v>
      </c>
      <c r="AA38" s="8">
        <v>55.359</v>
      </c>
      <c r="AB38" s="8">
        <v>202</v>
      </c>
      <c r="AC38" s="8">
        <v>51.3979</v>
      </c>
      <c r="AD38" s="8">
        <v>19935.496</v>
      </c>
      <c r="AE38" s="8">
        <v>760</v>
      </c>
      <c r="AF38" s="8">
        <v>139.4534</v>
      </c>
      <c r="AG38" s="8">
        <v>68048.636</v>
      </c>
      <c r="AH38" s="8">
        <v>857</v>
      </c>
      <c r="AI38" s="8">
        <v>126.0897</v>
      </c>
      <c r="AJ38" s="8">
        <v>52035.494</v>
      </c>
      <c r="AK38" s="8">
        <v>413</v>
      </c>
      <c r="AL38" s="8">
        <v>29.7339</v>
      </c>
      <c r="AM38" s="8">
        <v>12585.401</v>
      </c>
      <c r="AN38" s="1">
        <f>+D38+G38+J38+M38+P38+S38+V38+Y38+AB38+AE38+AH38+AK38</f>
        <v>3036</v>
      </c>
      <c r="AO38" s="1">
        <f>+E38+H38+K38+N38+Q38+T38+W38+Z38+AC38+AF38+AI38+AL38</f>
        <v>2954.1807</v>
      </c>
      <c r="AP38" s="1">
        <f>+F38+I38+L38+O38+R38+U38+X38+AA38+AD38+AG38+AJ38+AM38</f>
        <v>273687.61</v>
      </c>
      <c r="AQ38" s="189" t="s">
        <v>23</v>
      </c>
      <c r="AR38" s="503" t="s">
        <v>48</v>
      </c>
      <c r="AS38" s="44" t="s">
        <v>27</v>
      </c>
      <c r="AT38" s="21"/>
    </row>
    <row r="39" spans="1:46" ht="21.75" customHeight="1">
      <c r="A39" s="49" t="s">
        <v>49</v>
      </c>
      <c r="B39" s="504"/>
      <c r="C39" s="69" t="s">
        <v>24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13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2"/>
      <c r="AO39" s="2"/>
      <c r="AP39" s="2"/>
      <c r="AQ39" s="50" t="s">
        <v>24</v>
      </c>
      <c r="AR39" s="504"/>
      <c r="AS39" s="51" t="s">
        <v>49</v>
      </c>
      <c r="AT39" s="21"/>
    </row>
    <row r="40" spans="1:46" ht="21.75" customHeight="1">
      <c r="A40" s="45"/>
      <c r="B40" s="503" t="s">
        <v>50</v>
      </c>
      <c r="C40" s="68" t="s">
        <v>23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1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1"/>
      <c r="AO40" s="1"/>
      <c r="AP40" s="1"/>
      <c r="AQ40" s="190" t="s">
        <v>23</v>
      </c>
      <c r="AR40" s="503" t="s">
        <v>50</v>
      </c>
      <c r="AS40" s="44"/>
      <c r="AT40" s="21"/>
    </row>
    <row r="41" spans="1:46" ht="21.75" customHeight="1">
      <c r="A41" s="45" t="s">
        <v>51</v>
      </c>
      <c r="B41" s="504"/>
      <c r="C41" s="69" t="s">
        <v>24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13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2"/>
      <c r="AO41" s="2"/>
      <c r="AP41" s="2"/>
      <c r="AQ41" s="47" t="s">
        <v>24</v>
      </c>
      <c r="AR41" s="504"/>
      <c r="AS41" s="44" t="s">
        <v>51</v>
      </c>
      <c r="AT41" s="21"/>
    </row>
    <row r="42" spans="1:46" ht="21.75" customHeight="1">
      <c r="A42" s="45"/>
      <c r="B42" s="503" t="s">
        <v>52</v>
      </c>
      <c r="C42" s="68" t="s">
        <v>23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1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1"/>
      <c r="AO42" s="1"/>
      <c r="AP42" s="1"/>
      <c r="AQ42" s="189" t="s">
        <v>23</v>
      </c>
      <c r="AR42" s="503" t="s">
        <v>52</v>
      </c>
      <c r="AS42" s="44"/>
      <c r="AT42" s="21"/>
    </row>
    <row r="43" spans="1:46" ht="21.75" customHeight="1">
      <c r="A43" s="45" t="s">
        <v>53</v>
      </c>
      <c r="B43" s="504"/>
      <c r="C43" s="69" t="s">
        <v>24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13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2"/>
      <c r="AO43" s="2"/>
      <c r="AP43" s="2"/>
      <c r="AQ43" s="43" t="s">
        <v>24</v>
      </c>
      <c r="AR43" s="504"/>
      <c r="AS43" s="44" t="s">
        <v>53</v>
      </c>
      <c r="AT43" s="21"/>
    </row>
    <row r="44" spans="1:46" ht="21.75" customHeight="1">
      <c r="A44" s="45"/>
      <c r="B44" s="503" t="s">
        <v>54</v>
      </c>
      <c r="C44" s="68" t="s">
        <v>23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1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1"/>
      <c r="AO44" s="1"/>
      <c r="AP44" s="1"/>
      <c r="AQ44" s="189" t="s">
        <v>23</v>
      </c>
      <c r="AR44" s="503" t="s">
        <v>54</v>
      </c>
      <c r="AS44" s="44"/>
      <c r="AT44" s="21"/>
    </row>
    <row r="45" spans="1:46" ht="21.75" customHeight="1">
      <c r="A45" s="45" t="s">
        <v>27</v>
      </c>
      <c r="B45" s="504"/>
      <c r="C45" s="69" t="s">
        <v>24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13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2"/>
      <c r="AO45" s="2"/>
      <c r="AP45" s="2"/>
      <c r="AQ45" s="47" t="s">
        <v>24</v>
      </c>
      <c r="AR45" s="504"/>
      <c r="AS45" s="54" t="s">
        <v>27</v>
      </c>
      <c r="AT45" s="21"/>
    </row>
    <row r="46" spans="1:46" ht="21.75" customHeight="1">
      <c r="A46" s="45"/>
      <c r="B46" s="503" t="s">
        <v>55</v>
      </c>
      <c r="C46" s="68" t="s">
        <v>23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1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"/>
      <c r="AO46" s="1"/>
      <c r="AP46" s="1"/>
      <c r="AQ46" s="189" t="s">
        <v>23</v>
      </c>
      <c r="AR46" s="503" t="s">
        <v>55</v>
      </c>
      <c r="AS46" s="54"/>
      <c r="AT46" s="21"/>
    </row>
    <row r="47" spans="1:46" ht="21.75" customHeight="1">
      <c r="A47" s="49"/>
      <c r="B47" s="504"/>
      <c r="C47" s="69" t="s">
        <v>24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13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2"/>
      <c r="AO47" s="2"/>
      <c r="AP47" s="2"/>
      <c r="AQ47" s="50" t="s">
        <v>24</v>
      </c>
      <c r="AR47" s="504"/>
      <c r="AS47" s="55"/>
      <c r="AT47" s="21"/>
    </row>
    <row r="48" spans="1:46" ht="21.75" customHeight="1">
      <c r="A48" s="45"/>
      <c r="B48" s="503" t="s">
        <v>56</v>
      </c>
      <c r="C48" s="68" t="s">
        <v>23</v>
      </c>
      <c r="D48" s="8">
        <v>3</v>
      </c>
      <c r="E48" s="8">
        <v>0.157</v>
      </c>
      <c r="F48" s="8">
        <v>85.785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v>5</v>
      </c>
      <c r="W48" s="8">
        <v>0.313</v>
      </c>
      <c r="X48" s="81">
        <v>157.356</v>
      </c>
      <c r="Y48" s="8">
        <v>4</v>
      </c>
      <c r="Z48" s="8">
        <v>0.42</v>
      </c>
      <c r="AA48" s="8">
        <v>204.421</v>
      </c>
      <c r="AB48" s="8">
        <v>2</v>
      </c>
      <c r="AC48" s="8">
        <v>0.335</v>
      </c>
      <c r="AD48" s="8">
        <v>167.951</v>
      </c>
      <c r="AE48" s="8"/>
      <c r="AF48" s="8"/>
      <c r="AG48" s="8"/>
      <c r="AH48" s="8"/>
      <c r="AI48" s="8"/>
      <c r="AJ48" s="8"/>
      <c r="AK48" s="8">
        <v>1</v>
      </c>
      <c r="AL48" s="8">
        <v>0.002</v>
      </c>
      <c r="AM48" s="8">
        <v>4.86</v>
      </c>
      <c r="AN48" s="1">
        <f>+D48+G48+J48+M48+P48+S48+V48+Y48+AB48+AE48+AH48+AK48</f>
        <v>15</v>
      </c>
      <c r="AO48" s="1">
        <f>+E48+H48+K48+N48+Q48+T48+W48+Z48+AC48+AF48+AI48+AL48</f>
        <v>1.2269999999999999</v>
      </c>
      <c r="AP48" s="1">
        <f>+F48+I48+L48+O48+R48+U48+X48+AA48+AD48+AG48+AJ48+AM48</f>
        <v>620.373</v>
      </c>
      <c r="AQ48" s="190" t="s">
        <v>23</v>
      </c>
      <c r="AR48" s="503" t="s">
        <v>56</v>
      </c>
      <c r="AS48" s="54"/>
      <c r="AT48" s="21"/>
    </row>
    <row r="49" spans="1:46" ht="21.75" customHeight="1">
      <c r="A49" s="45" t="s">
        <v>57</v>
      </c>
      <c r="B49" s="504"/>
      <c r="C49" s="69" t="s">
        <v>24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13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2"/>
      <c r="AO49" s="2"/>
      <c r="AP49" s="2"/>
      <c r="AQ49" s="47" t="s">
        <v>24</v>
      </c>
      <c r="AR49" s="504"/>
      <c r="AS49" s="54" t="s">
        <v>57</v>
      </c>
      <c r="AT49" s="21"/>
    </row>
    <row r="50" spans="1:46" ht="21.75" customHeight="1">
      <c r="A50" s="45"/>
      <c r="B50" s="503" t="s">
        <v>58</v>
      </c>
      <c r="C50" s="68" t="s">
        <v>23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1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1"/>
      <c r="AO50" s="1"/>
      <c r="AP50" s="1"/>
      <c r="AQ50" s="189" t="s">
        <v>23</v>
      </c>
      <c r="AR50" s="503" t="s">
        <v>58</v>
      </c>
      <c r="AS50" s="52"/>
      <c r="AT50" s="21"/>
    </row>
    <row r="51" spans="1:46" ht="21.75" customHeight="1">
      <c r="A51" s="45"/>
      <c r="B51" s="504"/>
      <c r="C51" s="69" t="s">
        <v>24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13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2"/>
      <c r="AO51" s="2"/>
      <c r="AP51" s="2"/>
      <c r="AQ51" s="47" t="s">
        <v>24</v>
      </c>
      <c r="AR51" s="504"/>
      <c r="AS51" s="54"/>
      <c r="AT51" s="21"/>
    </row>
    <row r="52" spans="1:46" ht="21.75" customHeight="1">
      <c r="A52" s="45"/>
      <c r="B52" s="503" t="s">
        <v>59</v>
      </c>
      <c r="C52" s="68" t="s">
        <v>23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1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1"/>
      <c r="AO52" s="1"/>
      <c r="AP52" s="1"/>
      <c r="AQ52" s="189" t="s">
        <v>23</v>
      </c>
      <c r="AR52" s="503" t="s">
        <v>59</v>
      </c>
      <c r="AS52" s="54"/>
      <c r="AT52" s="21"/>
    </row>
    <row r="53" spans="1:46" ht="21.75" customHeight="1">
      <c r="A53" s="45" t="s">
        <v>27</v>
      </c>
      <c r="B53" s="504"/>
      <c r="C53" s="69" t="s">
        <v>24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13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2"/>
      <c r="AO53" s="2"/>
      <c r="AP53" s="2"/>
      <c r="AQ53" s="47" t="s">
        <v>24</v>
      </c>
      <c r="AR53" s="504"/>
      <c r="AS53" s="54" t="s">
        <v>27</v>
      </c>
      <c r="AT53" s="21"/>
    </row>
    <row r="54" spans="1:46" ht="21.75" customHeight="1">
      <c r="A54" s="45"/>
      <c r="B54" s="503" t="s">
        <v>60</v>
      </c>
      <c r="C54" s="68" t="s">
        <v>23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1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>
        <v>1</v>
      </c>
      <c r="AL54" s="8">
        <v>0.3495</v>
      </c>
      <c r="AM54" s="8">
        <v>127.451</v>
      </c>
      <c r="AN54" s="1">
        <f>+D54+G54+J54+M54+P54+S54+V54+Y54+AB54+AE54+AH54+AK54</f>
        <v>1</v>
      </c>
      <c r="AO54" s="1">
        <f>+E54+H54+K54+N54+Q54+T54+W54+Z54+AC54+AF54+AI54+AL54</f>
        <v>0.3495</v>
      </c>
      <c r="AP54" s="1">
        <f>+F54+I54+L54+O54+R54+U54+X54+AA54+AD54+AG54+AJ54+AM54</f>
        <v>127.451</v>
      </c>
      <c r="AQ54" s="189" t="s">
        <v>23</v>
      </c>
      <c r="AR54" s="503" t="s">
        <v>60</v>
      </c>
      <c r="AS54" s="44"/>
      <c r="AT54" s="21"/>
    </row>
    <row r="55" spans="1:46" ht="21.75" customHeight="1">
      <c r="A55" s="49"/>
      <c r="B55" s="504"/>
      <c r="C55" s="69" t="s">
        <v>24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13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2"/>
      <c r="AO55" s="2"/>
      <c r="AP55" s="2"/>
      <c r="AQ55" s="50" t="s">
        <v>24</v>
      </c>
      <c r="AR55" s="504"/>
      <c r="AS55" s="51"/>
      <c r="AT55" s="21"/>
    </row>
    <row r="56" spans="1:46" ht="21.75" customHeight="1">
      <c r="A56" s="517" t="s">
        <v>104</v>
      </c>
      <c r="B56" s="518" t="s">
        <v>61</v>
      </c>
      <c r="C56" s="68" t="s">
        <v>23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1"/>
      <c r="Y56" s="8">
        <v>1</v>
      </c>
      <c r="Z56" s="8">
        <v>0.14</v>
      </c>
      <c r="AA56" s="8">
        <v>137.592</v>
      </c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1">
        <f>+D56+G56+J56+M56+P56+S56+V56+Y56+AB56+AE56+AH56+AK56</f>
        <v>1</v>
      </c>
      <c r="AO56" s="1">
        <f>+E56+H56+K56+N56+Q56+T56+W56+Z56+AC56+AF56+AI56+AL56</f>
        <v>0.14</v>
      </c>
      <c r="AP56" s="1">
        <f>+F56+I56+L56+O56+R56+U56+X56+AA56+AD56+AG56+AJ56+AM56</f>
        <v>137.592</v>
      </c>
      <c r="AQ56" s="177" t="s">
        <v>23</v>
      </c>
      <c r="AR56" s="507" t="s">
        <v>105</v>
      </c>
      <c r="AS56" s="508" t="s">
        <v>0</v>
      </c>
      <c r="AT56" s="21"/>
    </row>
    <row r="57" spans="1:46" ht="21.75" customHeight="1">
      <c r="A57" s="519"/>
      <c r="B57" s="520"/>
      <c r="C57" s="69" t="s">
        <v>24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13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2"/>
      <c r="AO57" s="2"/>
      <c r="AP57" s="2"/>
      <c r="AQ57" s="57" t="s">
        <v>24</v>
      </c>
      <c r="AR57" s="509"/>
      <c r="AS57" s="510"/>
      <c r="AT57" s="21"/>
    </row>
    <row r="58" spans="1:46" ht="21.75" customHeight="1">
      <c r="A58" s="22" t="s">
        <v>0</v>
      </c>
      <c r="C58" s="192" t="s">
        <v>23</v>
      </c>
      <c r="D58" s="197">
        <v>696</v>
      </c>
      <c r="E58" s="197">
        <v>32.5268</v>
      </c>
      <c r="F58" s="197">
        <v>9825.745</v>
      </c>
      <c r="G58" s="197">
        <v>430</v>
      </c>
      <c r="H58" s="197">
        <v>44.5464</v>
      </c>
      <c r="I58" s="197">
        <v>12501.388</v>
      </c>
      <c r="J58" s="197">
        <v>302</v>
      </c>
      <c r="K58" s="197">
        <v>41.4881</v>
      </c>
      <c r="L58" s="197">
        <v>14196.608</v>
      </c>
      <c r="M58" s="197">
        <v>422</v>
      </c>
      <c r="N58" s="197">
        <v>101.9431</v>
      </c>
      <c r="O58" s="197">
        <v>46089.807</v>
      </c>
      <c r="P58" s="197">
        <v>538</v>
      </c>
      <c r="Q58" s="197">
        <v>181.9992</v>
      </c>
      <c r="R58" s="197">
        <v>98591.841</v>
      </c>
      <c r="S58" s="197">
        <v>1140</v>
      </c>
      <c r="T58" s="197">
        <v>340.1278</v>
      </c>
      <c r="U58" s="197">
        <v>194132.359</v>
      </c>
      <c r="V58" s="197">
        <v>1713</v>
      </c>
      <c r="W58" s="197">
        <v>715.4591</v>
      </c>
      <c r="X58" s="198">
        <v>347434.386</v>
      </c>
      <c r="Y58" s="197">
        <v>801</v>
      </c>
      <c r="Z58" s="197">
        <v>105.84375</v>
      </c>
      <c r="AA58" s="197">
        <v>57993.77</v>
      </c>
      <c r="AB58" s="197">
        <v>536</v>
      </c>
      <c r="AC58" s="197">
        <v>17.9894</v>
      </c>
      <c r="AD58" s="197">
        <v>12233.493</v>
      </c>
      <c r="AE58" s="197">
        <v>262</v>
      </c>
      <c r="AF58" s="197">
        <v>9.11375</v>
      </c>
      <c r="AG58" s="197">
        <v>7947.892</v>
      </c>
      <c r="AH58" s="197">
        <v>443</v>
      </c>
      <c r="AI58" s="197">
        <v>12.32868</v>
      </c>
      <c r="AJ58" s="197">
        <v>9210.479</v>
      </c>
      <c r="AK58" s="197">
        <v>610</v>
      </c>
      <c r="AL58" s="197">
        <v>20.1441</v>
      </c>
      <c r="AM58" s="198">
        <v>19489.213</v>
      </c>
      <c r="AN58" s="181">
        <f>+D58+G58+J58+M58+P58+S58+V58+Y58+AB58+AE58+AH58+AK58</f>
        <v>7893</v>
      </c>
      <c r="AO58" s="181">
        <f>+E58+H58+K58+N58+Q58+T58+W58+Z58+AC58+AF58+AI58+AL58</f>
        <v>1623.51018</v>
      </c>
      <c r="AP58" s="181">
        <f>+F58+I58+L58+O58+R58+U58+X58+AA58+AD58+AG58+AJ58+AM58</f>
        <v>829646.9810000001</v>
      </c>
      <c r="AQ58" s="177" t="s">
        <v>23</v>
      </c>
      <c r="AR58" s="59"/>
      <c r="AS58" s="44" t="s">
        <v>0</v>
      </c>
      <c r="AT58" s="21"/>
    </row>
    <row r="59" spans="1:46" ht="21.75" customHeight="1">
      <c r="A59" s="521" t="s">
        <v>62</v>
      </c>
      <c r="B59" s="522"/>
      <c r="C59" s="68" t="s">
        <v>63</v>
      </c>
      <c r="D59" s="8"/>
      <c r="E59" s="146"/>
      <c r="F59" s="8"/>
      <c r="G59" s="8"/>
      <c r="H59" s="146"/>
      <c r="I59" s="8"/>
      <c r="J59" s="8"/>
      <c r="K59" s="146"/>
      <c r="L59" s="8"/>
      <c r="M59" s="8"/>
      <c r="N59" s="146"/>
      <c r="O59" s="8"/>
      <c r="P59" s="8"/>
      <c r="Q59" s="146"/>
      <c r="R59" s="8"/>
      <c r="S59" s="8"/>
      <c r="T59" s="146"/>
      <c r="U59" s="8"/>
      <c r="V59" s="8"/>
      <c r="W59" s="146"/>
      <c r="X59" s="81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146"/>
      <c r="AJ59" s="8"/>
      <c r="AK59" s="8"/>
      <c r="AL59" s="146"/>
      <c r="AM59" s="8"/>
      <c r="AN59" s="1"/>
      <c r="AO59" s="1"/>
      <c r="AP59" s="1"/>
      <c r="AQ59" s="191" t="s">
        <v>63</v>
      </c>
      <c r="AR59" s="513" t="s">
        <v>62</v>
      </c>
      <c r="AS59" s="514"/>
      <c r="AT59" s="21"/>
    </row>
    <row r="60" spans="1:46" ht="21.75" customHeight="1">
      <c r="A60" s="36"/>
      <c r="B60" s="37"/>
      <c r="C60" s="69" t="s">
        <v>24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13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2"/>
      <c r="AO60" s="2"/>
      <c r="AP60" s="2"/>
      <c r="AQ60" s="57" t="s">
        <v>24</v>
      </c>
      <c r="AR60" s="37"/>
      <c r="AS60" s="51"/>
      <c r="AT60" s="21"/>
    </row>
    <row r="61" spans="1:46" ht="21.75" customHeight="1">
      <c r="A61" s="22" t="s">
        <v>0</v>
      </c>
      <c r="C61" s="192" t="s">
        <v>23</v>
      </c>
      <c r="D61" s="197">
        <f>+D6+D8+D10+D12+D14+D16+D18+D20+D22+D24+D26+D28+D30+D32+D34+D36+D38+D40+D42+D44+D46+D48+D50+D52+D54+D56+D58</f>
        <v>1966</v>
      </c>
      <c r="E61" s="197">
        <f>+E6+E8+E10+E12+E14+E16+E18+E20+E22+E24+E26+E28+E30+E32+E34+E36+E38+E40+E42+E44+E46+E48+E50+E52+E54+E56+E58</f>
        <v>464.9084</v>
      </c>
      <c r="F61" s="197">
        <f>+F6+F8+F10+F12+F14+F16+F18+F20+F22+F24+F26+F28+F30+F32+F34+F36+F38+F40+F42+F44+F46+F48+F50+F52+F54+F56+F58</f>
        <v>90737.23800000001</v>
      </c>
      <c r="G61" s="197">
        <f aca="true" t="shared" si="0" ref="G61:U61">+G6+G8+G10+G12+G14+G16+G18+G20+G22+G24+G26+G28+G30+G32+G34+G36+G38+G40+G42+G44+G46+G48+G50+G52+G54+G56+G58</f>
        <v>939</v>
      </c>
      <c r="H61" s="197">
        <f t="shared" si="0"/>
        <v>106.4734</v>
      </c>
      <c r="I61" s="197">
        <f t="shared" si="0"/>
        <v>32786.163</v>
      </c>
      <c r="J61" s="197">
        <f t="shared" si="0"/>
        <v>887</v>
      </c>
      <c r="K61" s="197">
        <f t="shared" si="0"/>
        <v>1154.8137</v>
      </c>
      <c r="L61" s="197">
        <f t="shared" si="0"/>
        <v>59265.87</v>
      </c>
      <c r="M61" s="197">
        <f t="shared" si="0"/>
        <v>1248</v>
      </c>
      <c r="N61" s="197">
        <f t="shared" si="0"/>
        <v>1603.9355</v>
      </c>
      <c r="O61" s="197">
        <f t="shared" si="0"/>
        <v>131633.071</v>
      </c>
      <c r="P61" s="197">
        <f t="shared" si="0"/>
        <v>1380</v>
      </c>
      <c r="Q61" s="197">
        <f t="shared" si="0"/>
        <v>210.4407</v>
      </c>
      <c r="R61" s="197">
        <f t="shared" si="0"/>
        <v>108618.723</v>
      </c>
      <c r="S61" s="197">
        <f t="shared" si="0"/>
        <v>2142</v>
      </c>
      <c r="T61" s="197">
        <f t="shared" si="0"/>
        <v>372.6554</v>
      </c>
      <c r="U61" s="197">
        <f t="shared" si="0"/>
        <v>204285.149</v>
      </c>
      <c r="V61" s="197">
        <f>+V6+V8+V10+V12+V14+V16+V18+V20+V22+V24+V26+V28+V30+V32+V34+V36+V38+V40+V42+V44+V46+V48+V50+V52+V54+V56+V58</f>
        <v>2537</v>
      </c>
      <c r="W61" s="197">
        <f aca="true" t="shared" si="1" ref="W61:AM61">+W6+W8+W10+W12+W14+W16+W18+W20+W22+W24+W26+W28+W30+W32+W34+W36+W38+W40+W42+W44+W46+W48+W50+W52+W54+W56+W58</f>
        <v>788.44839</v>
      </c>
      <c r="X61" s="197">
        <f t="shared" si="1"/>
        <v>359843.567</v>
      </c>
      <c r="Y61" s="197">
        <f t="shared" si="1"/>
        <v>1300</v>
      </c>
      <c r="Z61" s="197">
        <f t="shared" si="1"/>
        <v>138.40175</v>
      </c>
      <c r="AA61" s="197">
        <f t="shared" si="1"/>
        <v>67040.358</v>
      </c>
      <c r="AB61" s="197">
        <f t="shared" si="1"/>
        <v>1675</v>
      </c>
      <c r="AC61" s="197">
        <f t="shared" si="1"/>
        <v>239.6736</v>
      </c>
      <c r="AD61" s="197">
        <f t="shared" si="1"/>
        <v>85738.27500000001</v>
      </c>
      <c r="AE61" s="197">
        <f t="shared" si="1"/>
        <v>4778</v>
      </c>
      <c r="AF61" s="197">
        <f t="shared" si="1"/>
        <v>1021.23365</v>
      </c>
      <c r="AG61" s="197">
        <f t="shared" si="1"/>
        <v>457096.332</v>
      </c>
      <c r="AH61" s="197">
        <f t="shared" si="1"/>
        <v>3727</v>
      </c>
      <c r="AI61" s="197">
        <f t="shared" si="1"/>
        <v>723.19908</v>
      </c>
      <c r="AJ61" s="197">
        <f t="shared" si="1"/>
        <v>308554.264</v>
      </c>
      <c r="AK61" s="197">
        <f t="shared" si="1"/>
        <v>1788</v>
      </c>
      <c r="AL61" s="197">
        <f t="shared" si="1"/>
        <v>191.39850000000004</v>
      </c>
      <c r="AM61" s="197">
        <f t="shared" si="1"/>
        <v>89988.344</v>
      </c>
      <c r="AN61" s="181">
        <f>+D61+G61+J61+M61+P61+S61+V61+Y61+AB61+AE61+AH61+AK61</f>
        <v>24367</v>
      </c>
      <c r="AO61" s="181">
        <f>+E61+H61+K61+N61+Q61+T61+W61+Z61+AC61+AF61+AI61+AL61</f>
        <v>7015.58207</v>
      </c>
      <c r="AP61" s="181">
        <f>+F61+I61+L61+O61+R61+U61+X61+AA61+AD61+AG61+AJ61+AM61</f>
        <v>1995587.3539999998</v>
      </c>
      <c r="AQ61" s="177" t="s">
        <v>23</v>
      </c>
      <c r="AR61" s="60"/>
      <c r="AS61" s="44" t="s">
        <v>0</v>
      </c>
      <c r="AT61" s="21"/>
    </row>
    <row r="62" spans="1:46" ht="21.75" customHeight="1">
      <c r="A62" s="515" t="s">
        <v>92</v>
      </c>
      <c r="B62" s="516" t="s">
        <v>64</v>
      </c>
      <c r="C62" s="68" t="s">
        <v>63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1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1"/>
      <c r="AO62" s="1"/>
      <c r="AP62" s="1"/>
      <c r="AQ62" s="186" t="s">
        <v>63</v>
      </c>
      <c r="AR62" s="511" t="s">
        <v>103</v>
      </c>
      <c r="AS62" s="512"/>
      <c r="AT62" s="21"/>
    </row>
    <row r="63" spans="1:46" ht="21.75" customHeight="1">
      <c r="A63" s="36"/>
      <c r="B63" s="37"/>
      <c r="C63" s="69" t="s">
        <v>24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13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2"/>
      <c r="AP63" s="2"/>
      <c r="AQ63" s="57" t="s">
        <v>24</v>
      </c>
      <c r="AR63" s="41"/>
      <c r="AS63" s="51"/>
      <c r="AT63" s="21"/>
    </row>
    <row r="64" spans="1:46" ht="21.75" customHeight="1">
      <c r="A64" s="45" t="s">
        <v>65</v>
      </c>
      <c r="B64" s="503" t="s">
        <v>66</v>
      </c>
      <c r="C64" s="68" t="s">
        <v>23</v>
      </c>
      <c r="D64" s="8">
        <v>37</v>
      </c>
      <c r="E64" s="8">
        <v>3.46835</v>
      </c>
      <c r="F64" s="8">
        <v>2046.475</v>
      </c>
      <c r="G64" s="8">
        <v>32</v>
      </c>
      <c r="H64" s="8">
        <v>53.8728</v>
      </c>
      <c r="I64" s="8">
        <v>4676.491</v>
      </c>
      <c r="J64" s="8">
        <v>82</v>
      </c>
      <c r="K64" s="8">
        <v>181.75705</v>
      </c>
      <c r="L64" s="8">
        <v>7632.195</v>
      </c>
      <c r="M64" s="8">
        <v>90</v>
      </c>
      <c r="N64" s="8">
        <v>432.28825</v>
      </c>
      <c r="O64" s="8">
        <v>10326.418</v>
      </c>
      <c r="P64" s="8">
        <v>51</v>
      </c>
      <c r="Q64" s="8">
        <v>275.38295</v>
      </c>
      <c r="R64" s="8">
        <v>6954.382</v>
      </c>
      <c r="S64" s="8">
        <v>40</v>
      </c>
      <c r="T64" s="8">
        <v>3.71005</v>
      </c>
      <c r="U64" s="8">
        <v>2555.719</v>
      </c>
      <c r="V64" s="8">
        <v>38</v>
      </c>
      <c r="W64" s="8">
        <v>1.9231</v>
      </c>
      <c r="X64" s="81">
        <v>2062.429</v>
      </c>
      <c r="Y64" s="8">
        <v>15</v>
      </c>
      <c r="Z64" s="8">
        <v>0.8897</v>
      </c>
      <c r="AA64" s="8">
        <v>1422.954</v>
      </c>
      <c r="AB64" s="8">
        <v>12</v>
      </c>
      <c r="AC64" s="8">
        <v>1.27835</v>
      </c>
      <c r="AD64" s="8">
        <v>1126.543</v>
      </c>
      <c r="AE64" s="8">
        <v>1</v>
      </c>
      <c r="AF64" s="8">
        <v>0.148</v>
      </c>
      <c r="AG64" s="8">
        <v>127.872</v>
      </c>
      <c r="AH64" s="8">
        <v>1</v>
      </c>
      <c r="AI64" s="8">
        <v>0.002</v>
      </c>
      <c r="AJ64" s="8">
        <v>4.32</v>
      </c>
      <c r="AK64" s="8"/>
      <c r="AL64" s="8"/>
      <c r="AM64" s="8"/>
      <c r="AN64" s="8"/>
      <c r="AO64" s="8">
        <f>+E64+H64+K64+N64+Q64+T64+W64+Z64+AC64+AF64+AI64+AL64</f>
        <v>954.7205999999999</v>
      </c>
      <c r="AP64" s="1">
        <f>+F64+I64+L64+O64+R64+U64+X64+AA64+AD64+AG64+AJ64+AM64</f>
        <v>38935.797999999995</v>
      </c>
      <c r="AQ64" s="190" t="s">
        <v>23</v>
      </c>
      <c r="AR64" s="503" t="s">
        <v>66</v>
      </c>
      <c r="AS64" s="61" t="s">
        <v>65</v>
      </c>
      <c r="AT64" s="21"/>
    </row>
    <row r="65" spans="1:46" ht="21.75" customHeight="1">
      <c r="A65" s="45"/>
      <c r="B65" s="504"/>
      <c r="C65" s="69" t="s">
        <v>24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13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2"/>
      <c r="AO65" s="2"/>
      <c r="AP65" s="2"/>
      <c r="AQ65" s="47" t="s">
        <v>24</v>
      </c>
      <c r="AR65" s="504"/>
      <c r="AS65" s="44"/>
      <c r="AT65" s="21"/>
    </row>
    <row r="66" spans="1:46" ht="21.75" customHeight="1">
      <c r="A66" s="45" t="s">
        <v>67</v>
      </c>
      <c r="B66" s="503" t="s">
        <v>68</v>
      </c>
      <c r="C66" s="68" t="s">
        <v>23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1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1"/>
      <c r="AO66" s="1"/>
      <c r="AP66" s="1"/>
      <c r="AQ66" s="189" t="s">
        <v>23</v>
      </c>
      <c r="AR66" s="503" t="s">
        <v>68</v>
      </c>
      <c r="AS66" s="44" t="s">
        <v>67</v>
      </c>
      <c r="AT66" s="21"/>
    </row>
    <row r="67" spans="1:46" ht="21.75" customHeight="1">
      <c r="A67" s="49" t="s">
        <v>49</v>
      </c>
      <c r="B67" s="504"/>
      <c r="C67" s="69" t="s">
        <v>24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13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2"/>
      <c r="AO67" s="2"/>
      <c r="AP67" s="2"/>
      <c r="AQ67" s="50" t="s">
        <v>24</v>
      </c>
      <c r="AR67" s="504"/>
      <c r="AS67" s="51" t="s">
        <v>49</v>
      </c>
      <c r="AT67" s="21"/>
    </row>
    <row r="68" spans="1:46" ht="21.75" customHeight="1">
      <c r="A68" s="545" t="s">
        <v>106</v>
      </c>
      <c r="B68" s="546"/>
      <c r="C68" s="68" t="s">
        <v>23</v>
      </c>
      <c r="D68" s="8">
        <f>+D61+D64+D66</f>
        <v>2003</v>
      </c>
      <c r="E68" s="8">
        <f>+E61+E64+E66</f>
        <v>468.37674999999996</v>
      </c>
      <c r="F68" s="8">
        <f>+F61+F64+F66</f>
        <v>92783.71300000002</v>
      </c>
      <c r="G68" s="8">
        <f aca="true" t="shared" si="2" ref="G68:O68">+G61+G64+G66</f>
        <v>971</v>
      </c>
      <c r="H68" s="8">
        <f t="shared" si="2"/>
        <v>160.3462</v>
      </c>
      <c r="I68" s="8">
        <f t="shared" si="2"/>
        <v>37462.654</v>
      </c>
      <c r="J68" s="8">
        <f t="shared" si="2"/>
        <v>969</v>
      </c>
      <c r="K68" s="8">
        <f t="shared" si="2"/>
        <v>1336.5707499999999</v>
      </c>
      <c r="L68" s="8">
        <f t="shared" si="2"/>
        <v>66898.065</v>
      </c>
      <c r="M68" s="8">
        <f t="shared" si="2"/>
        <v>1338</v>
      </c>
      <c r="N68" s="8">
        <f t="shared" si="2"/>
        <v>2036.22375</v>
      </c>
      <c r="O68" s="8">
        <f t="shared" si="2"/>
        <v>141959.489</v>
      </c>
      <c r="P68" s="8">
        <f aca="true" t="shared" si="3" ref="P68:AN68">+P61+P64+P66</f>
        <v>1431</v>
      </c>
      <c r="Q68" s="8">
        <f t="shared" si="3"/>
        <v>485.82365</v>
      </c>
      <c r="R68" s="8">
        <f t="shared" si="3"/>
        <v>115573.105</v>
      </c>
      <c r="S68" s="8">
        <f t="shared" si="3"/>
        <v>2182</v>
      </c>
      <c r="T68" s="8">
        <f t="shared" si="3"/>
        <v>376.36545</v>
      </c>
      <c r="U68" s="8">
        <f t="shared" si="3"/>
        <v>206840.86800000002</v>
      </c>
      <c r="V68" s="8">
        <f>+V61+V64+V66</f>
        <v>2575</v>
      </c>
      <c r="W68" s="8">
        <f t="shared" si="3"/>
        <v>790.37149</v>
      </c>
      <c r="X68" s="81">
        <f t="shared" si="3"/>
        <v>361905.996</v>
      </c>
      <c r="Y68" s="8">
        <f t="shared" si="3"/>
        <v>1315</v>
      </c>
      <c r="Z68" s="8">
        <f t="shared" si="3"/>
        <v>139.29145</v>
      </c>
      <c r="AA68" s="8">
        <f t="shared" si="3"/>
        <v>68463.31199999999</v>
      </c>
      <c r="AB68" s="8">
        <f t="shared" si="3"/>
        <v>1687</v>
      </c>
      <c r="AC68" s="8">
        <f>+AC61+AC64+AC66</f>
        <v>240.95194999999998</v>
      </c>
      <c r="AD68" s="8">
        <f t="shared" si="3"/>
        <v>86864.81800000001</v>
      </c>
      <c r="AE68" s="8">
        <f t="shared" si="3"/>
        <v>4779</v>
      </c>
      <c r="AF68" s="8">
        <f>+AF61+AF64+AF66</f>
        <v>1021.38165</v>
      </c>
      <c r="AG68" s="8">
        <f t="shared" si="3"/>
        <v>457224.20399999997</v>
      </c>
      <c r="AH68" s="8">
        <f t="shared" si="3"/>
        <v>3728</v>
      </c>
      <c r="AI68" s="8">
        <f t="shared" si="3"/>
        <v>723.2010799999999</v>
      </c>
      <c r="AJ68" s="8">
        <f t="shared" si="3"/>
        <v>308558.58400000003</v>
      </c>
      <c r="AK68" s="8">
        <f t="shared" si="3"/>
        <v>1788</v>
      </c>
      <c r="AL68" s="8">
        <f t="shared" si="3"/>
        <v>191.39850000000004</v>
      </c>
      <c r="AM68" s="8">
        <f t="shared" si="3"/>
        <v>89988.344</v>
      </c>
      <c r="AN68" s="8">
        <f t="shared" si="3"/>
        <v>24367</v>
      </c>
      <c r="AO68" s="1">
        <f>+E68+H68+K68+N68+Q68+T68+W68+Z68+AC68+AF68+AI68+AL68</f>
        <v>7970.30267</v>
      </c>
      <c r="AP68" s="1">
        <f>+F68+I68+L68+O68+R68+U68+X68+AA68+AD68+AG68+AJ68+AM68</f>
        <v>2034523.152</v>
      </c>
      <c r="AQ68" s="177" t="s">
        <v>23</v>
      </c>
      <c r="AR68" s="556" t="s">
        <v>77</v>
      </c>
      <c r="AS68" s="557"/>
      <c r="AT68" s="21"/>
    </row>
    <row r="69" spans="1:46" ht="21.75" customHeight="1">
      <c r="A69" s="547"/>
      <c r="B69" s="548"/>
      <c r="C69" s="69" t="s">
        <v>24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13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2"/>
      <c r="AP69" s="2"/>
      <c r="AQ69" s="57" t="s">
        <v>24</v>
      </c>
      <c r="AR69" s="558"/>
      <c r="AS69" s="559"/>
      <c r="AT69" s="21"/>
    </row>
    <row r="70" spans="1:46" ht="21.75" customHeight="1" thickBot="1">
      <c r="A70" s="549" t="s">
        <v>99</v>
      </c>
      <c r="B70" s="550" t="s">
        <v>69</v>
      </c>
      <c r="C70" s="17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1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553" t="s">
        <v>99</v>
      </c>
      <c r="AR70" s="554" t="s">
        <v>69</v>
      </c>
      <c r="AS70" s="555"/>
      <c r="AT70" s="21"/>
    </row>
    <row r="71" spans="1:46" ht="21.75" customHeight="1" thickBot="1">
      <c r="A71" s="551" t="s">
        <v>101</v>
      </c>
      <c r="B71" s="552" t="s">
        <v>70</v>
      </c>
      <c r="C71" s="17"/>
      <c r="D71" s="10">
        <f>D68+D69</f>
        <v>2003</v>
      </c>
      <c r="E71" s="10">
        <f>E68+E69</f>
        <v>468.37674999999996</v>
      </c>
      <c r="F71" s="10">
        <f>F68+F69</f>
        <v>92783.71300000002</v>
      </c>
      <c r="G71" s="10">
        <f aca="true" t="shared" si="4" ref="G71:O71">G68+G69</f>
        <v>971</v>
      </c>
      <c r="H71" s="10">
        <f t="shared" si="4"/>
        <v>160.3462</v>
      </c>
      <c r="I71" s="10">
        <f t="shared" si="4"/>
        <v>37462.654</v>
      </c>
      <c r="J71" s="10">
        <f t="shared" si="4"/>
        <v>969</v>
      </c>
      <c r="K71" s="10">
        <f t="shared" si="4"/>
        <v>1336.5707499999999</v>
      </c>
      <c r="L71" s="10">
        <f t="shared" si="4"/>
        <v>66898.065</v>
      </c>
      <c r="M71" s="10">
        <f t="shared" si="4"/>
        <v>1338</v>
      </c>
      <c r="N71" s="10">
        <f t="shared" si="4"/>
        <v>2036.22375</v>
      </c>
      <c r="O71" s="10">
        <f t="shared" si="4"/>
        <v>141959.489</v>
      </c>
      <c r="P71" s="10">
        <f aca="true" t="shared" si="5" ref="P71:AM71">P68+P69</f>
        <v>1431</v>
      </c>
      <c r="Q71" s="10">
        <f t="shared" si="5"/>
        <v>485.82365</v>
      </c>
      <c r="R71" s="10">
        <f t="shared" si="5"/>
        <v>115573.105</v>
      </c>
      <c r="S71" s="10">
        <f t="shared" si="5"/>
        <v>2182</v>
      </c>
      <c r="T71" s="10">
        <f t="shared" si="5"/>
        <v>376.36545</v>
      </c>
      <c r="U71" s="10">
        <f t="shared" si="5"/>
        <v>206840.86800000002</v>
      </c>
      <c r="V71" s="10">
        <f>V68+V69+V70</f>
        <v>2575</v>
      </c>
      <c r="W71" s="10">
        <f>W68+W69+W70</f>
        <v>790.37149</v>
      </c>
      <c r="X71" s="11">
        <f>X68+X69+X70</f>
        <v>361905.996</v>
      </c>
      <c r="Y71" s="10">
        <f t="shared" si="5"/>
        <v>1315</v>
      </c>
      <c r="Z71" s="10">
        <f t="shared" si="5"/>
        <v>139.29145</v>
      </c>
      <c r="AA71" s="10">
        <f t="shared" si="5"/>
        <v>68463.31199999999</v>
      </c>
      <c r="AB71" s="10">
        <f t="shared" si="5"/>
        <v>1687</v>
      </c>
      <c r="AC71" s="10">
        <f t="shared" si="5"/>
        <v>240.95194999999998</v>
      </c>
      <c r="AD71" s="10">
        <f t="shared" si="5"/>
        <v>86864.81800000001</v>
      </c>
      <c r="AE71" s="10">
        <f t="shared" si="5"/>
        <v>4779</v>
      </c>
      <c r="AF71" s="10">
        <f>AF68+AF69</f>
        <v>1021.38165</v>
      </c>
      <c r="AG71" s="10">
        <f t="shared" si="5"/>
        <v>457224.20399999997</v>
      </c>
      <c r="AH71" s="10">
        <f>+AH68+AH69+AH70</f>
        <v>3728</v>
      </c>
      <c r="AI71" s="10">
        <f>+AI68+AI69+AI70</f>
        <v>723.2010799999999</v>
      </c>
      <c r="AJ71" s="10">
        <f>+AJ68+AJ69+AJ70</f>
        <v>308558.58400000003</v>
      </c>
      <c r="AK71" s="10">
        <f t="shared" si="5"/>
        <v>1788</v>
      </c>
      <c r="AL71" s="10">
        <f t="shared" si="5"/>
        <v>191.39850000000004</v>
      </c>
      <c r="AM71" s="10">
        <f t="shared" si="5"/>
        <v>89988.344</v>
      </c>
      <c r="AN71" s="10">
        <f>+D71+G71+J71+M71+P71+S71+V71+Y71+AB71+AE71+AH71+AK71</f>
        <v>24766</v>
      </c>
      <c r="AO71" s="10">
        <f>+E71+H71+K71+N71+Q71+T71+W71+Z71+AC71+AF71+AI71+AL71</f>
        <v>7970.30267</v>
      </c>
      <c r="AP71" s="10">
        <f>+F71+I71+L71+O71+R71+U71+X71+AA71+AD71+AG71+AJ71+AM71</f>
        <v>2034523.152</v>
      </c>
      <c r="AQ71" s="542" t="s">
        <v>101</v>
      </c>
      <c r="AR71" s="543" t="s">
        <v>70</v>
      </c>
      <c r="AS71" s="544" t="s">
        <v>0</v>
      </c>
      <c r="AT71" s="21"/>
    </row>
    <row r="72" spans="24:44" ht="18.75">
      <c r="X72" s="153" t="s">
        <v>88</v>
      </c>
      <c r="AN72" s="63"/>
      <c r="AR72" s="62" t="s">
        <v>88</v>
      </c>
    </row>
  </sheetData>
  <sheetProtection/>
  <mergeCells count="67">
    <mergeCell ref="AR66:AR67"/>
    <mergeCell ref="AQ70:AS70"/>
    <mergeCell ref="B64:B65"/>
    <mergeCell ref="AR59:AS59"/>
    <mergeCell ref="A62:B62"/>
    <mergeCell ref="B54:B55"/>
    <mergeCell ref="B66:B67"/>
    <mergeCell ref="AR68:AS69"/>
    <mergeCell ref="A56:B57"/>
    <mergeCell ref="A59:B59"/>
    <mergeCell ref="A1:X1"/>
    <mergeCell ref="AQ71:AS71"/>
    <mergeCell ref="A68:B69"/>
    <mergeCell ref="A70:B70"/>
    <mergeCell ref="A71:B71"/>
    <mergeCell ref="AR62:AS62"/>
    <mergeCell ref="AR64:AR65"/>
    <mergeCell ref="AR36:AR37"/>
    <mergeCell ref="AR38:AR39"/>
    <mergeCell ref="AR40:AR41"/>
    <mergeCell ref="AR50:AR51"/>
    <mergeCell ref="AR52:AR53"/>
    <mergeCell ref="AR54:AR55"/>
    <mergeCell ref="AR56:AS57"/>
    <mergeCell ref="AR24:AR25"/>
    <mergeCell ref="AR26:AR27"/>
    <mergeCell ref="AR28:AR29"/>
    <mergeCell ref="AR30:AR31"/>
    <mergeCell ref="AR32:AR33"/>
    <mergeCell ref="B50:B51"/>
    <mergeCell ref="B52:B53"/>
    <mergeCell ref="AR14:AR15"/>
    <mergeCell ref="AR16:AR17"/>
    <mergeCell ref="AR18:AR19"/>
    <mergeCell ref="B38:B39"/>
    <mergeCell ref="B40:B41"/>
    <mergeCell ref="B42:B43"/>
    <mergeCell ref="B44:B45"/>
    <mergeCell ref="AR48:AR49"/>
    <mergeCell ref="AR6:AR7"/>
    <mergeCell ref="AR8:AR9"/>
    <mergeCell ref="AR10:AR11"/>
    <mergeCell ref="AR12:AR13"/>
    <mergeCell ref="AR46:AR47"/>
    <mergeCell ref="AR20:AR21"/>
    <mergeCell ref="AR22:AR23"/>
    <mergeCell ref="AR44:AR45"/>
    <mergeCell ref="AR42:AR43"/>
    <mergeCell ref="AR34:AR35"/>
    <mergeCell ref="B18:B19"/>
    <mergeCell ref="B20:B21"/>
    <mergeCell ref="B34:B35"/>
    <mergeCell ref="B36:B37"/>
    <mergeCell ref="B22:B23"/>
    <mergeCell ref="B24:B25"/>
    <mergeCell ref="B46:B47"/>
    <mergeCell ref="B48:B49"/>
    <mergeCell ref="B26:B27"/>
    <mergeCell ref="B28:B29"/>
    <mergeCell ref="B30:B31"/>
    <mergeCell ref="B32:B33"/>
    <mergeCell ref="B6:B7"/>
    <mergeCell ref="B8:B9"/>
    <mergeCell ref="B10:B11"/>
    <mergeCell ref="B12:B13"/>
    <mergeCell ref="B14:B15"/>
    <mergeCell ref="B16:B17"/>
  </mergeCells>
  <printOptions/>
  <pageMargins left="0.7086614173228347" right="0.7086614173228347" top="0.7480314960629921" bottom="0.7480314960629921" header="0.31496062992125984" footer="0.31496062992125984"/>
  <pageSetup firstPageNumber="99" useFirstPageNumber="1" fitToWidth="2" fitToHeight="1" horizontalDpi="600" verticalDpi="600" orientation="landscape" paperSize="9" scale="33" r:id="rId1"/>
  <colBreaks count="1" manualBreakCount="1">
    <brk id="24" max="7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2"/>
  <sheetViews>
    <sheetView zoomScale="50" zoomScaleNormal="50" zoomScalePageLayoutView="0" workbookViewId="0" topLeftCell="A1">
      <pane xSplit="3" ySplit="5" topLeftCell="R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6" width="17.625" style="14" customWidth="1"/>
    <col min="7" max="39" width="17.625" style="147" customWidth="1"/>
    <col min="40" max="42" width="20.625" style="14" customWidth="1"/>
    <col min="43" max="43" width="9.50390625" style="15" customWidth="1"/>
    <col min="44" max="44" width="22.625" style="15" customWidth="1"/>
    <col min="45" max="45" width="5.875" style="15" customWidth="1"/>
    <col min="46" max="16384" width="10.625" style="15" customWidth="1"/>
  </cols>
  <sheetData>
    <row r="1" spans="1:24" ht="32.25">
      <c r="A1" s="465" t="s">
        <v>89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</row>
    <row r="2" spans="1:45" ht="19.5" thickBot="1">
      <c r="A2" s="17" t="s">
        <v>116</v>
      </c>
      <c r="B2" s="17"/>
      <c r="C2" s="17"/>
      <c r="D2" s="18"/>
      <c r="E2" s="18"/>
      <c r="F2" s="18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561" t="s">
        <v>116</v>
      </c>
      <c r="Z2" s="561"/>
      <c r="AA2" s="561"/>
      <c r="AB2" s="561"/>
      <c r="AC2" s="561"/>
      <c r="AD2" s="561"/>
      <c r="AE2" s="116"/>
      <c r="AF2" s="116"/>
      <c r="AG2" s="116"/>
      <c r="AH2" s="116"/>
      <c r="AI2" s="116"/>
      <c r="AJ2" s="116"/>
      <c r="AK2" s="116"/>
      <c r="AL2" s="116"/>
      <c r="AM2" s="116"/>
      <c r="AN2" s="18"/>
      <c r="AO2" s="18"/>
      <c r="AP2" s="18"/>
      <c r="AQ2" s="20"/>
      <c r="AR2" s="21"/>
      <c r="AS2" s="21"/>
    </row>
    <row r="3" spans="1:46" ht="21.75" customHeight="1">
      <c r="A3" s="22"/>
      <c r="D3" s="23" t="s">
        <v>2</v>
      </c>
      <c r="E3" s="24"/>
      <c r="F3" s="24"/>
      <c r="G3" s="142" t="s">
        <v>3</v>
      </c>
      <c r="H3" s="143"/>
      <c r="I3" s="143"/>
      <c r="J3" s="142" t="s">
        <v>4</v>
      </c>
      <c r="K3" s="143"/>
      <c r="L3" s="143"/>
      <c r="M3" s="142" t="s">
        <v>5</v>
      </c>
      <c r="N3" s="143"/>
      <c r="O3" s="143"/>
      <c r="P3" s="142" t="s">
        <v>6</v>
      </c>
      <c r="Q3" s="143"/>
      <c r="R3" s="143"/>
      <c r="S3" s="142" t="s">
        <v>7</v>
      </c>
      <c r="T3" s="143"/>
      <c r="U3" s="143"/>
      <c r="V3" s="148" t="s">
        <v>8</v>
      </c>
      <c r="W3" s="149"/>
      <c r="X3" s="150"/>
      <c r="Y3" s="148" t="s">
        <v>9</v>
      </c>
      <c r="Z3" s="143"/>
      <c r="AA3" s="143"/>
      <c r="AB3" s="142" t="s">
        <v>10</v>
      </c>
      <c r="AC3" s="143"/>
      <c r="AD3" s="143"/>
      <c r="AE3" s="142" t="s">
        <v>11</v>
      </c>
      <c r="AF3" s="143"/>
      <c r="AG3" s="143"/>
      <c r="AH3" s="142" t="s">
        <v>12</v>
      </c>
      <c r="AI3" s="143"/>
      <c r="AJ3" s="143"/>
      <c r="AK3" s="142" t="s">
        <v>13</v>
      </c>
      <c r="AL3" s="143"/>
      <c r="AM3" s="143"/>
      <c r="AN3" s="23" t="s">
        <v>14</v>
      </c>
      <c r="AO3" s="24"/>
      <c r="AP3" s="24"/>
      <c r="AQ3" s="26"/>
      <c r="AR3" s="27"/>
      <c r="AS3" s="28"/>
      <c r="AT3" s="21"/>
    </row>
    <row r="4" spans="1:46" ht="21.75" customHeight="1">
      <c r="A4" s="22"/>
      <c r="D4" s="30" t="s">
        <v>15</v>
      </c>
      <c r="E4" s="30" t="s">
        <v>16</v>
      </c>
      <c r="F4" s="30" t="s">
        <v>114</v>
      </c>
      <c r="G4" s="144" t="s">
        <v>15</v>
      </c>
      <c r="H4" s="144" t="s">
        <v>16</v>
      </c>
      <c r="I4" s="30" t="s">
        <v>114</v>
      </c>
      <c r="J4" s="144" t="s">
        <v>15</v>
      </c>
      <c r="K4" s="144" t="s">
        <v>16</v>
      </c>
      <c r="L4" s="30" t="s">
        <v>114</v>
      </c>
      <c r="M4" s="144" t="s">
        <v>15</v>
      </c>
      <c r="N4" s="144" t="s">
        <v>16</v>
      </c>
      <c r="O4" s="30" t="s">
        <v>114</v>
      </c>
      <c r="P4" s="144" t="s">
        <v>15</v>
      </c>
      <c r="Q4" s="144" t="s">
        <v>16</v>
      </c>
      <c r="R4" s="30" t="s">
        <v>114</v>
      </c>
      <c r="S4" s="144" t="s">
        <v>15</v>
      </c>
      <c r="T4" s="144" t="s">
        <v>16</v>
      </c>
      <c r="U4" s="30" t="s">
        <v>114</v>
      </c>
      <c r="V4" s="144" t="s">
        <v>15</v>
      </c>
      <c r="W4" s="144" t="s">
        <v>16</v>
      </c>
      <c r="X4" s="30" t="s">
        <v>114</v>
      </c>
      <c r="Y4" s="144" t="s">
        <v>15</v>
      </c>
      <c r="Z4" s="144" t="s">
        <v>16</v>
      </c>
      <c r="AA4" s="30" t="s">
        <v>114</v>
      </c>
      <c r="AB4" s="144" t="s">
        <v>15</v>
      </c>
      <c r="AC4" s="144" t="s">
        <v>16</v>
      </c>
      <c r="AD4" s="30" t="s">
        <v>114</v>
      </c>
      <c r="AE4" s="144" t="s">
        <v>15</v>
      </c>
      <c r="AF4" s="144" t="s">
        <v>16</v>
      </c>
      <c r="AG4" s="30" t="s">
        <v>114</v>
      </c>
      <c r="AH4" s="144" t="s">
        <v>15</v>
      </c>
      <c r="AI4" s="144" t="s">
        <v>16</v>
      </c>
      <c r="AJ4" s="30" t="s">
        <v>114</v>
      </c>
      <c r="AK4" s="144" t="s">
        <v>15</v>
      </c>
      <c r="AL4" s="144" t="s">
        <v>16</v>
      </c>
      <c r="AM4" s="144" t="s">
        <v>114</v>
      </c>
      <c r="AN4" s="30" t="s">
        <v>15</v>
      </c>
      <c r="AO4" s="30" t="s">
        <v>16</v>
      </c>
      <c r="AP4" s="30" t="s">
        <v>114</v>
      </c>
      <c r="AQ4" s="34"/>
      <c r="AR4" s="21"/>
      <c r="AS4" s="35"/>
      <c r="AT4" s="21"/>
    </row>
    <row r="5" spans="1:46" ht="21.75" customHeight="1">
      <c r="A5" s="36"/>
      <c r="B5" s="37"/>
      <c r="C5" s="37"/>
      <c r="D5" s="38" t="s">
        <v>18</v>
      </c>
      <c r="E5" s="38" t="s">
        <v>19</v>
      </c>
      <c r="F5" s="38" t="s">
        <v>115</v>
      </c>
      <c r="G5" s="145" t="s">
        <v>18</v>
      </c>
      <c r="H5" s="145" t="s">
        <v>19</v>
      </c>
      <c r="I5" s="38" t="s">
        <v>115</v>
      </c>
      <c r="J5" s="145" t="s">
        <v>18</v>
      </c>
      <c r="K5" s="145" t="s">
        <v>19</v>
      </c>
      <c r="L5" s="38" t="s">
        <v>115</v>
      </c>
      <c r="M5" s="145" t="s">
        <v>18</v>
      </c>
      <c r="N5" s="145" t="s">
        <v>19</v>
      </c>
      <c r="O5" s="38" t="s">
        <v>115</v>
      </c>
      <c r="P5" s="145" t="s">
        <v>18</v>
      </c>
      <c r="Q5" s="145" t="s">
        <v>19</v>
      </c>
      <c r="R5" s="38" t="s">
        <v>115</v>
      </c>
      <c r="S5" s="145" t="s">
        <v>18</v>
      </c>
      <c r="T5" s="145" t="s">
        <v>19</v>
      </c>
      <c r="U5" s="38" t="s">
        <v>115</v>
      </c>
      <c r="V5" s="145" t="s">
        <v>18</v>
      </c>
      <c r="W5" s="145" t="s">
        <v>19</v>
      </c>
      <c r="X5" s="38" t="s">
        <v>115</v>
      </c>
      <c r="Y5" s="145" t="s">
        <v>18</v>
      </c>
      <c r="Z5" s="145" t="s">
        <v>19</v>
      </c>
      <c r="AA5" s="38" t="s">
        <v>115</v>
      </c>
      <c r="AB5" s="145" t="s">
        <v>18</v>
      </c>
      <c r="AC5" s="145" t="s">
        <v>19</v>
      </c>
      <c r="AD5" s="38" t="s">
        <v>115</v>
      </c>
      <c r="AE5" s="145" t="s">
        <v>18</v>
      </c>
      <c r="AF5" s="145" t="s">
        <v>19</v>
      </c>
      <c r="AG5" s="38" t="s">
        <v>115</v>
      </c>
      <c r="AH5" s="145" t="s">
        <v>18</v>
      </c>
      <c r="AI5" s="145" t="s">
        <v>19</v>
      </c>
      <c r="AJ5" s="38" t="s">
        <v>115</v>
      </c>
      <c r="AK5" s="145" t="s">
        <v>18</v>
      </c>
      <c r="AL5" s="145" t="s">
        <v>19</v>
      </c>
      <c r="AM5" s="145" t="s">
        <v>115</v>
      </c>
      <c r="AN5" s="38" t="s">
        <v>18</v>
      </c>
      <c r="AO5" s="38" t="s">
        <v>19</v>
      </c>
      <c r="AP5" s="38" t="s">
        <v>115</v>
      </c>
      <c r="AQ5" s="41"/>
      <c r="AR5" s="37"/>
      <c r="AS5" s="42"/>
      <c r="AT5" s="21"/>
    </row>
    <row r="6" spans="1:46" ht="21.75" customHeight="1">
      <c r="A6" s="45" t="s">
        <v>21</v>
      </c>
      <c r="B6" s="503" t="s">
        <v>22</v>
      </c>
      <c r="C6" s="68" t="s">
        <v>23</v>
      </c>
      <c r="D6" s="1"/>
      <c r="E6" s="1"/>
      <c r="F6" s="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1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"/>
      <c r="AO6" s="1"/>
      <c r="AP6" s="1"/>
      <c r="AQ6" s="190" t="s">
        <v>23</v>
      </c>
      <c r="AR6" s="503" t="s">
        <v>22</v>
      </c>
      <c r="AS6" s="44" t="s">
        <v>21</v>
      </c>
      <c r="AT6" s="21"/>
    </row>
    <row r="7" spans="1:46" ht="21.75" customHeight="1">
      <c r="A7" s="45"/>
      <c r="B7" s="504"/>
      <c r="C7" s="69" t="s">
        <v>24</v>
      </c>
      <c r="D7" s="2"/>
      <c r="E7" s="2"/>
      <c r="F7" s="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13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2"/>
      <c r="AO7" s="2"/>
      <c r="AP7" s="2"/>
      <c r="AQ7" s="47" t="s">
        <v>24</v>
      </c>
      <c r="AR7" s="504"/>
      <c r="AS7" s="44"/>
      <c r="AT7" s="21"/>
    </row>
    <row r="8" spans="1:46" ht="21.75" customHeight="1">
      <c r="A8" s="45" t="s">
        <v>25</v>
      </c>
      <c r="B8" s="503" t="s">
        <v>26</v>
      </c>
      <c r="C8" s="68" t="s">
        <v>23</v>
      </c>
      <c r="D8" s="1"/>
      <c r="E8" s="1"/>
      <c r="F8" s="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1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"/>
      <c r="AO8" s="1"/>
      <c r="AP8" s="1"/>
      <c r="AQ8" s="189" t="s">
        <v>23</v>
      </c>
      <c r="AR8" s="503" t="s">
        <v>26</v>
      </c>
      <c r="AS8" s="44" t="s">
        <v>25</v>
      </c>
      <c r="AT8" s="21"/>
    </row>
    <row r="9" spans="1:46" ht="21.75" customHeight="1">
      <c r="A9" s="45"/>
      <c r="B9" s="504"/>
      <c r="C9" s="69" t="s">
        <v>24</v>
      </c>
      <c r="D9" s="2"/>
      <c r="E9" s="2"/>
      <c r="F9" s="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13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2"/>
      <c r="AO9" s="2"/>
      <c r="AP9" s="2"/>
      <c r="AQ9" s="47" t="s">
        <v>24</v>
      </c>
      <c r="AR9" s="504"/>
      <c r="AS9" s="44"/>
      <c r="AT9" s="21"/>
    </row>
    <row r="10" spans="1:46" ht="21.75" customHeight="1">
      <c r="A10" s="45" t="s">
        <v>27</v>
      </c>
      <c r="B10" s="503" t="s">
        <v>28</v>
      </c>
      <c r="C10" s="68" t="s">
        <v>23</v>
      </c>
      <c r="D10" s="1"/>
      <c r="E10" s="1"/>
      <c r="F10" s="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1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1"/>
      <c r="AO10" s="1"/>
      <c r="AP10" s="1"/>
      <c r="AQ10" s="189" t="s">
        <v>23</v>
      </c>
      <c r="AR10" s="503" t="s">
        <v>28</v>
      </c>
      <c r="AS10" s="44" t="s">
        <v>27</v>
      </c>
      <c r="AT10" s="21"/>
    </row>
    <row r="11" spans="1:46" ht="21.75" customHeight="1">
      <c r="A11" s="49"/>
      <c r="B11" s="504"/>
      <c r="C11" s="69" t="s">
        <v>24</v>
      </c>
      <c r="D11" s="2"/>
      <c r="E11" s="2"/>
      <c r="F11" s="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13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2"/>
      <c r="AO11" s="2"/>
      <c r="AP11" s="2"/>
      <c r="AQ11" s="50" t="s">
        <v>24</v>
      </c>
      <c r="AR11" s="504"/>
      <c r="AS11" s="51"/>
      <c r="AT11" s="21"/>
    </row>
    <row r="12" spans="1:46" ht="21.75" customHeight="1">
      <c r="A12" s="45"/>
      <c r="B12" s="503" t="s">
        <v>29</v>
      </c>
      <c r="C12" s="68" t="s">
        <v>23</v>
      </c>
      <c r="D12" s="1"/>
      <c r="E12" s="1"/>
      <c r="F12" s="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1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1"/>
      <c r="AO12" s="1"/>
      <c r="AP12" s="1"/>
      <c r="AQ12" s="190" t="s">
        <v>23</v>
      </c>
      <c r="AR12" s="503" t="s">
        <v>29</v>
      </c>
      <c r="AS12" s="44"/>
      <c r="AT12" s="21"/>
    </row>
    <row r="13" spans="1:46" ht="21.75" customHeight="1">
      <c r="A13" s="45" t="s">
        <v>30</v>
      </c>
      <c r="B13" s="504"/>
      <c r="C13" s="69" t="s">
        <v>24</v>
      </c>
      <c r="D13" s="2"/>
      <c r="E13" s="2"/>
      <c r="F13" s="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13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2"/>
      <c r="AO13" s="2"/>
      <c r="AP13" s="2"/>
      <c r="AQ13" s="47" t="s">
        <v>24</v>
      </c>
      <c r="AR13" s="504"/>
      <c r="AS13" s="44" t="s">
        <v>30</v>
      </c>
      <c r="AT13" s="21"/>
    </row>
    <row r="14" spans="1:46" ht="21.75" customHeight="1">
      <c r="A14" s="45"/>
      <c r="B14" s="503" t="s">
        <v>31</v>
      </c>
      <c r="C14" s="68" t="s">
        <v>23</v>
      </c>
      <c r="D14" s="1"/>
      <c r="E14" s="1"/>
      <c r="F14" s="1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1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1"/>
      <c r="AO14" s="1"/>
      <c r="AP14" s="1"/>
      <c r="AQ14" s="189" t="s">
        <v>23</v>
      </c>
      <c r="AR14" s="503" t="s">
        <v>31</v>
      </c>
      <c r="AS14" s="44"/>
      <c r="AT14" s="21"/>
    </row>
    <row r="15" spans="1:46" ht="21.75" customHeight="1">
      <c r="A15" s="45" t="s">
        <v>25</v>
      </c>
      <c r="B15" s="504"/>
      <c r="C15" s="69" t="s">
        <v>24</v>
      </c>
      <c r="D15" s="2"/>
      <c r="E15" s="2"/>
      <c r="F15" s="2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13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2"/>
      <c r="AO15" s="2"/>
      <c r="AP15" s="2"/>
      <c r="AQ15" s="47" t="s">
        <v>24</v>
      </c>
      <c r="AR15" s="504"/>
      <c r="AS15" s="44" t="s">
        <v>25</v>
      </c>
      <c r="AT15" s="21"/>
    </row>
    <row r="16" spans="1:46" ht="21.75" customHeight="1">
      <c r="A16" s="45"/>
      <c r="B16" s="503" t="s">
        <v>32</v>
      </c>
      <c r="C16" s="68" t="s">
        <v>23</v>
      </c>
      <c r="D16" s="1"/>
      <c r="E16" s="1"/>
      <c r="F16" s="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1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1"/>
      <c r="AO16" s="1"/>
      <c r="AP16" s="1"/>
      <c r="AQ16" s="189" t="s">
        <v>23</v>
      </c>
      <c r="AR16" s="503" t="s">
        <v>32</v>
      </c>
      <c r="AS16" s="44"/>
      <c r="AT16" s="21"/>
    </row>
    <row r="17" spans="1:46" ht="21.75" customHeight="1">
      <c r="A17" s="45" t="s">
        <v>27</v>
      </c>
      <c r="B17" s="504"/>
      <c r="C17" s="69" t="s">
        <v>24</v>
      </c>
      <c r="D17" s="2"/>
      <c r="E17" s="2"/>
      <c r="F17" s="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13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2"/>
      <c r="AO17" s="2"/>
      <c r="AP17" s="2"/>
      <c r="AQ17" s="47" t="s">
        <v>24</v>
      </c>
      <c r="AR17" s="504"/>
      <c r="AS17" s="44" t="s">
        <v>27</v>
      </c>
      <c r="AT17" s="21"/>
    </row>
    <row r="18" spans="1:46" ht="21.75" customHeight="1">
      <c r="A18" s="45"/>
      <c r="B18" s="503" t="s">
        <v>33</v>
      </c>
      <c r="C18" s="68" t="s">
        <v>23</v>
      </c>
      <c r="D18" s="1">
        <v>129</v>
      </c>
      <c r="E18" s="1">
        <v>7.1913</v>
      </c>
      <c r="F18" s="1">
        <f>10153.007*1.08</f>
        <v>10965.24756</v>
      </c>
      <c r="G18" s="8">
        <v>144</v>
      </c>
      <c r="H18" s="8">
        <v>7.4313</v>
      </c>
      <c r="I18" s="8">
        <f>10976.408*1.08</f>
        <v>11854.52064</v>
      </c>
      <c r="J18" s="8">
        <v>125</v>
      </c>
      <c r="K18" s="8">
        <v>8.4352</v>
      </c>
      <c r="L18" s="8">
        <f>14536.35*1.08</f>
        <v>15699.258000000002</v>
      </c>
      <c r="M18" s="8">
        <v>193</v>
      </c>
      <c r="N18" s="8">
        <v>12.2613</v>
      </c>
      <c r="O18" s="8">
        <f>17600.154*1.08</f>
        <v>19008.16632</v>
      </c>
      <c r="P18" s="8">
        <v>102</v>
      </c>
      <c r="Q18" s="8">
        <v>6.2223</v>
      </c>
      <c r="R18" s="8">
        <f>10366.31*1.08</f>
        <v>11195.6148</v>
      </c>
      <c r="S18" s="8">
        <v>3</v>
      </c>
      <c r="T18" s="8">
        <v>0.522</v>
      </c>
      <c r="U18" s="8">
        <f>170.701*1.08</f>
        <v>184.35708</v>
      </c>
      <c r="V18" s="8"/>
      <c r="W18" s="8"/>
      <c r="X18" s="81"/>
      <c r="Y18" s="8"/>
      <c r="Z18" s="8"/>
      <c r="AA18" s="8"/>
      <c r="AB18" s="8">
        <v>202</v>
      </c>
      <c r="AC18" s="8">
        <v>11.9183</v>
      </c>
      <c r="AD18" s="8">
        <f>18567.073*1.08</f>
        <v>20052.438840000003</v>
      </c>
      <c r="AE18" s="8">
        <v>194</v>
      </c>
      <c r="AF18" s="8">
        <v>15.5783</v>
      </c>
      <c r="AG18" s="8">
        <f>23566.396*1.08</f>
        <v>25451.707680000003</v>
      </c>
      <c r="AH18" s="8">
        <v>134</v>
      </c>
      <c r="AI18" s="8">
        <v>9.833</v>
      </c>
      <c r="AJ18" s="8">
        <f>14096.403*1.08</f>
        <v>15224.115240000001</v>
      </c>
      <c r="AK18" s="8">
        <v>152</v>
      </c>
      <c r="AL18" s="8">
        <v>9.9632</v>
      </c>
      <c r="AM18" s="8">
        <f>16750.728*1.08</f>
        <v>18090.78624</v>
      </c>
      <c r="AN18" s="1">
        <f>+D18+G18+J18+M18+P18+S18+V18+Y18+AB18+AE18+AH18+AK18</f>
        <v>1378</v>
      </c>
      <c r="AO18" s="1">
        <f>+E18+H18+K18+N18+Q18+T18+W18+Z18+AC18+AF18+AI18+AL18</f>
        <v>89.3562</v>
      </c>
      <c r="AP18" s="1">
        <f>+F18+I18+L18+O18+R18+U18+X18+AA18+AD18+AG18+AJ18+AM18</f>
        <v>147726.21240000002</v>
      </c>
      <c r="AQ18" s="189" t="s">
        <v>23</v>
      </c>
      <c r="AR18" s="503" t="s">
        <v>33</v>
      </c>
      <c r="AS18" s="44"/>
      <c r="AT18" s="21"/>
    </row>
    <row r="19" spans="1:46" ht="21.75" customHeight="1">
      <c r="A19" s="49"/>
      <c r="B19" s="504"/>
      <c r="C19" s="69" t="s">
        <v>24</v>
      </c>
      <c r="D19" s="2"/>
      <c r="E19" s="2"/>
      <c r="F19" s="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13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2"/>
      <c r="AO19" s="2"/>
      <c r="AP19" s="2"/>
      <c r="AQ19" s="50" t="s">
        <v>24</v>
      </c>
      <c r="AR19" s="504"/>
      <c r="AS19" s="51"/>
      <c r="AT19" s="21"/>
    </row>
    <row r="20" spans="1:46" ht="21.75" customHeight="1">
      <c r="A20" s="45" t="s">
        <v>34</v>
      </c>
      <c r="B20" s="503" t="s">
        <v>35</v>
      </c>
      <c r="C20" s="68" t="s">
        <v>23</v>
      </c>
      <c r="D20" s="1"/>
      <c r="E20" s="1"/>
      <c r="F20" s="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1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"/>
      <c r="AO20" s="1"/>
      <c r="AP20" s="1"/>
      <c r="AQ20" s="190" t="s">
        <v>23</v>
      </c>
      <c r="AR20" s="503" t="s">
        <v>35</v>
      </c>
      <c r="AS20" s="44" t="s">
        <v>34</v>
      </c>
      <c r="AT20" s="21"/>
    </row>
    <row r="21" spans="1:46" ht="21.75" customHeight="1">
      <c r="A21" s="45" t="s">
        <v>25</v>
      </c>
      <c r="B21" s="504"/>
      <c r="C21" s="69" t="s">
        <v>24</v>
      </c>
      <c r="D21" s="2"/>
      <c r="E21" s="2"/>
      <c r="F21" s="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13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2"/>
      <c r="AO21" s="2"/>
      <c r="AP21" s="2"/>
      <c r="AQ21" s="47" t="s">
        <v>24</v>
      </c>
      <c r="AR21" s="504"/>
      <c r="AS21" s="44" t="s">
        <v>25</v>
      </c>
      <c r="AT21" s="21"/>
    </row>
    <row r="22" spans="1:46" ht="21.75" customHeight="1">
      <c r="A22" s="45" t="s">
        <v>27</v>
      </c>
      <c r="B22" s="503" t="s">
        <v>36</v>
      </c>
      <c r="C22" s="68" t="s">
        <v>23</v>
      </c>
      <c r="D22" s="1"/>
      <c r="E22" s="1"/>
      <c r="F22" s="1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1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"/>
      <c r="AO22" s="1"/>
      <c r="AP22" s="1"/>
      <c r="AQ22" s="189" t="s">
        <v>23</v>
      </c>
      <c r="AR22" s="503" t="s">
        <v>36</v>
      </c>
      <c r="AS22" s="44" t="s">
        <v>27</v>
      </c>
      <c r="AT22" s="21"/>
    </row>
    <row r="23" spans="1:46" ht="21.75" customHeight="1">
      <c r="A23" s="49"/>
      <c r="B23" s="504"/>
      <c r="C23" s="69" t="s">
        <v>24</v>
      </c>
      <c r="D23" s="2"/>
      <c r="E23" s="2"/>
      <c r="F23" s="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13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2"/>
      <c r="AO23" s="2"/>
      <c r="AP23" s="2"/>
      <c r="AQ23" s="50" t="s">
        <v>24</v>
      </c>
      <c r="AR23" s="504"/>
      <c r="AS23" s="51"/>
      <c r="AT23" s="21"/>
    </row>
    <row r="24" spans="1:46" ht="21.75" customHeight="1">
      <c r="A24" s="45"/>
      <c r="B24" s="503" t="s">
        <v>37</v>
      </c>
      <c r="C24" s="68" t="s">
        <v>23</v>
      </c>
      <c r="D24" s="1"/>
      <c r="E24" s="1"/>
      <c r="F24" s="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1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"/>
      <c r="AO24" s="1"/>
      <c r="AP24" s="1"/>
      <c r="AQ24" s="190" t="s">
        <v>23</v>
      </c>
      <c r="AR24" s="503" t="s">
        <v>37</v>
      </c>
      <c r="AS24" s="44"/>
      <c r="AT24" s="21"/>
    </row>
    <row r="25" spans="1:46" ht="21.75" customHeight="1">
      <c r="A25" s="45" t="s">
        <v>38</v>
      </c>
      <c r="B25" s="504"/>
      <c r="C25" s="69" t="s">
        <v>24</v>
      </c>
      <c r="D25" s="2"/>
      <c r="E25" s="2"/>
      <c r="F25" s="2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13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2"/>
      <c r="AO25" s="2"/>
      <c r="AP25" s="2"/>
      <c r="AQ25" s="47" t="s">
        <v>24</v>
      </c>
      <c r="AR25" s="504"/>
      <c r="AS25" s="44" t="s">
        <v>38</v>
      </c>
      <c r="AT25" s="21"/>
    </row>
    <row r="26" spans="1:46" ht="21.75" customHeight="1">
      <c r="A26" s="45"/>
      <c r="B26" s="503" t="s">
        <v>39</v>
      </c>
      <c r="C26" s="68" t="s">
        <v>23</v>
      </c>
      <c r="D26" s="1"/>
      <c r="E26" s="1"/>
      <c r="F26" s="1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1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1"/>
      <c r="AO26" s="1"/>
      <c r="AP26" s="1"/>
      <c r="AQ26" s="189" t="s">
        <v>23</v>
      </c>
      <c r="AR26" s="503" t="s">
        <v>39</v>
      </c>
      <c r="AS26" s="44"/>
      <c r="AT26" s="21"/>
    </row>
    <row r="27" spans="1:46" ht="21.75" customHeight="1">
      <c r="A27" s="45" t="s">
        <v>25</v>
      </c>
      <c r="B27" s="504"/>
      <c r="C27" s="69" t="s">
        <v>24</v>
      </c>
      <c r="D27" s="2"/>
      <c r="E27" s="2"/>
      <c r="F27" s="2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3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2"/>
      <c r="AO27" s="2"/>
      <c r="AP27" s="2"/>
      <c r="AQ27" s="47" t="s">
        <v>24</v>
      </c>
      <c r="AR27" s="504"/>
      <c r="AS27" s="44" t="s">
        <v>25</v>
      </c>
      <c r="AT27" s="21"/>
    </row>
    <row r="28" spans="1:46" ht="21.75" customHeight="1">
      <c r="A28" s="45"/>
      <c r="B28" s="503" t="s">
        <v>40</v>
      </c>
      <c r="C28" s="68" t="s">
        <v>23</v>
      </c>
      <c r="D28" s="1"/>
      <c r="E28" s="1"/>
      <c r="F28" s="1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1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1"/>
      <c r="AO28" s="1"/>
      <c r="AP28" s="1"/>
      <c r="AQ28" s="189" t="s">
        <v>23</v>
      </c>
      <c r="AR28" s="503" t="s">
        <v>40</v>
      </c>
      <c r="AS28" s="44"/>
      <c r="AT28" s="21"/>
    </row>
    <row r="29" spans="1:46" ht="21.75" customHeight="1">
      <c r="A29" s="45" t="s">
        <v>27</v>
      </c>
      <c r="B29" s="504"/>
      <c r="C29" s="69" t="s">
        <v>24</v>
      </c>
      <c r="D29" s="2"/>
      <c r="E29" s="2"/>
      <c r="F29" s="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13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2"/>
      <c r="AO29" s="2"/>
      <c r="AP29" s="2"/>
      <c r="AQ29" s="47" t="s">
        <v>24</v>
      </c>
      <c r="AR29" s="504"/>
      <c r="AS29" s="44" t="s">
        <v>27</v>
      </c>
      <c r="AT29" s="21"/>
    </row>
    <row r="30" spans="1:46" ht="21.75" customHeight="1">
      <c r="A30" s="45"/>
      <c r="B30" s="503" t="s">
        <v>41</v>
      </c>
      <c r="C30" s="68" t="s">
        <v>23</v>
      </c>
      <c r="D30" s="1"/>
      <c r="E30" s="1"/>
      <c r="F30" s="1"/>
      <c r="G30" s="8"/>
      <c r="H30" s="8"/>
      <c r="I30" s="8"/>
      <c r="J30" s="8">
        <v>3</v>
      </c>
      <c r="K30" s="8">
        <v>0.0414</v>
      </c>
      <c r="L30" s="8">
        <f>155.36*1.08</f>
        <v>167.78880000000004</v>
      </c>
      <c r="M30" s="8">
        <v>4</v>
      </c>
      <c r="N30" s="8">
        <v>0.2831</v>
      </c>
      <c r="O30" s="8">
        <f>700.44*1.08</f>
        <v>756.4752000000001</v>
      </c>
      <c r="P30" s="8"/>
      <c r="Q30" s="8"/>
      <c r="R30" s="8"/>
      <c r="S30" s="8">
        <v>7</v>
      </c>
      <c r="T30" s="8">
        <v>1.9101</v>
      </c>
      <c r="U30" s="8">
        <f>697.105*1.08</f>
        <v>752.8734000000001</v>
      </c>
      <c r="V30" s="8">
        <v>3</v>
      </c>
      <c r="W30" s="8">
        <v>0.3665</v>
      </c>
      <c r="X30" s="81">
        <f>156.75*1.08</f>
        <v>169.29000000000002</v>
      </c>
      <c r="Y30" s="8">
        <v>2</v>
      </c>
      <c r="Z30" s="8">
        <v>0.0864</v>
      </c>
      <c r="AA30" s="8">
        <f>91.66*1.08</f>
        <v>98.9928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1">
        <f>+D30+G30+J30+M30+P30+S30+V30+Y30+AB30+AE30+AH30+AK30</f>
        <v>19</v>
      </c>
      <c r="AO30" s="1">
        <f>+E30+H30+K30+N30+Q30+T30+W30+Z30+AC30+AF30+AI30+AL30</f>
        <v>2.6874999999999996</v>
      </c>
      <c r="AP30" s="1">
        <f>+F30+I30+L30+O30+R30+U30+X30+AA30+AD30+AG30+AJ30+AM30</f>
        <v>1945.4202</v>
      </c>
      <c r="AQ30" s="189" t="s">
        <v>23</v>
      </c>
      <c r="AR30" s="503" t="s">
        <v>41</v>
      </c>
      <c r="AS30" s="52"/>
      <c r="AT30" s="21"/>
    </row>
    <row r="31" spans="1:46" ht="21.75" customHeight="1">
      <c r="A31" s="49"/>
      <c r="B31" s="504"/>
      <c r="C31" s="69" t="s">
        <v>24</v>
      </c>
      <c r="D31" s="2"/>
      <c r="E31" s="2"/>
      <c r="F31" s="2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13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2"/>
      <c r="AO31" s="2"/>
      <c r="AP31" s="2"/>
      <c r="AQ31" s="50" t="s">
        <v>24</v>
      </c>
      <c r="AR31" s="504"/>
      <c r="AS31" s="51"/>
      <c r="AT31" s="21"/>
    </row>
    <row r="32" spans="1:46" ht="21.75" customHeight="1">
      <c r="A32" s="45" t="s">
        <v>42</v>
      </c>
      <c r="B32" s="503" t="s">
        <v>43</v>
      </c>
      <c r="C32" s="68" t="s">
        <v>23</v>
      </c>
      <c r="D32" s="1"/>
      <c r="E32" s="1"/>
      <c r="F32" s="1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1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1"/>
      <c r="AO32" s="1"/>
      <c r="AP32" s="1"/>
      <c r="AQ32" s="190" t="s">
        <v>23</v>
      </c>
      <c r="AR32" s="503" t="s">
        <v>43</v>
      </c>
      <c r="AS32" s="44" t="s">
        <v>42</v>
      </c>
      <c r="AT32" s="21"/>
    </row>
    <row r="33" spans="1:46" ht="21.75" customHeight="1">
      <c r="A33" s="45" t="s">
        <v>44</v>
      </c>
      <c r="B33" s="504"/>
      <c r="C33" s="69" t="s">
        <v>24</v>
      </c>
      <c r="D33" s="2"/>
      <c r="E33" s="2"/>
      <c r="F33" s="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13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2"/>
      <c r="AO33" s="2"/>
      <c r="AP33" s="2"/>
      <c r="AQ33" s="47" t="s">
        <v>24</v>
      </c>
      <c r="AR33" s="504"/>
      <c r="AS33" s="44" t="s">
        <v>44</v>
      </c>
      <c r="AT33" s="21"/>
    </row>
    <row r="34" spans="1:46" ht="21.75" customHeight="1">
      <c r="A34" s="45" t="s">
        <v>25</v>
      </c>
      <c r="B34" s="503" t="s">
        <v>45</v>
      </c>
      <c r="C34" s="68" t="s">
        <v>23</v>
      </c>
      <c r="D34" s="1"/>
      <c r="E34" s="1"/>
      <c r="F34" s="1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1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1"/>
      <c r="AO34" s="1"/>
      <c r="AP34" s="1"/>
      <c r="AQ34" s="189" t="s">
        <v>23</v>
      </c>
      <c r="AR34" s="503" t="s">
        <v>45</v>
      </c>
      <c r="AS34" s="44" t="s">
        <v>25</v>
      </c>
      <c r="AT34" s="21"/>
    </row>
    <row r="35" spans="1:46" ht="21.75" customHeight="1">
      <c r="A35" s="49" t="s">
        <v>27</v>
      </c>
      <c r="B35" s="504"/>
      <c r="C35" s="69" t="s">
        <v>24</v>
      </c>
      <c r="D35" s="2"/>
      <c r="E35" s="2"/>
      <c r="F35" s="2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13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2"/>
      <c r="AO35" s="2"/>
      <c r="AP35" s="2"/>
      <c r="AQ35" s="50" t="s">
        <v>24</v>
      </c>
      <c r="AR35" s="504"/>
      <c r="AS35" s="51" t="s">
        <v>27</v>
      </c>
      <c r="AT35" s="21"/>
    </row>
    <row r="36" spans="1:46" ht="21.75" customHeight="1">
      <c r="A36" s="45" t="s">
        <v>46</v>
      </c>
      <c r="B36" s="503" t="s">
        <v>47</v>
      </c>
      <c r="C36" s="68" t="s">
        <v>23</v>
      </c>
      <c r="D36" s="1"/>
      <c r="E36" s="1"/>
      <c r="F36" s="1"/>
      <c r="G36" s="8"/>
      <c r="H36" s="8"/>
      <c r="I36" s="8"/>
      <c r="J36" s="8"/>
      <c r="K36" s="8"/>
      <c r="L36" s="104"/>
      <c r="M36" s="86"/>
      <c r="N36" s="8"/>
      <c r="O36" s="8"/>
      <c r="P36" s="8"/>
      <c r="Q36" s="8"/>
      <c r="R36" s="8"/>
      <c r="S36" s="8"/>
      <c r="T36" s="8"/>
      <c r="U36" s="8"/>
      <c r="V36" s="8"/>
      <c r="W36" s="8"/>
      <c r="X36" s="81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1"/>
      <c r="AO36" s="1"/>
      <c r="AP36" s="1"/>
      <c r="AQ36" s="190" t="s">
        <v>23</v>
      </c>
      <c r="AR36" s="503" t="s">
        <v>47</v>
      </c>
      <c r="AS36" s="44" t="s">
        <v>46</v>
      </c>
      <c r="AT36" s="21"/>
    </row>
    <row r="37" spans="1:46" ht="21.75" customHeight="1">
      <c r="A37" s="45" t="s">
        <v>25</v>
      </c>
      <c r="B37" s="504"/>
      <c r="C37" s="69" t="s">
        <v>24</v>
      </c>
      <c r="D37" s="2"/>
      <c r="E37" s="2"/>
      <c r="F37" s="2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13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2"/>
      <c r="AO37" s="2"/>
      <c r="AP37" s="2"/>
      <c r="AQ37" s="47" t="s">
        <v>24</v>
      </c>
      <c r="AR37" s="504"/>
      <c r="AS37" s="44" t="s">
        <v>25</v>
      </c>
      <c r="AT37" s="21"/>
    </row>
    <row r="38" spans="1:46" ht="21.75" customHeight="1">
      <c r="A38" s="45" t="s">
        <v>27</v>
      </c>
      <c r="B38" s="503" t="s">
        <v>48</v>
      </c>
      <c r="C38" s="68" t="s">
        <v>23</v>
      </c>
      <c r="D38" s="1"/>
      <c r="E38" s="1"/>
      <c r="F38" s="1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1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1"/>
      <c r="AO38" s="1"/>
      <c r="AP38" s="1"/>
      <c r="AQ38" s="189" t="s">
        <v>23</v>
      </c>
      <c r="AR38" s="503" t="s">
        <v>48</v>
      </c>
      <c r="AS38" s="44" t="s">
        <v>27</v>
      </c>
      <c r="AT38" s="21"/>
    </row>
    <row r="39" spans="1:46" ht="21.75" customHeight="1">
      <c r="A39" s="49" t="s">
        <v>49</v>
      </c>
      <c r="B39" s="504"/>
      <c r="C39" s="69" t="s">
        <v>24</v>
      </c>
      <c r="D39" s="2"/>
      <c r="E39" s="2"/>
      <c r="F39" s="2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13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2"/>
      <c r="AO39" s="2"/>
      <c r="AP39" s="2"/>
      <c r="AQ39" s="50" t="s">
        <v>24</v>
      </c>
      <c r="AR39" s="504"/>
      <c r="AS39" s="51" t="s">
        <v>49</v>
      </c>
      <c r="AT39" s="21"/>
    </row>
    <row r="40" spans="1:46" ht="21.75" customHeight="1">
      <c r="A40" s="45"/>
      <c r="B40" s="503" t="s">
        <v>50</v>
      </c>
      <c r="C40" s="68" t="s">
        <v>23</v>
      </c>
      <c r="D40" s="1"/>
      <c r="E40" s="1"/>
      <c r="F40" s="1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1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1"/>
      <c r="AO40" s="1"/>
      <c r="AP40" s="1"/>
      <c r="AQ40" s="190" t="s">
        <v>23</v>
      </c>
      <c r="AR40" s="503" t="s">
        <v>50</v>
      </c>
      <c r="AS40" s="44"/>
      <c r="AT40" s="21"/>
    </row>
    <row r="41" spans="1:46" ht="21.75" customHeight="1">
      <c r="A41" s="45" t="s">
        <v>51</v>
      </c>
      <c r="B41" s="504"/>
      <c r="C41" s="69" t="s">
        <v>24</v>
      </c>
      <c r="D41" s="2"/>
      <c r="E41" s="2"/>
      <c r="F41" s="2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13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2"/>
      <c r="AO41" s="2"/>
      <c r="AP41" s="2"/>
      <c r="AQ41" s="47" t="s">
        <v>24</v>
      </c>
      <c r="AR41" s="504"/>
      <c r="AS41" s="44" t="s">
        <v>51</v>
      </c>
      <c r="AT41" s="21"/>
    </row>
    <row r="42" spans="1:46" ht="21.75" customHeight="1">
      <c r="A42" s="45"/>
      <c r="B42" s="503" t="s">
        <v>52</v>
      </c>
      <c r="C42" s="68" t="s">
        <v>23</v>
      </c>
      <c r="D42" s="1"/>
      <c r="E42" s="1"/>
      <c r="F42" s="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1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1"/>
      <c r="AO42" s="1"/>
      <c r="AP42" s="1"/>
      <c r="AQ42" s="189" t="s">
        <v>23</v>
      </c>
      <c r="AR42" s="503" t="s">
        <v>52</v>
      </c>
      <c r="AS42" s="44"/>
      <c r="AT42" s="21"/>
    </row>
    <row r="43" spans="1:46" ht="21.75" customHeight="1">
      <c r="A43" s="45" t="s">
        <v>53</v>
      </c>
      <c r="B43" s="504"/>
      <c r="C43" s="69" t="s">
        <v>24</v>
      </c>
      <c r="D43" s="2"/>
      <c r="E43" s="2"/>
      <c r="F43" s="2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13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2"/>
      <c r="AO43" s="2"/>
      <c r="AP43" s="2"/>
      <c r="AQ43" s="43" t="s">
        <v>24</v>
      </c>
      <c r="AR43" s="504"/>
      <c r="AS43" s="44" t="s">
        <v>53</v>
      </c>
      <c r="AT43" s="21"/>
    </row>
    <row r="44" spans="1:46" ht="21.75" customHeight="1">
      <c r="A44" s="45"/>
      <c r="B44" s="503" t="s">
        <v>54</v>
      </c>
      <c r="C44" s="68" t="s">
        <v>23</v>
      </c>
      <c r="D44" s="1"/>
      <c r="E44" s="1"/>
      <c r="F44" s="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1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1"/>
      <c r="AO44" s="1"/>
      <c r="AP44" s="1"/>
      <c r="AQ44" s="189" t="s">
        <v>23</v>
      </c>
      <c r="AR44" s="503" t="s">
        <v>54</v>
      </c>
      <c r="AS44" s="44"/>
      <c r="AT44" s="21"/>
    </row>
    <row r="45" spans="1:46" ht="21.75" customHeight="1">
      <c r="A45" s="45" t="s">
        <v>27</v>
      </c>
      <c r="B45" s="504"/>
      <c r="C45" s="69" t="s">
        <v>24</v>
      </c>
      <c r="D45" s="2"/>
      <c r="E45" s="2"/>
      <c r="F45" s="2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13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2"/>
      <c r="AO45" s="2"/>
      <c r="AP45" s="2"/>
      <c r="AQ45" s="47" t="s">
        <v>24</v>
      </c>
      <c r="AR45" s="504"/>
      <c r="AS45" s="54" t="s">
        <v>27</v>
      </c>
      <c r="AT45" s="21"/>
    </row>
    <row r="46" spans="1:46" ht="21.75" customHeight="1">
      <c r="A46" s="45"/>
      <c r="B46" s="503" t="s">
        <v>55</v>
      </c>
      <c r="C46" s="68" t="s">
        <v>23</v>
      </c>
      <c r="D46" s="1"/>
      <c r="E46" s="1"/>
      <c r="F46" s="1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1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"/>
      <c r="AO46" s="1"/>
      <c r="AP46" s="1"/>
      <c r="AQ46" s="189" t="s">
        <v>23</v>
      </c>
      <c r="AR46" s="503" t="s">
        <v>55</v>
      </c>
      <c r="AS46" s="54"/>
      <c r="AT46" s="21"/>
    </row>
    <row r="47" spans="1:46" ht="21.75" customHeight="1">
      <c r="A47" s="49"/>
      <c r="B47" s="504"/>
      <c r="C47" s="69" t="s">
        <v>24</v>
      </c>
      <c r="D47" s="2"/>
      <c r="E47" s="2"/>
      <c r="F47" s="2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13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2"/>
      <c r="AO47" s="2"/>
      <c r="AP47" s="2"/>
      <c r="AQ47" s="50" t="s">
        <v>24</v>
      </c>
      <c r="AR47" s="504"/>
      <c r="AS47" s="55"/>
      <c r="AT47" s="21"/>
    </row>
    <row r="48" spans="1:46" ht="21.75" customHeight="1">
      <c r="A48" s="45"/>
      <c r="B48" s="503" t="s">
        <v>56</v>
      </c>
      <c r="C48" s="68" t="s">
        <v>23</v>
      </c>
      <c r="D48" s="1"/>
      <c r="E48" s="1"/>
      <c r="F48" s="1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1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1"/>
      <c r="AO48" s="1"/>
      <c r="AP48" s="1"/>
      <c r="AQ48" s="190" t="s">
        <v>23</v>
      </c>
      <c r="AR48" s="503" t="s">
        <v>56</v>
      </c>
      <c r="AS48" s="54"/>
      <c r="AT48" s="21"/>
    </row>
    <row r="49" spans="1:46" ht="21.75" customHeight="1">
      <c r="A49" s="45" t="s">
        <v>57</v>
      </c>
      <c r="B49" s="504"/>
      <c r="C49" s="69" t="s">
        <v>24</v>
      </c>
      <c r="D49" s="2"/>
      <c r="E49" s="2"/>
      <c r="F49" s="2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13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2"/>
      <c r="AO49" s="2"/>
      <c r="AP49" s="2"/>
      <c r="AQ49" s="47" t="s">
        <v>24</v>
      </c>
      <c r="AR49" s="504"/>
      <c r="AS49" s="54" t="s">
        <v>57</v>
      </c>
      <c r="AT49" s="21"/>
    </row>
    <row r="50" spans="1:46" ht="21.75" customHeight="1">
      <c r="A50" s="45"/>
      <c r="B50" s="503" t="s">
        <v>58</v>
      </c>
      <c r="C50" s="68" t="s">
        <v>23</v>
      </c>
      <c r="D50" s="1"/>
      <c r="E50" s="1"/>
      <c r="F50" s="1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1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1"/>
      <c r="AO50" s="1"/>
      <c r="AP50" s="1"/>
      <c r="AQ50" s="189" t="s">
        <v>23</v>
      </c>
      <c r="AR50" s="503" t="s">
        <v>58</v>
      </c>
      <c r="AS50" s="52"/>
      <c r="AT50" s="21"/>
    </row>
    <row r="51" spans="1:46" ht="21.75" customHeight="1">
      <c r="A51" s="45"/>
      <c r="B51" s="504"/>
      <c r="C51" s="69" t="s">
        <v>24</v>
      </c>
      <c r="D51" s="2"/>
      <c r="E51" s="2"/>
      <c r="F51" s="2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13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2"/>
      <c r="AO51" s="2"/>
      <c r="AP51" s="2"/>
      <c r="AQ51" s="47" t="s">
        <v>24</v>
      </c>
      <c r="AR51" s="504"/>
      <c r="AS51" s="54"/>
      <c r="AT51" s="21"/>
    </row>
    <row r="52" spans="1:46" ht="21.75" customHeight="1">
      <c r="A52" s="45"/>
      <c r="B52" s="503" t="s">
        <v>59</v>
      </c>
      <c r="C52" s="68" t="s">
        <v>23</v>
      </c>
      <c r="D52" s="1"/>
      <c r="E52" s="1"/>
      <c r="F52" s="1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1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1"/>
      <c r="AO52" s="1"/>
      <c r="AP52" s="1"/>
      <c r="AQ52" s="189" t="s">
        <v>23</v>
      </c>
      <c r="AR52" s="503" t="s">
        <v>59</v>
      </c>
      <c r="AS52" s="54"/>
      <c r="AT52" s="21"/>
    </row>
    <row r="53" spans="1:46" ht="21.75" customHeight="1">
      <c r="A53" s="45" t="s">
        <v>27</v>
      </c>
      <c r="B53" s="504"/>
      <c r="C53" s="69" t="s">
        <v>24</v>
      </c>
      <c r="D53" s="2"/>
      <c r="E53" s="2"/>
      <c r="F53" s="2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13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2"/>
      <c r="AO53" s="2"/>
      <c r="AP53" s="2"/>
      <c r="AQ53" s="47" t="s">
        <v>24</v>
      </c>
      <c r="AR53" s="504"/>
      <c r="AS53" s="54" t="s">
        <v>27</v>
      </c>
      <c r="AT53" s="21"/>
    </row>
    <row r="54" spans="1:46" ht="21.75" customHeight="1">
      <c r="A54" s="45"/>
      <c r="B54" s="503" t="s">
        <v>60</v>
      </c>
      <c r="C54" s="68" t="s">
        <v>23</v>
      </c>
      <c r="D54" s="1"/>
      <c r="E54" s="1"/>
      <c r="F54" s="1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1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1"/>
      <c r="AO54" s="1"/>
      <c r="AP54" s="1"/>
      <c r="AQ54" s="189" t="s">
        <v>23</v>
      </c>
      <c r="AR54" s="503" t="s">
        <v>60</v>
      </c>
      <c r="AS54" s="44"/>
      <c r="AT54" s="21"/>
    </row>
    <row r="55" spans="1:46" ht="21.75" customHeight="1">
      <c r="A55" s="49"/>
      <c r="B55" s="504"/>
      <c r="C55" s="69" t="s">
        <v>24</v>
      </c>
      <c r="D55" s="2"/>
      <c r="E55" s="2"/>
      <c r="F55" s="2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13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2"/>
      <c r="AO55" s="2"/>
      <c r="AP55" s="2"/>
      <c r="AQ55" s="50" t="s">
        <v>24</v>
      </c>
      <c r="AR55" s="504"/>
      <c r="AS55" s="51"/>
      <c r="AT55" s="21"/>
    </row>
    <row r="56" spans="1:46" ht="21.75" customHeight="1">
      <c r="A56" s="517" t="s">
        <v>102</v>
      </c>
      <c r="B56" s="518" t="s">
        <v>61</v>
      </c>
      <c r="C56" s="68" t="s">
        <v>23</v>
      </c>
      <c r="D56" s="1"/>
      <c r="E56" s="1"/>
      <c r="F56" s="1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1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1"/>
      <c r="AO56" s="1"/>
      <c r="AP56" s="1"/>
      <c r="AQ56" s="177" t="s">
        <v>23</v>
      </c>
      <c r="AR56" s="507" t="s">
        <v>105</v>
      </c>
      <c r="AS56" s="508" t="s">
        <v>0</v>
      </c>
      <c r="AT56" s="21"/>
    </row>
    <row r="57" spans="1:46" ht="21.75" customHeight="1">
      <c r="A57" s="519"/>
      <c r="B57" s="520"/>
      <c r="C57" s="69" t="s">
        <v>24</v>
      </c>
      <c r="D57" s="2"/>
      <c r="E57" s="2"/>
      <c r="F57" s="2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13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2"/>
      <c r="AO57" s="2"/>
      <c r="AP57" s="2"/>
      <c r="AQ57" s="57" t="s">
        <v>24</v>
      </c>
      <c r="AR57" s="509"/>
      <c r="AS57" s="510"/>
      <c r="AT57" s="21"/>
    </row>
    <row r="58" spans="1:46" ht="21.75" customHeight="1">
      <c r="A58" s="22" t="s">
        <v>0</v>
      </c>
      <c r="C58" s="202" t="s">
        <v>23</v>
      </c>
      <c r="D58" s="181"/>
      <c r="E58" s="181"/>
      <c r="F58" s="181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203"/>
      <c r="Y58" s="204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81"/>
      <c r="AO58" s="181"/>
      <c r="AP58" s="181"/>
      <c r="AQ58" s="177" t="s">
        <v>23</v>
      </c>
      <c r="AR58" s="59"/>
      <c r="AS58" s="44" t="s">
        <v>0</v>
      </c>
      <c r="AT58" s="21"/>
    </row>
    <row r="59" spans="1:46" ht="21.75" customHeight="1">
      <c r="A59" s="521" t="s">
        <v>62</v>
      </c>
      <c r="B59" s="522"/>
      <c r="C59" s="68" t="s">
        <v>63</v>
      </c>
      <c r="D59" s="1"/>
      <c r="E59" s="12"/>
      <c r="F59" s="1"/>
      <c r="G59" s="13"/>
      <c r="H59" s="13"/>
      <c r="I59" s="13"/>
      <c r="J59" s="8"/>
      <c r="K59" s="146"/>
      <c r="L59" s="8"/>
      <c r="M59" s="8"/>
      <c r="N59" s="146"/>
      <c r="O59" s="8"/>
      <c r="P59" s="8"/>
      <c r="Q59" s="146"/>
      <c r="R59" s="8"/>
      <c r="S59" s="8"/>
      <c r="T59" s="146"/>
      <c r="U59" s="8"/>
      <c r="V59" s="8"/>
      <c r="W59" s="146"/>
      <c r="X59" s="108"/>
      <c r="Y59" s="86"/>
      <c r="Z59" s="8"/>
      <c r="AA59" s="8"/>
      <c r="AB59" s="8"/>
      <c r="AC59" s="8"/>
      <c r="AD59" s="8"/>
      <c r="AE59" s="8"/>
      <c r="AF59" s="8"/>
      <c r="AG59" s="8"/>
      <c r="AH59" s="8"/>
      <c r="AI59" s="146"/>
      <c r="AJ59" s="8"/>
      <c r="AK59" s="8"/>
      <c r="AL59" s="146"/>
      <c r="AM59" s="8"/>
      <c r="AN59" s="1"/>
      <c r="AO59" s="1"/>
      <c r="AP59" s="1"/>
      <c r="AQ59" s="186" t="s">
        <v>63</v>
      </c>
      <c r="AR59" s="513" t="s">
        <v>62</v>
      </c>
      <c r="AS59" s="514"/>
      <c r="AT59" s="21"/>
    </row>
    <row r="60" spans="1:46" ht="21.75" customHeight="1">
      <c r="A60" s="36"/>
      <c r="B60" s="37"/>
      <c r="C60" s="69" t="s">
        <v>24</v>
      </c>
      <c r="D60" s="2"/>
      <c r="E60" s="2"/>
      <c r="F60" s="2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10"/>
      <c r="Y60" s="85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2"/>
      <c r="AO60" s="2"/>
      <c r="AP60" s="2"/>
      <c r="AQ60" s="57" t="s">
        <v>24</v>
      </c>
      <c r="AR60" s="37"/>
      <c r="AS60" s="51"/>
      <c r="AT60" s="21"/>
    </row>
    <row r="61" spans="1:46" ht="21.75" customHeight="1">
      <c r="A61" s="22" t="s">
        <v>0</v>
      </c>
      <c r="C61" s="200" t="s">
        <v>23</v>
      </c>
      <c r="D61" s="184">
        <f aca="true" t="shared" si="0" ref="D61:AM61">+D6+D8+D10+D12+D14+D16+D18+D20+D22+D24+D26+D28+D30+D32+D34+D36+D38+D40+D42+D44+D46+D48+D50+D52+D54+D56+D58</f>
        <v>129</v>
      </c>
      <c r="E61" s="184">
        <f t="shared" si="0"/>
        <v>7.1913</v>
      </c>
      <c r="F61" s="184">
        <f t="shared" si="0"/>
        <v>10965.24756</v>
      </c>
      <c r="G61" s="201">
        <f t="shared" si="0"/>
        <v>144</v>
      </c>
      <c r="H61" s="201">
        <f t="shared" si="0"/>
        <v>7.4313</v>
      </c>
      <c r="I61" s="201">
        <f t="shared" si="0"/>
        <v>11854.52064</v>
      </c>
      <c r="J61" s="201">
        <f t="shared" si="0"/>
        <v>128</v>
      </c>
      <c r="K61" s="201">
        <f t="shared" si="0"/>
        <v>8.4766</v>
      </c>
      <c r="L61" s="201">
        <f t="shared" si="0"/>
        <v>15867.046800000002</v>
      </c>
      <c r="M61" s="201">
        <f t="shared" si="0"/>
        <v>197</v>
      </c>
      <c r="N61" s="201">
        <f t="shared" si="0"/>
        <v>12.5444</v>
      </c>
      <c r="O61" s="201">
        <f t="shared" si="0"/>
        <v>19764.64152</v>
      </c>
      <c r="P61" s="201">
        <f t="shared" si="0"/>
        <v>102</v>
      </c>
      <c r="Q61" s="201">
        <f t="shared" si="0"/>
        <v>6.2223</v>
      </c>
      <c r="R61" s="201">
        <f t="shared" si="0"/>
        <v>11195.6148</v>
      </c>
      <c r="S61" s="201">
        <f t="shared" si="0"/>
        <v>10</v>
      </c>
      <c r="T61" s="201">
        <f t="shared" si="0"/>
        <v>2.4321</v>
      </c>
      <c r="U61" s="201">
        <f t="shared" si="0"/>
        <v>937.2304800000001</v>
      </c>
      <c r="V61" s="201">
        <f t="shared" si="0"/>
        <v>3</v>
      </c>
      <c r="W61" s="201">
        <f t="shared" si="0"/>
        <v>0.3665</v>
      </c>
      <c r="X61" s="201">
        <f t="shared" si="0"/>
        <v>169.29000000000002</v>
      </c>
      <c r="Y61" s="201">
        <f t="shared" si="0"/>
        <v>2</v>
      </c>
      <c r="Z61" s="201">
        <f t="shared" si="0"/>
        <v>0.0864</v>
      </c>
      <c r="AA61" s="201">
        <f t="shared" si="0"/>
        <v>98.9928</v>
      </c>
      <c r="AB61" s="201">
        <f t="shared" si="0"/>
        <v>202</v>
      </c>
      <c r="AC61" s="201">
        <f t="shared" si="0"/>
        <v>11.9183</v>
      </c>
      <c r="AD61" s="201">
        <f t="shared" si="0"/>
        <v>20052.438840000003</v>
      </c>
      <c r="AE61" s="201">
        <f>+AE6+AE8+AE10+AE12+AE14+AE16+AE18+AE20+AE22+AE24+AE26+AE28+AE30+AE32+AE34+AE36+AE38+AE40+AE42+AE44+AE46+AE48+AE50+AE52+AE54+AE56+AE58</f>
        <v>194</v>
      </c>
      <c r="AF61" s="201">
        <f>+AF6+AF8+AF10+AF12+AF14+AF16+AF18+AF20+AF22+AF24+AF26+AF28+AF30+AF32+AF34+AF36+AF38+AF40+AF42+AF44+AF46+AF48+AF50+AF52+AF54+AF56+AF58</f>
        <v>15.5783</v>
      </c>
      <c r="AG61" s="201">
        <f>+AG6+AG8+AG10+AG12+AG14+AG16+AG18+AG20+AG22+AG24+AG26+AG28+AG30+AG32+AG34+AG36+AG38+AG40+AG42+AG44+AG46+AG48+AG50+AG52+AG54+AG56+AG58</f>
        <v>25451.707680000003</v>
      </c>
      <c r="AH61" s="201">
        <f t="shared" si="0"/>
        <v>134</v>
      </c>
      <c r="AI61" s="201">
        <f t="shared" si="0"/>
        <v>9.833</v>
      </c>
      <c r="AJ61" s="201">
        <f t="shared" si="0"/>
        <v>15224.115240000001</v>
      </c>
      <c r="AK61" s="201">
        <f t="shared" si="0"/>
        <v>152</v>
      </c>
      <c r="AL61" s="201">
        <f t="shared" si="0"/>
        <v>9.9632</v>
      </c>
      <c r="AM61" s="201">
        <f t="shared" si="0"/>
        <v>18090.78624</v>
      </c>
      <c r="AN61" s="184">
        <f>+D61+G61+J61+M61+P61+S61+V61+Y61+AB61+AE61+AH61+AK61</f>
        <v>1397</v>
      </c>
      <c r="AO61" s="184">
        <f>+E61+H61+K61+N61+Q61+T61+W61+Z61+AC61+AF61+AI61+AL61</f>
        <v>92.0437</v>
      </c>
      <c r="AP61" s="184">
        <f>+F61+I61+L61+O61+R61+U61+X61+AA61+AD61+AG61+AJ61+AM61</f>
        <v>149671.6326</v>
      </c>
      <c r="AQ61" s="186" t="s">
        <v>23</v>
      </c>
      <c r="AR61" s="60"/>
      <c r="AS61" s="44" t="s">
        <v>0</v>
      </c>
      <c r="AT61" s="21"/>
    </row>
    <row r="62" spans="1:46" ht="21.75" customHeight="1">
      <c r="A62" s="515" t="s">
        <v>92</v>
      </c>
      <c r="B62" s="516" t="s">
        <v>64</v>
      </c>
      <c r="C62" s="68" t="s">
        <v>63</v>
      </c>
      <c r="D62" s="1"/>
      <c r="E62" s="1"/>
      <c r="F62" s="1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108"/>
      <c r="Y62" s="86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1"/>
      <c r="AO62" s="1"/>
      <c r="AP62" s="1"/>
      <c r="AQ62" s="191" t="s">
        <v>63</v>
      </c>
      <c r="AR62" s="511" t="s">
        <v>103</v>
      </c>
      <c r="AS62" s="512"/>
      <c r="AT62" s="21"/>
    </row>
    <row r="63" spans="1:46" ht="21.75" customHeight="1">
      <c r="A63" s="36"/>
      <c r="B63" s="37"/>
      <c r="C63" s="69" t="s">
        <v>24</v>
      </c>
      <c r="D63" s="2"/>
      <c r="E63" s="2"/>
      <c r="F63" s="2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10"/>
      <c r="Y63" s="85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2"/>
      <c r="AP63" s="2"/>
      <c r="AQ63" s="57" t="s">
        <v>24</v>
      </c>
      <c r="AR63" s="41"/>
      <c r="AS63" s="51"/>
      <c r="AT63" s="21"/>
    </row>
    <row r="64" spans="1:46" ht="21.75" customHeight="1">
      <c r="A64" s="45" t="s">
        <v>65</v>
      </c>
      <c r="B64" s="503" t="s">
        <v>66</v>
      </c>
      <c r="C64" s="68" t="s">
        <v>23</v>
      </c>
      <c r="D64" s="1"/>
      <c r="E64" s="1"/>
      <c r="F64" s="1"/>
      <c r="G64" s="8"/>
      <c r="H64" s="8"/>
      <c r="I64" s="8"/>
      <c r="J64" s="8"/>
      <c r="K64" s="8"/>
      <c r="L64" s="8"/>
      <c r="M64" s="8"/>
      <c r="N64" s="8"/>
      <c r="O64" s="8"/>
      <c r="P64" s="8"/>
      <c r="Q64" s="146"/>
      <c r="R64" s="8"/>
      <c r="S64" s="8"/>
      <c r="T64" s="8"/>
      <c r="U64" s="8"/>
      <c r="V64" s="8"/>
      <c r="W64" s="8"/>
      <c r="X64" s="108"/>
      <c r="Y64" s="86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1"/>
      <c r="AQ64" s="190" t="s">
        <v>23</v>
      </c>
      <c r="AR64" s="503" t="s">
        <v>66</v>
      </c>
      <c r="AS64" s="61" t="s">
        <v>65</v>
      </c>
      <c r="AT64" s="21"/>
    </row>
    <row r="65" spans="1:46" ht="21.75" customHeight="1">
      <c r="A65" s="45"/>
      <c r="B65" s="504"/>
      <c r="C65" s="69" t="s">
        <v>24</v>
      </c>
      <c r="D65" s="2"/>
      <c r="E65" s="2"/>
      <c r="F65" s="2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10"/>
      <c r="Y65" s="85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2"/>
      <c r="AO65" s="2"/>
      <c r="AP65" s="2"/>
      <c r="AQ65" s="47" t="s">
        <v>24</v>
      </c>
      <c r="AR65" s="504"/>
      <c r="AS65" s="44"/>
      <c r="AT65" s="21"/>
    </row>
    <row r="66" spans="1:46" ht="21.75" customHeight="1">
      <c r="A66" s="45" t="s">
        <v>67</v>
      </c>
      <c r="B66" s="503" t="s">
        <v>68</v>
      </c>
      <c r="C66" s="68" t="s">
        <v>23</v>
      </c>
      <c r="D66" s="1"/>
      <c r="E66" s="1"/>
      <c r="F66" s="1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108"/>
      <c r="Y66" s="86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1"/>
      <c r="AO66" s="1"/>
      <c r="AP66" s="1"/>
      <c r="AQ66" s="189" t="s">
        <v>23</v>
      </c>
      <c r="AR66" s="503" t="s">
        <v>68</v>
      </c>
      <c r="AS66" s="44" t="s">
        <v>67</v>
      </c>
      <c r="AT66" s="21"/>
    </row>
    <row r="67" spans="1:46" ht="21.75" customHeight="1">
      <c r="A67" s="49" t="s">
        <v>49</v>
      </c>
      <c r="B67" s="504"/>
      <c r="C67" s="69" t="s">
        <v>24</v>
      </c>
      <c r="D67" s="2"/>
      <c r="E67" s="2"/>
      <c r="F67" s="2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10"/>
      <c r="Y67" s="85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2"/>
      <c r="AO67" s="2"/>
      <c r="AP67" s="2"/>
      <c r="AQ67" s="50" t="s">
        <v>24</v>
      </c>
      <c r="AR67" s="504"/>
      <c r="AS67" s="51" t="s">
        <v>49</v>
      </c>
      <c r="AT67" s="21"/>
    </row>
    <row r="68" spans="1:46" ht="21.75" customHeight="1">
      <c r="A68" s="545" t="s">
        <v>97</v>
      </c>
      <c r="B68" s="546"/>
      <c r="C68" s="68" t="s">
        <v>23</v>
      </c>
      <c r="D68" s="1">
        <f>D61+D62+D64+D66</f>
        <v>129</v>
      </c>
      <c r="E68" s="1">
        <f>+E61+E64+E66</f>
        <v>7.1913</v>
      </c>
      <c r="F68" s="1">
        <f>F61+F62+F64+F66</f>
        <v>10965.24756</v>
      </c>
      <c r="G68" s="8">
        <f>G61+G62+G64+G66</f>
        <v>144</v>
      </c>
      <c r="H68" s="8">
        <f>+H61+H64+H66</f>
        <v>7.4313</v>
      </c>
      <c r="I68" s="8">
        <f>I61+I62+I64+I66</f>
        <v>11854.52064</v>
      </c>
      <c r="J68" s="8">
        <f>J61+J62+J64+J66</f>
        <v>128</v>
      </c>
      <c r="K68" s="8">
        <f>+K61+K64+K66</f>
        <v>8.4766</v>
      </c>
      <c r="L68" s="8">
        <f>L61+L62+L64+L66</f>
        <v>15867.046800000002</v>
      </c>
      <c r="M68" s="8">
        <f>M61+M62+M64+M66</f>
        <v>197</v>
      </c>
      <c r="N68" s="8">
        <f>+N61+N64+N66</f>
        <v>12.5444</v>
      </c>
      <c r="O68" s="8">
        <f>O61+O62+O64+O66</f>
        <v>19764.64152</v>
      </c>
      <c r="P68" s="8">
        <f>P61+P62+P64+P66</f>
        <v>102</v>
      </c>
      <c r="Q68" s="8">
        <f>+Q61+Q64+Q66</f>
        <v>6.2223</v>
      </c>
      <c r="R68" s="8">
        <f>R61+R62+R64+R66</f>
        <v>11195.6148</v>
      </c>
      <c r="S68" s="8">
        <f>S61+S62+S64+S66</f>
        <v>10</v>
      </c>
      <c r="T68" s="8">
        <f>+T61+T64+T66</f>
        <v>2.4321</v>
      </c>
      <c r="U68" s="8">
        <f>U61+U62+U64+U66</f>
        <v>937.2304800000001</v>
      </c>
      <c r="V68" s="8">
        <f>V61+V62+V64+V66</f>
        <v>3</v>
      </c>
      <c r="W68" s="8">
        <f>+W61+W64+W66</f>
        <v>0.3665</v>
      </c>
      <c r="X68" s="108">
        <f>X61+X62+X64+X66</f>
        <v>169.29000000000002</v>
      </c>
      <c r="Y68" s="86">
        <f>Y61+Y62+Y64+Y66</f>
        <v>2</v>
      </c>
      <c r="Z68" s="8">
        <f>+Z61+Z64+Z66</f>
        <v>0.0864</v>
      </c>
      <c r="AA68" s="8">
        <f>AA61+AA62+AA64+AA66</f>
        <v>98.9928</v>
      </c>
      <c r="AB68" s="8">
        <f>AB61+AB62+AB64+AB66</f>
        <v>202</v>
      </c>
      <c r="AC68" s="8">
        <f>+AC61+AC64+AC66</f>
        <v>11.9183</v>
      </c>
      <c r="AD68" s="8">
        <f>AD61+AD62+AD64+AD66</f>
        <v>20052.438840000003</v>
      </c>
      <c r="AE68" s="8">
        <f>AE61+AE62+AE64+AE66</f>
        <v>194</v>
      </c>
      <c r="AF68" s="8">
        <f>+AF61+AF64+AF66</f>
        <v>15.5783</v>
      </c>
      <c r="AG68" s="8">
        <f>AG61+AG62+AG64+AG66</f>
        <v>25451.707680000003</v>
      </c>
      <c r="AH68" s="8">
        <f>AH61+AH62+AH64+AH66</f>
        <v>134</v>
      </c>
      <c r="AI68" s="8">
        <f>+AI61+AI64+AI66</f>
        <v>9.833</v>
      </c>
      <c r="AJ68" s="8">
        <f>AJ61+AJ62+AJ64+AJ66</f>
        <v>15224.115240000001</v>
      </c>
      <c r="AK68" s="8">
        <f>AK61+AK62+AK64+AK66</f>
        <v>152</v>
      </c>
      <c r="AL68" s="8">
        <f>+AL61+AL64+AL66</f>
        <v>9.9632</v>
      </c>
      <c r="AM68" s="8">
        <f>AM61+AM62+AM64+AM66</f>
        <v>18090.78624</v>
      </c>
      <c r="AN68" s="8">
        <f>+AN61+AN64+AN66+AN62</f>
        <v>1397</v>
      </c>
      <c r="AO68" s="1">
        <f>+E68+H68+K68+N68+Q68+T68+W68+Z68+AC68+AF68+AI68+AL68</f>
        <v>92.0437</v>
      </c>
      <c r="AP68" s="1">
        <f>+F68+I68+L68+O68+R68+U68+X68+AA68+AD68+AG68+AJ68+AM68</f>
        <v>149671.6326</v>
      </c>
      <c r="AQ68" s="177" t="s">
        <v>23</v>
      </c>
      <c r="AR68" s="556" t="s">
        <v>98</v>
      </c>
      <c r="AS68" s="557"/>
      <c r="AT68" s="21"/>
    </row>
    <row r="69" spans="1:46" ht="21.75" customHeight="1">
      <c r="A69" s="547"/>
      <c r="B69" s="548"/>
      <c r="C69" s="69" t="s">
        <v>24</v>
      </c>
      <c r="D69" s="2"/>
      <c r="E69" s="2"/>
      <c r="F69" s="2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10"/>
      <c r="Y69" s="85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2"/>
      <c r="AP69" s="2"/>
      <c r="AQ69" s="57" t="s">
        <v>24</v>
      </c>
      <c r="AR69" s="558"/>
      <c r="AS69" s="559"/>
      <c r="AT69" s="21"/>
    </row>
    <row r="70" spans="1:46" ht="21.75" customHeight="1" thickBot="1">
      <c r="A70" s="549" t="s">
        <v>99</v>
      </c>
      <c r="B70" s="550" t="s">
        <v>69</v>
      </c>
      <c r="C70" s="17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1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553" t="s">
        <v>99</v>
      </c>
      <c r="AR70" s="554" t="s">
        <v>69</v>
      </c>
      <c r="AS70" s="555"/>
      <c r="AT70" s="21"/>
    </row>
    <row r="71" spans="1:46" ht="21.75" customHeight="1" thickBot="1">
      <c r="A71" s="551" t="s">
        <v>101</v>
      </c>
      <c r="B71" s="552" t="s">
        <v>70</v>
      </c>
      <c r="C71" s="17"/>
      <c r="D71" s="9">
        <f aca="true" t="shared" si="1" ref="D71:X71">D68+D69</f>
        <v>129</v>
      </c>
      <c r="E71" s="10">
        <f t="shared" si="1"/>
        <v>7.1913</v>
      </c>
      <c r="F71" s="10">
        <f t="shared" si="1"/>
        <v>10965.24756</v>
      </c>
      <c r="G71" s="10">
        <f t="shared" si="1"/>
        <v>144</v>
      </c>
      <c r="H71" s="10">
        <f t="shared" si="1"/>
        <v>7.4313</v>
      </c>
      <c r="I71" s="10">
        <f t="shared" si="1"/>
        <v>11854.52064</v>
      </c>
      <c r="J71" s="10">
        <f t="shared" si="1"/>
        <v>128</v>
      </c>
      <c r="K71" s="10">
        <f t="shared" si="1"/>
        <v>8.4766</v>
      </c>
      <c r="L71" s="10">
        <f t="shared" si="1"/>
        <v>15867.046800000002</v>
      </c>
      <c r="M71" s="10">
        <f t="shared" si="1"/>
        <v>197</v>
      </c>
      <c r="N71" s="10">
        <f t="shared" si="1"/>
        <v>12.5444</v>
      </c>
      <c r="O71" s="10">
        <f t="shared" si="1"/>
        <v>19764.64152</v>
      </c>
      <c r="P71" s="10">
        <f t="shared" si="1"/>
        <v>102</v>
      </c>
      <c r="Q71" s="10">
        <f t="shared" si="1"/>
        <v>6.2223</v>
      </c>
      <c r="R71" s="10">
        <f t="shared" si="1"/>
        <v>11195.6148</v>
      </c>
      <c r="S71" s="10">
        <f t="shared" si="1"/>
        <v>10</v>
      </c>
      <c r="T71" s="10">
        <f t="shared" si="1"/>
        <v>2.4321</v>
      </c>
      <c r="U71" s="10">
        <f t="shared" si="1"/>
        <v>937.2304800000001</v>
      </c>
      <c r="V71" s="10">
        <f t="shared" si="1"/>
        <v>3</v>
      </c>
      <c r="W71" s="10">
        <f t="shared" si="1"/>
        <v>0.3665</v>
      </c>
      <c r="X71" s="11">
        <f t="shared" si="1"/>
        <v>169.29000000000002</v>
      </c>
      <c r="Y71" s="10">
        <f aca="true" t="shared" si="2" ref="Y71:AM71">Y68+Y69</f>
        <v>2</v>
      </c>
      <c r="Z71" s="10">
        <f t="shared" si="2"/>
        <v>0.0864</v>
      </c>
      <c r="AA71" s="10">
        <f t="shared" si="2"/>
        <v>98.9928</v>
      </c>
      <c r="AB71" s="10">
        <f t="shared" si="2"/>
        <v>202</v>
      </c>
      <c r="AC71" s="10">
        <f t="shared" si="2"/>
        <v>11.9183</v>
      </c>
      <c r="AD71" s="10">
        <f t="shared" si="2"/>
        <v>20052.438840000003</v>
      </c>
      <c r="AE71" s="10">
        <f t="shared" si="2"/>
        <v>194</v>
      </c>
      <c r="AF71" s="10">
        <f t="shared" si="2"/>
        <v>15.5783</v>
      </c>
      <c r="AG71" s="10">
        <f t="shared" si="2"/>
        <v>25451.707680000003</v>
      </c>
      <c r="AH71" s="10">
        <f t="shared" si="2"/>
        <v>134</v>
      </c>
      <c r="AI71" s="10">
        <f t="shared" si="2"/>
        <v>9.833</v>
      </c>
      <c r="AJ71" s="10">
        <f t="shared" si="2"/>
        <v>15224.115240000001</v>
      </c>
      <c r="AK71" s="10">
        <f t="shared" si="2"/>
        <v>152</v>
      </c>
      <c r="AL71" s="10">
        <f t="shared" si="2"/>
        <v>9.9632</v>
      </c>
      <c r="AM71" s="10">
        <f t="shared" si="2"/>
        <v>18090.78624</v>
      </c>
      <c r="AN71" s="10">
        <f>+D71+G71+J71+M71+P71+S71+V71+Y71+AB71+AE71+AH71+AK71</f>
        <v>1397</v>
      </c>
      <c r="AO71" s="10">
        <f>+E71+H71+K71+N71+Q71+T71+W71+Z71+AC71+AF71+AI71+AL71</f>
        <v>92.0437</v>
      </c>
      <c r="AP71" s="10">
        <f>+F71+I71+L71+O71+R71+U71+X71+AA71+AD71+AG71+AJ71+AM71</f>
        <v>149671.6326</v>
      </c>
      <c r="AQ71" s="542" t="s">
        <v>101</v>
      </c>
      <c r="AR71" s="543" t="s">
        <v>70</v>
      </c>
      <c r="AS71" s="544" t="s">
        <v>0</v>
      </c>
      <c r="AT71" s="21"/>
    </row>
    <row r="72" spans="19:44" ht="18.75">
      <c r="S72" s="560" t="s">
        <v>88</v>
      </c>
      <c r="T72" s="560"/>
      <c r="U72" s="560"/>
      <c r="V72" s="560"/>
      <c r="W72" s="560"/>
      <c r="X72" s="560"/>
      <c r="AN72" s="63"/>
      <c r="AR72" s="62" t="s">
        <v>88</v>
      </c>
    </row>
  </sheetData>
  <sheetProtection/>
  <mergeCells count="69">
    <mergeCell ref="S72:X72"/>
    <mergeCell ref="Y2:AD2"/>
    <mergeCell ref="A1:X1"/>
    <mergeCell ref="AR54:AR55"/>
    <mergeCell ref="AR28:AR29"/>
    <mergeCell ref="AR34:AR35"/>
    <mergeCell ref="AR36:AR37"/>
    <mergeCell ref="AR38:AR39"/>
    <mergeCell ref="AR16:AR17"/>
    <mergeCell ref="AR18:AR19"/>
    <mergeCell ref="AR6:AR7"/>
    <mergeCell ref="B30:B31"/>
    <mergeCell ref="AR56:AS57"/>
    <mergeCell ref="AR59:AS59"/>
    <mergeCell ref="AR42:AR43"/>
    <mergeCell ref="AR44:AR45"/>
    <mergeCell ref="AR46:AR47"/>
    <mergeCell ref="AR48:AR49"/>
    <mergeCell ref="AR50:AR51"/>
    <mergeCell ref="AR52:AR53"/>
    <mergeCell ref="AQ71:AS71"/>
    <mergeCell ref="AR62:AS62"/>
    <mergeCell ref="AR64:AR65"/>
    <mergeCell ref="AR66:AR67"/>
    <mergeCell ref="AQ70:AS70"/>
    <mergeCell ref="AR68:AS69"/>
    <mergeCell ref="A71:B71"/>
    <mergeCell ref="B64:B65"/>
    <mergeCell ref="B66:B67"/>
    <mergeCell ref="B36:B37"/>
    <mergeCell ref="B38:B39"/>
    <mergeCell ref="A62:B62"/>
    <mergeCell ref="A68:B69"/>
    <mergeCell ref="B42:B43"/>
    <mergeCell ref="B50:B51"/>
    <mergeCell ref="B40:B41"/>
    <mergeCell ref="B32:B33"/>
    <mergeCell ref="B34:B35"/>
    <mergeCell ref="AR8:AR9"/>
    <mergeCell ref="AR10:AR11"/>
    <mergeCell ref="AR12:AR13"/>
    <mergeCell ref="B22:B23"/>
    <mergeCell ref="B24:B25"/>
    <mergeCell ref="B26:B27"/>
    <mergeCell ref="B28:B29"/>
    <mergeCell ref="AR14:AR15"/>
    <mergeCell ref="AR40:AR41"/>
    <mergeCell ref="AR32:AR33"/>
    <mergeCell ref="AR20:AR21"/>
    <mergeCell ref="AR22:AR23"/>
    <mergeCell ref="AR24:AR25"/>
    <mergeCell ref="AR26:AR27"/>
    <mergeCell ref="AR30:AR31"/>
    <mergeCell ref="A70:B70"/>
    <mergeCell ref="A59:B59"/>
    <mergeCell ref="B44:B45"/>
    <mergeCell ref="B46:B47"/>
    <mergeCell ref="B48:B49"/>
    <mergeCell ref="A56:B57"/>
    <mergeCell ref="B52:B53"/>
    <mergeCell ref="B54:B55"/>
    <mergeCell ref="B6:B7"/>
    <mergeCell ref="B8:B9"/>
    <mergeCell ref="B10:B11"/>
    <mergeCell ref="B12:B13"/>
    <mergeCell ref="B20:B21"/>
    <mergeCell ref="B14:B15"/>
    <mergeCell ref="B16:B17"/>
    <mergeCell ref="B18:B19"/>
  </mergeCells>
  <printOptions/>
  <pageMargins left="0.7086614173228347" right="0.7086614173228347" top="0.7480314960629921" bottom="0.7480314960629921" header="0.31496062992125984" footer="0.31496062992125984"/>
  <pageSetup firstPageNumber="99" useFirstPageNumber="1" fitToWidth="2" fitToHeight="1" horizontalDpi="600" verticalDpi="600" orientation="landscape" paperSize="9" scale="33" r:id="rId1"/>
  <colBreaks count="1" manualBreakCount="1">
    <brk id="24" max="71" man="1"/>
  </colBreaks>
  <ignoredErrors>
    <ignoredError sqref="Y68:AF68 AH68:AL68 AN68:AP68 AN61:AP6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2"/>
  <sheetViews>
    <sheetView zoomScale="50" zoomScaleNormal="50" zoomScalePageLayoutView="0" workbookViewId="0" topLeftCell="A1">
      <pane xSplit="3" ySplit="5" topLeftCell="O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1" sqref="A1:X1"/>
    </sheetView>
  </sheetViews>
  <sheetFormatPr defaultColWidth="10.625" defaultRowHeight="13.5"/>
  <cols>
    <col min="1" max="1" width="5.75390625" style="15" customWidth="1"/>
    <col min="2" max="2" width="20.625" style="15" customWidth="1"/>
    <col min="3" max="3" width="9.625" style="15" customWidth="1"/>
    <col min="4" max="39" width="17.625" style="147" customWidth="1"/>
    <col min="40" max="42" width="20.625" style="14" customWidth="1"/>
    <col min="43" max="43" width="9.50390625" style="15" customWidth="1"/>
    <col min="44" max="44" width="22.625" style="15" customWidth="1"/>
    <col min="45" max="45" width="5.875" style="15" customWidth="1"/>
    <col min="46" max="16384" width="10.625" style="15" customWidth="1"/>
  </cols>
  <sheetData>
    <row r="1" spans="1:24" ht="32.25">
      <c r="A1" s="465" t="s">
        <v>89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</row>
    <row r="2" spans="1:45" ht="19.5" thickBot="1">
      <c r="A2" s="17" t="s">
        <v>117</v>
      </c>
      <c r="B2" s="17"/>
      <c r="C2" s="17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7" t="s">
        <v>117</v>
      </c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8"/>
      <c r="AO2" s="18"/>
      <c r="AP2" s="18"/>
      <c r="AQ2" s="20"/>
      <c r="AR2" s="21"/>
      <c r="AS2" s="21"/>
    </row>
    <row r="3" spans="1:46" ht="21.75" customHeight="1">
      <c r="A3" s="22"/>
      <c r="D3" s="142" t="s">
        <v>2</v>
      </c>
      <c r="E3" s="143"/>
      <c r="F3" s="143"/>
      <c r="G3" s="142" t="s">
        <v>3</v>
      </c>
      <c r="H3" s="143"/>
      <c r="I3" s="143"/>
      <c r="J3" s="142" t="s">
        <v>4</v>
      </c>
      <c r="K3" s="143"/>
      <c r="L3" s="143"/>
      <c r="M3" s="142" t="s">
        <v>5</v>
      </c>
      <c r="N3" s="143"/>
      <c r="O3" s="143"/>
      <c r="P3" s="142" t="s">
        <v>6</v>
      </c>
      <c r="Q3" s="143"/>
      <c r="R3" s="143"/>
      <c r="S3" s="142" t="s">
        <v>7</v>
      </c>
      <c r="T3" s="143"/>
      <c r="U3" s="143"/>
      <c r="V3" s="148" t="s">
        <v>8</v>
      </c>
      <c r="W3" s="149"/>
      <c r="X3" s="150"/>
      <c r="Y3" s="148" t="s">
        <v>9</v>
      </c>
      <c r="Z3" s="143"/>
      <c r="AA3" s="143"/>
      <c r="AB3" s="142" t="s">
        <v>10</v>
      </c>
      <c r="AC3" s="143"/>
      <c r="AD3" s="143"/>
      <c r="AE3" s="142" t="s">
        <v>11</v>
      </c>
      <c r="AF3" s="143"/>
      <c r="AG3" s="143"/>
      <c r="AH3" s="142" t="s">
        <v>12</v>
      </c>
      <c r="AI3" s="143"/>
      <c r="AJ3" s="143"/>
      <c r="AK3" s="142" t="s">
        <v>13</v>
      </c>
      <c r="AL3" s="143"/>
      <c r="AM3" s="143"/>
      <c r="AN3" s="23" t="s">
        <v>14</v>
      </c>
      <c r="AO3" s="24"/>
      <c r="AP3" s="24"/>
      <c r="AQ3" s="26"/>
      <c r="AR3" s="27"/>
      <c r="AS3" s="28"/>
      <c r="AT3" s="21"/>
    </row>
    <row r="4" spans="1:46" ht="21.75" customHeight="1">
      <c r="A4" s="22"/>
      <c r="D4" s="144" t="s">
        <v>15</v>
      </c>
      <c r="E4" s="144" t="s">
        <v>16</v>
      </c>
      <c r="F4" s="144" t="s">
        <v>17</v>
      </c>
      <c r="G4" s="144" t="s">
        <v>15</v>
      </c>
      <c r="H4" s="144" t="s">
        <v>16</v>
      </c>
      <c r="I4" s="144" t="s">
        <v>17</v>
      </c>
      <c r="J4" s="144" t="s">
        <v>15</v>
      </c>
      <c r="K4" s="144" t="s">
        <v>16</v>
      </c>
      <c r="L4" s="144" t="s">
        <v>17</v>
      </c>
      <c r="M4" s="144" t="s">
        <v>15</v>
      </c>
      <c r="N4" s="144" t="s">
        <v>16</v>
      </c>
      <c r="O4" s="144" t="s">
        <v>17</v>
      </c>
      <c r="P4" s="144" t="s">
        <v>15</v>
      </c>
      <c r="Q4" s="144" t="s">
        <v>16</v>
      </c>
      <c r="R4" s="144" t="s">
        <v>17</v>
      </c>
      <c r="S4" s="144" t="s">
        <v>15</v>
      </c>
      <c r="T4" s="144" t="s">
        <v>16</v>
      </c>
      <c r="U4" s="144" t="s">
        <v>17</v>
      </c>
      <c r="V4" s="144" t="s">
        <v>15</v>
      </c>
      <c r="W4" s="144" t="s">
        <v>16</v>
      </c>
      <c r="X4" s="151" t="s">
        <v>17</v>
      </c>
      <c r="Y4" s="144" t="s">
        <v>15</v>
      </c>
      <c r="Z4" s="144" t="s">
        <v>16</v>
      </c>
      <c r="AA4" s="144" t="s">
        <v>17</v>
      </c>
      <c r="AB4" s="144" t="s">
        <v>15</v>
      </c>
      <c r="AC4" s="144" t="s">
        <v>16</v>
      </c>
      <c r="AD4" s="144" t="s">
        <v>17</v>
      </c>
      <c r="AE4" s="144" t="s">
        <v>15</v>
      </c>
      <c r="AF4" s="144" t="s">
        <v>16</v>
      </c>
      <c r="AG4" s="144" t="s">
        <v>17</v>
      </c>
      <c r="AH4" s="144" t="s">
        <v>15</v>
      </c>
      <c r="AI4" s="144" t="s">
        <v>16</v>
      </c>
      <c r="AJ4" s="144" t="s">
        <v>17</v>
      </c>
      <c r="AK4" s="144" t="s">
        <v>15</v>
      </c>
      <c r="AL4" s="144" t="s">
        <v>16</v>
      </c>
      <c r="AM4" s="144" t="s">
        <v>17</v>
      </c>
      <c r="AN4" s="30" t="s">
        <v>15</v>
      </c>
      <c r="AO4" s="30" t="s">
        <v>16</v>
      </c>
      <c r="AP4" s="30" t="s">
        <v>17</v>
      </c>
      <c r="AQ4" s="34"/>
      <c r="AR4" s="21"/>
      <c r="AS4" s="35"/>
      <c r="AT4" s="21"/>
    </row>
    <row r="5" spans="1:46" ht="21.75" customHeight="1">
      <c r="A5" s="36"/>
      <c r="B5" s="37"/>
      <c r="C5" s="37"/>
      <c r="D5" s="145" t="s">
        <v>18</v>
      </c>
      <c r="E5" s="145" t="s">
        <v>19</v>
      </c>
      <c r="F5" s="145" t="s">
        <v>20</v>
      </c>
      <c r="G5" s="145" t="s">
        <v>18</v>
      </c>
      <c r="H5" s="145" t="s">
        <v>19</v>
      </c>
      <c r="I5" s="145" t="s">
        <v>20</v>
      </c>
      <c r="J5" s="145" t="s">
        <v>18</v>
      </c>
      <c r="K5" s="145" t="s">
        <v>19</v>
      </c>
      <c r="L5" s="145" t="s">
        <v>20</v>
      </c>
      <c r="M5" s="145" t="s">
        <v>18</v>
      </c>
      <c r="N5" s="145" t="s">
        <v>19</v>
      </c>
      <c r="O5" s="145" t="s">
        <v>20</v>
      </c>
      <c r="P5" s="145" t="s">
        <v>18</v>
      </c>
      <c r="Q5" s="145" t="s">
        <v>19</v>
      </c>
      <c r="R5" s="145" t="s">
        <v>20</v>
      </c>
      <c r="S5" s="145" t="s">
        <v>18</v>
      </c>
      <c r="T5" s="145" t="s">
        <v>19</v>
      </c>
      <c r="U5" s="145" t="s">
        <v>20</v>
      </c>
      <c r="V5" s="145" t="s">
        <v>18</v>
      </c>
      <c r="W5" s="145" t="s">
        <v>19</v>
      </c>
      <c r="X5" s="152" t="s">
        <v>20</v>
      </c>
      <c r="Y5" s="145" t="s">
        <v>18</v>
      </c>
      <c r="Z5" s="145" t="s">
        <v>19</v>
      </c>
      <c r="AA5" s="145" t="s">
        <v>20</v>
      </c>
      <c r="AB5" s="145" t="s">
        <v>18</v>
      </c>
      <c r="AC5" s="145" t="s">
        <v>19</v>
      </c>
      <c r="AD5" s="145" t="s">
        <v>20</v>
      </c>
      <c r="AE5" s="145" t="s">
        <v>18</v>
      </c>
      <c r="AF5" s="145" t="s">
        <v>19</v>
      </c>
      <c r="AG5" s="145" t="s">
        <v>20</v>
      </c>
      <c r="AH5" s="145" t="s">
        <v>18</v>
      </c>
      <c r="AI5" s="145" t="s">
        <v>19</v>
      </c>
      <c r="AJ5" s="145" t="s">
        <v>20</v>
      </c>
      <c r="AK5" s="145" t="s">
        <v>18</v>
      </c>
      <c r="AL5" s="145" t="s">
        <v>19</v>
      </c>
      <c r="AM5" s="145" t="s">
        <v>20</v>
      </c>
      <c r="AN5" s="38" t="s">
        <v>18</v>
      </c>
      <c r="AO5" s="38" t="s">
        <v>19</v>
      </c>
      <c r="AP5" s="38" t="s">
        <v>20</v>
      </c>
      <c r="AQ5" s="41"/>
      <c r="AR5" s="37"/>
      <c r="AS5" s="42"/>
      <c r="AT5" s="21"/>
    </row>
    <row r="6" spans="1:46" ht="21.75" customHeight="1">
      <c r="A6" s="45" t="s">
        <v>21</v>
      </c>
      <c r="B6" s="503" t="s">
        <v>22</v>
      </c>
      <c r="C6" s="68" t="s">
        <v>23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1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"/>
      <c r="AO6" s="1"/>
      <c r="AP6" s="1"/>
      <c r="AQ6" s="43" t="s">
        <v>23</v>
      </c>
      <c r="AR6" s="503" t="s">
        <v>22</v>
      </c>
      <c r="AS6" s="44" t="s">
        <v>21</v>
      </c>
      <c r="AT6" s="21"/>
    </row>
    <row r="7" spans="1:46" ht="21.75" customHeight="1">
      <c r="A7" s="45"/>
      <c r="B7" s="504"/>
      <c r="C7" s="69" t="s">
        <v>24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13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2"/>
      <c r="AO7" s="2"/>
      <c r="AP7" s="2"/>
      <c r="AQ7" s="187" t="s">
        <v>24</v>
      </c>
      <c r="AR7" s="504"/>
      <c r="AS7" s="44"/>
      <c r="AT7" s="21"/>
    </row>
    <row r="8" spans="1:46" ht="21.75" customHeight="1">
      <c r="A8" s="45" t="s">
        <v>25</v>
      </c>
      <c r="B8" s="503" t="s">
        <v>26</v>
      </c>
      <c r="C8" s="68" t="s">
        <v>23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1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"/>
      <c r="AO8" s="1"/>
      <c r="AP8" s="1"/>
      <c r="AQ8" s="209" t="s">
        <v>23</v>
      </c>
      <c r="AR8" s="503" t="s">
        <v>26</v>
      </c>
      <c r="AS8" s="44" t="s">
        <v>25</v>
      </c>
      <c r="AT8" s="21"/>
    </row>
    <row r="9" spans="1:46" ht="21.75" customHeight="1">
      <c r="A9" s="45"/>
      <c r="B9" s="504"/>
      <c r="C9" s="69" t="s">
        <v>24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13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2"/>
      <c r="AO9" s="2"/>
      <c r="AP9" s="2"/>
      <c r="AQ9" s="187" t="s">
        <v>24</v>
      </c>
      <c r="AR9" s="504"/>
      <c r="AS9" s="44"/>
      <c r="AT9" s="21"/>
    </row>
    <row r="10" spans="1:46" ht="21.75" customHeight="1">
      <c r="A10" s="45" t="s">
        <v>27</v>
      </c>
      <c r="B10" s="503" t="s">
        <v>28</v>
      </c>
      <c r="C10" s="68" t="s">
        <v>23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1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1"/>
      <c r="AO10" s="1"/>
      <c r="AP10" s="1"/>
      <c r="AQ10" s="43" t="s">
        <v>23</v>
      </c>
      <c r="AR10" s="503" t="s">
        <v>28</v>
      </c>
      <c r="AS10" s="44" t="s">
        <v>27</v>
      </c>
      <c r="AT10" s="21"/>
    </row>
    <row r="11" spans="1:46" ht="21.75" customHeight="1">
      <c r="A11" s="49"/>
      <c r="B11" s="504"/>
      <c r="C11" s="69" t="s">
        <v>24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13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2"/>
      <c r="AO11" s="2"/>
      <c r="AP11" s="2"/>
      <c r="AQ11" s="50" t="s">
        <v>24</v>
      </c>
      <c r="AR11" s="504"/>
      <c r="AS11" s="51"/>
      <c r="AT11" s="21"/>
    </row>
    <row r="12" spans="1:46" ht="21.75" customHeight="1">
      <c r="A12" s="45"/>
      <c r="B12" s="503" t="s">
        <v>29</v>
      </c>
      <c r="C12" s="68" t="s">
        <v>23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1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1"/>
      <c r="AO12" s="1"/>
      <c r="AP12" s="1"/>
      <c r="AQ12" s="190" t="s">
        <v>23</v>
      </c>
      <c r="AR12" s="503" t="s">
        <v>29</v>
      </c>
      <c r="AS12" s="44"/>
      <c r="AT12" s="21"/>
    </row>
    <row r="13" spans="1:46" ht="21.75" customHeight="1">
      <c r="A13" s="45" t="s">
        <v>30</v>
      </c>
      <c r="B13" s="504"/>
      <c r="C13" s="69" t="s">
        <v>24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13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2"/>
      <c r="AO13" s="2"/>
      <c r="AP13" s="2"/>
      <c r="AQ13" s="47" t="s">
        <v>24</v>
      </c>
      <c r="AR13" s="504"/>
      <c r="AS13" s="44" t="s">
        <v>30</v>
      </c>
      <c r="AT13" s="21"/>
    </row>
    <row r="14" spans="1:46" ht="21.75" customHeight="1">
      <c r="A14" s="45"/>
      <c r="B14" s="503" t="s">
        <v>31</v>
      </c>
      <c r="C14" s="68" t="s">
        <v>23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1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1"/>
      <c r="AO14" s="1"/>
      <c r="AP14" s="1"/>
      <c r="AQ14" s="189" t="s">
        <v>23</v>
      </c>
      <c r="AR14" s="503" t="s">
        <v>31</v>
      </c>
      <c r="AS14" s="44"/>
      <c r="AT14" s="21"/>
    </row>
    <row r="15" spans="1:46" ht="21.75" customHeight="1">
      <c r="A15" s="45" t="s">
        <v>25</v>
      </c>
      <c r="B15" s="504"/>
      <c r="C15" s="69" t="s">
        <v>24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13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2"/>
      <c r="AO15" s="2"/>
      <c r="AP15" s="2"/>
      <c r="AQ15" s="47" t="s">
        <v>24</v>
      </c>
      <c r="AR15" s="504"/>
      <c r="AS15" s="44" t="s">
        <v>25</v>
      </c>
      <c r="AT15" s="21"/>
    </row>
    <row r="16" spans="1:46" ht="21.75" customHeight="1">
      <c r="A16" s="45"/>
      <c r="B16" s="503" t="s">
        <v>32</v>
      </c>
      <c r="C16" s="68" t="s">
        <v>23</v>
      </c>
      <c r="D16" s="8">
        <v>19</v>
      </c>
      <c r="E16" s="8">
        <v>19.0972</v>
      </c>
      <c r="F16" s="8">
        <v>8944.005</v>
      </c>
      <c r="G16" s="8">
        <v>27</v>
      </c>
      <c r="H16" s="8">
        <v>27.9453</v>
      </c>
      <c r="I16" s="8">
        <v>15044.159</v>
      </c>
      <c r="J16" s="8">
        <v>1</v>
      </c>
      <c r="K16" s="8">
        <v>0.9685</v>
      </c>
      <c r="L16" s="8">
        <v>490.376</v>
      </c>
      <c r="M16" s="8"/>
      <c r="N16" s="8"/>
      <c r="O16" s="8"/>
      <c r="P16" s="8">
        <v>60</v>
      </c>
      <c r="Q16" s="8">
        <v>54.3792</v>
      </c>
      <c r="R16" s="8">
        <v>20693.453</v>
      </c>
      <c r="S16" s="8">
        <v>89</v>
      </c>
      <c r="T16" s="8">
        <v>98.5391</v>
      </c>
      <c r="U16" s="8">
        <v>26446.373</v>
      </c>
      <c r="V16" s="8">
        <v>93</v>
      </c>
      <c r="W16" s="8">
        <v>81.952</v>
      </c>
      <c r="X16" s="81">
        <v>31335.005</v>
      </c>
      <c r="Y16" s="8">
        <v>90</v>
      </c>
      <c r="Z16" s="8">
        <v>58.2183</v>
      </c>
      <c r="AA16" s="8">
        <v>33154.745</v>
      </c>
      <c r="AB16" s="8">
        <v>61</v>
      </c>
      <c r="AC16" s="8">
        <v>25.9028</v>
      </c>
      <c r="AD16" s="8">
        <v>13811.787</v>
      </c>
      <c r="AE16" s="8">
        <v>26</v>
      </c>
      <c r="AF16" s="8">
        <v>16.3008</v>
      </c>
      <c r="AG16" s="8">
        <v>10132.245</v>
      </c>
      <c r="AH16" s="8">
        <v>47</v>
      </c>
      <c r="AI16" s="8">
        <v>29.14978</v>
      </c>
      <c r="AJ16" s="8">
        <v>17757.867</v>
      </c>
      <c r="AK16" s="8">
        <v>47</v>
      </c>
      <c r="AL16" s="8">
        <v>40.5239</v>
      </c>
      <c r="AM16" s="8">
        <v>19790.105</v>
      </c>
      <c r="AN16" s="1">
        <f>+D16+G16+J16+M16+P16+S16+V16+Y16+AB16+AE16+AH16+AK16</f>
        <v>560</v>
      </c>
      <c r="AO16" s="1">
        <f>+E16+H16+K16+N16+Q16+T16+W16+Z16+AC16+AF16+AI16+AL16</f>
        <v>452.97688000000005</v>
      </c>
      <c r="AP16" s="1">
        <f>+F16+I16+L16+O16+R16+U16+X16+AA16+AD16+AG16+AJ16+AM16</f>
        <v>197600.12000000002</v>
      </c>
      <c r="AQ16" s="189" t="s">
        <v>23</v>
      </c>
      <c r="AR16" s="503" t="s">
        <v>32</v>
      </c>
      <c r="AS16" s="44"/>
      <c r="AT16" s="21"/>
    </row>
    <row r="17" spans="1:46" ht="21.75" customHeight="1">
      <c r="A17" s="45" t="s">
        <v>27</v>
      </c>
      <c r="B17" s="504"/>
      <c r="C17" s="69" t="s">
        <v>24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13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2"/>
      <c r="AO17" s="2"/>
      <c r="AP17" s="2"/>
      <c r="AQ17" s="47" t="s">
        <v>24</v>
      </c>
      <c r="AR17" s="504"/>
      <c r="AS17" s="44" t="s">
        <v>27</v>
      </c>
      <c r="AT17" s="21"/>
    </row>
    <row r="18" spans="1:46" ht="21.75" customHeight="1">
      <c r="A18" s="45"/>
      <c r="B18" s="503" t="s">
        <v>33</v>
      </c>
      <c r="C18" s="68" t="s">
        <v>23</v>
      </c>
      <c r="D18" s="8">
        <v>37</v>
      </c>
      <c r="E18" s="8">
        <v>3.5383</v>
      </c>
      <c r="F18" s="8">
        <v>2702.755</v>
      </c>
      <c r="G18" s="8">
        <v>32</v>
      </c>
      <c r="H18" s="8">
        <v>2.9088</v>
      </c>
      <c r="I18" s="8">
        <v>2488.665</v>
      </c>
      <c r="J18" s="8">
        <v>57</v>
      </c>
      <c r="K18" s="8">
        <v>6.2539</v>
      </c>
      <c r="L18" s="8">
        <v>2337.489</v>
      </c>
      <c r="M18" s="8">
        <v>53</v>
      </c>
      <c r="N18" s="8">
        <v>6.4326</v>
      </c>
      <c r="O18" s="8">
        <v>2394.145</v>
      </c>
      <c r="P18" s="8">
        <v>7</v>
      </c>
      <c r="Q18" s="8">
        <v>0.2395</v>
      </c>
      <c r="R18" s="8">
        <v>319.825</v>
      </c>
      <c r="S18" s="8"/>
      <c r="T18" s="8"/>
      <c r="U18" s="8"/>
      <c r="V18" s="8"/>
      <c r="W18" s="8"/>
      <c r="X18" s="81"/>
      <c r="Y18" s="8"/>
      <c r="Z18" s="8"/>
      <c r="AA18" s="8"/>
      <c r="AB18" s="8">
        <v>26</v>
      </c>
      <c r="AC18" s="8">
        <v>1.8982</v>
      </c>
      <c r="AD18" s="8">
        <v>2889.117</v>
      </c>
      <c r="AE18" s="8">
        <v>22</v>
      </c>
      <c r="AF18" s="8">
        <v>1.6637</v>
      </c>
      <c r="AG18" s="8">
        <v>2561.453</v>
      </c>
      <c r="AH18" s="8">
        <v>24</v>
      </c>
      <c r="AI18" s="8">
        <v>1.8434</v>
      </c>
      <c r="AJ18" s="8">
        <v>2863.941</v>
      </c>
      <c r="AK18" s="8">
        <v>42</v>
      </c>
      <c r="AL18" s="8">
        <v>3.55</v>
      </c>
      <c r="AM18" s="8">
        <v>5009.738</v>
      </c>
      <c r="AN18" s="1">
        <f>+D18+G18+J18+M18+P18+S18+V18+Y18+AB18+AE18+AH18+AK18</f>
        <v>300</v>
      </c>
      <c r="AO18" s="1">
        <f>+E18+H18+K18+N18+Q18+T18+W18+Z18+AC18+AF18+AI18+AL18</f>
        <v>28.3284</v>
      </c>
      <c r="AP18" s="1">
        <f>+F18+I18+L18+O18+R18+U18+X18+AA18+AD18+AG18+AJ18+AM18</f>
        <v>23567.128</v>
      </c>
      <c r="AQ18" s="189" t="s">
        <v>23</v>
      </c>
      <c r="AR18" s="503" t="s">
        <v>33</v>
      </c>
      <c r="AS18" s="44"/>
      <c r="AT18" s="21"/>
    </row>
    <row r="19" spans="1:46" ht="21.75" customHeight="1">
      <c r="A19" s="49"/>
      <c r="B19" s="504"/>
      <c r="C19" s="69" t="s">
        <v>24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13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2"/>
      <c r="AO19" s="2"/>
      <c r="AP19" s="2"/>
      <c r="AQ19" s="50" t="s">
        <v>24</v>
      </c>
      <c r="AR19" s="504"/>
      <c r="AS19" s="51"/>
      <c r="AT19" s="21"/>
    </row>
    <row r="20" spans="1:46" ht="21.75" customHeight="1">
      <c r="A20" s="45" t="s">
        <v>34</v>
      </c>
      <c r="B20" s="503" t="s">
        <v>35</v>
      </c>
      <c r="C20" s="68" t="s">
        <v>23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1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"/>
      <c r="AO20" s="1"/>
      <c r="AP20" s="1"/>
      <c r="AQ20" s="190" t="s">
        <v>23</v>
      </c>
      <c r="AR20" s="503" t="s">
        <v>35</v>
      </c>
      <c r="AS20" s="44" t="s">
        <v>34</v>
      </c>
      <c r="AT20" s="21"/>
    </row>
    <row r="21" spans="1:46" ht="21.75" customHeight="1">
      <c r="A21" s="45" t="s">
        <v>25</v>
      </c>
      <c r="B21" s="504"/>
      <c r="C21" s="69" t="s">
        <v>24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13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2"/>
      <c r="AO21" s="2"/>
      <c r="AP21" s="2"/>
      <c r="AQ21" s="47" t="s">
        <v>24</v>
      </c>
      <c r="AR21" s="504"/>
      <c r="AS21" s="44" t="s">
        <v>25</v>
      </c>
      <c r="AT21" s="21"/>
    </row>
    <row r="22" spans="1:46" ht="21.75" customHeight="1">
      <c r="A22" s="45" t="s">
        <v>27</v>
      </c>
      <c r="B22" s="503" t="s">
        <v>36</v>
      </c>
      <c r="C22" s="68" t="s">
        <v>23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1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"/>
      <c r="AO22" s="1"/>
      <c r="AP22" s="1"/>
      <c r="AQ22" s="189" t="s">
        <v>23</v>
      </c>
      <c r="AR22" s="503" t="s">
        <v>36</v>
      </c>
      <c r="AS22" s="44" t="s">
        <v>27</v>
      </c>
      <c r="AT22" s="21"/>
    </row>
    <row r="23" spans="1:46" ht="21.75" customHeight="1">
      <c r="A23" s="49"/>
      <c r="B23" s="504"/>
      <c r="C23" s="69" t="s">
        <v>24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13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2"/>
      <c r="AO23" s="2"/>
      <c r="AP23" s="2"/>
      <c r="AQ23" s="50" t="s">
        <v>24</v>
      </c>
      <c r="AR23" s="504"/>
      <c r="AS23" s="51"/>
      <c r="AT23" s="21"/>
    </row>
    <row r="24" spans="1:46" ht="21.75" customHeight="1">
      <c r="A24" s="45"/>
      <c r="B24" s="503" t="s">
        <v>37</v>
      </c>
      <c r="C24" s="68" t="s">
        <v>23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1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"/>
      <c r="AO24" s="1"/>
      <c r="AP24" s="1"/>
      <c r="AQ24" s="190" t="s">
        <v>23</v>
      </c>
      <c r="AR24" s="503" t="s">
        <v>37</v>
      </c>
      <c r="AS24" s="44"/>
      <c r="AT24" s="21"/>
    </row>
    <row r="25" spans="1:46" ht="21.75" customHeight="1">
      <c r="A25" s="45" t="s">
        <v>38</v>
      </c>
      <c r="B25" s="504"/>
      <c r="C25" s="69" t="s">
        <v>24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13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2"/>
      <c r="AO25" s="2"/>
      <c r="AP25" s="2"/>
      <c r="AQ25" s="47" t="s">
        <v>24</v>
      </c>
      <c r="AR25" s="504"/>
      <c r="AS25" s="44" t="s">
        <v>38</v>
      </c>
      <c r="AT25" s="21"/>
    </row>
    <row r="26" spans="1:46" ht="21.75" customHeight="1">
      <c r="A26" s="45"/>
      <c r="B26" s="503" t="s">
        <v>39</v>
      </c>
      <c r="C26" s="68" t="s">
        <v>23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1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1"/>
      <c r="AO26" s="1"/>
      <c r="AP26" s="1"/>
      <c r="AQ26" s="189" t="s">
        <v>23</v>
      </c>
      <c r="AR26" s="503" t="s">
        <v>39</v>
      </c>
      <c r="AS26" s="44"/>
      <c r="AT26" s="21"/>
    </row>
    <row r="27" spans="1:46" ht="21.75" customHeight="1">
      <c r="A27" s="45" t="s">
        <v>25</v>
      </c>
      <c r="B27" s="504"/>
      <c r="C27" s="69" t="s">
        <v>24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3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2"/>
      <c r="AO27" s="2"/>
      <c r="AP27" s="2"/>
      <c r="AQ27" s="47" t="s">
        <v>24</v>
      </c>
      <c r="AR27" s="504"/>
      <c r="AS27" s="44" t="s">
        <v>25</v>
      </c>
      <c r="AT27" s="21"/>
    </row>
    <row r="28" spans="1:46" ht="21.75" customHeight="1">
      <c r="A28" s="45"/>
      <c r="B28" s="503" t="s">
        <v>40</v>
      </c>
      <c r="C28" s="68" t="s">
        <v>23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1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1"/>
      <c r="AO28" s="1"/>
      <c r="AP28" s="1"/>
      <c r="AQ28" s="189" t="s">
        <v>23</v>
      </c>
      <c r="AR28" s="503" t="s">
        <v>40</v>
      </c>
      <c r="AS28" s="44"/>
      <c r="AT28" s="21"/>
    </row>
    <row r="29" spans="1:46" ht="21.75" customHeight="1">
      <c r="A29" s="45" t="s">
        <v>27</v>
      </c>
      <c r="B29" s="504"/>
      <c r="C29" s="69" t="s">
        <v>24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13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2"/>
      <c r="AO29" s="2"/>
      <c r="AP29" s="2"/>
      <c r="AQ29" s="47" t="s">
        <v>24</v>
      </c>
      <c r="AR29" s="504"/>
      <c r="AS29" s="44" t="s">
        <v>27</v>
      </c>
      <c r="AT29" s="21"/>
    </row>
    <row r="30" spans="1:46" ht="21.75" customHeight="1">
      <c r="A30" s="45"/>
      <c r="B30" s="503" t="s">
        <v>41</v>
      </c>
      <c r="C30" s="68" t="s">
        <v>23</v>
      </c>
      <c r="D30" s="8">
        <v>30</v>
      </c>
      <c r="E30" s="8">
        <v>7.9062</v>
      </c>
      <c r="F30" s="8">
        <v>3425.631</v>
      </c>
      <c r="G30" s="8">
        <v>39</v>
      </c>
      <c r="H30" s="8">
        <v>2.2552</v>
      </c>
      <c r="I30" s="8">
        <v>4966.033</v>
      </c>
      <c r="J30" s="8">
        <v>52</v>
      </c>
      <c r="K30" s="8">
        <v>1.5169</v>
      </c>
      <c r="L30" s="8">
        <v>3541.158</v>
      </c>
      <c r="M30" s="8">
        <v>91</v>
      </c>
      <c r="N30" s="8">
        <v>7.0082</v>
      </c>
      <c r="O30" s="8">
        <v>8697.164</v>
      </c>
      <c r="P30" s="8">
        <v>97</v>
      </c>
      <c r="Q30" s="8">
        <v>15.1509</v>
      </c>
      <c r="R30" s="8">
        <v>12503.217</v>
      </c>
      <c r="S30" s="8">
        <v>117</v>
      </c>
      <c r="T30" s="8">
        <v>41.1994</v>
      </c>
      <c r="U30" s="8">
        <v>19643.075</v>
      </c>
      <c r="V30" s="8">
        <v>130</v>
      </c>
      <c r="W30" s="8">
        <v>38.74538</v>
      </c>
      <c r="X30" s="81">
        <v>24284.829</v>
      </c>
      <c r="Y30" s="8">
        <v>63</v>
      </c>
      <c r="Z30" s="8">
        <v>10.0316</v>
      </c>
      <c r="AA30" s="8">
        <v>11857.582</v>
      </c>
      <c r="AB30" s="8">
        <v>101</v>
      </c>
      <c r="AC30" s="8">
        <v>16.57237</v>
      </c>
      <c r="AD30" s="8">
        <v>21140.287</v>
      </c>
      <c r="AE30" s="8">
        <v>76</v>
      </c>
      <c r="AF30" s="8">
        <v>10.1156</v>
      </c>
      <c r="AG30" s="8">
        <v>14674.316</v>
      </c>
      <c r="AH30" s="8">
        <v>95</v>
      </c>
      <c r="AI30" s="8">
        <v>16.01874</v>
      </c>
      <c r="AJ30" s="8">
        <v>17821.14</v>
      </c>
      <c r="AK30" s="8">
        <v>74</v>
      </c>
      <c r="AL30" s="8">
        <v>12.9958</v>
      </c>
      <c r="AM30" s="8">
        <v>11446.902</v>
      </c>
      <c r="AN30" s="1">
        <f>+D30+G30+J30+M30+P30+S30+V30+Y30+AB30+AE30+AH30+AK30</f>
        <v>965</v>
      </c>
      <c r="AO30" s="1">
        <f>+E30+H30+K30+N30+Q30+T30+W30+Z30+AC30+AF30+AI30+AL30</f>
        <v>179.51629</v>
      </c>
      <c r="AP30" s="1">
        <f>+F30+I30+L30+O30+R30+U30+X30+AA30+AD30+AG30+AJ30+AM30</f>
        <v>154001.334</v>
      </c>
      <c r="AQ30" s="189" t="s">
        <v>23</v>
      </c>
      <c r="AR30" s="503" t="s">
        <v>41</v>
      </c>
      <c r="AS30" s="52"/>
      <c r="AT30" s="21"/>
    </row>
    <row r="31" spans="1:46" ht="21.75" customHeight="1">
      <c r="A31" s="49"/>
      <c r="B31" s="504"/>
      <c r="C31" s="69" t="s">
        <v>24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13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2"/>
      <c r="AO31" s="2"/>
      <c r="AP31" s="2"/>
      <c r="AQ31" s="50" t="s">
        <v>24</v>
      </c>
      <c r="AR31" s="504"/>
      <c r="AS31" s="51"/>
      <c r="AT31" s="21"/>
    </row>
    <row r="32" spans="1:46" ht="21.75" customHeight="1">
      <c r="A32" s="45" t="s">
        <v>42</v>
      </c>
      <c r="B32" s="503" t="s">
        <v>43</v>
      </c>
      <c r="C32" s="68" t="s">
        <v>23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1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1"/>
      <c r="AO32" s="1"/>
      <c r="AP32" s="1"/>
      <c r="AQ32" s="190" t="s">
        <v>23</v>
      </c>
      <c r="AR32" s="503" t="s">
        <v>43</v>
      </c>
      <c r="AS32" s="44" t="s">
        <v>42</v>
      </c>
      <c r="AT32" s="21"/>
    </row>
    <row r="33" spans="1:46" ht="21.75" customHeight="1">
      <c r="A33" s="45" t="s">
        <v>44</v>
      </c>
      <c r="B33" s="504"/>
      <c r="C33" s="69" t="s">
        <v>24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13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2"/>
      <c r="AO33" s="2"/>
      <c r="AP33" s="2"/>
      <c r="AQ33" s="47" t="s">
        <v>24</v>
      </c>
      <c r="AR33" s="504"/>
      <c r="AS33" s="44" t="s">
        <v>44</v>
      </c>
      <c r="AT33" s="21"/>
    </row>
    <row r="34" spans="1:46" ht="21.75" customHeight="1">
      <c r="A34" s="45" t="s">
        <v>25</v>
      </c>
      <c r="B34" s="503" t="s">
        <v>45</v>
      </c>
      <c r="C34" s="68" t="s">
        <v>23</v>
      </c>
      <c r="D34" s="8">
        <v>2</v>
      </c>
      <c r="E34" s="8">
        <v>0.315</v>
      </c>
      <c r="F34" s="8">
        <v>291.335</v>
      </c>
      <c r="G34" s="8">
        <v>1</v>
      </c>
      <c r="H34" s="8">
        <v>0.3012</v>
      </c>
      <c r="I34" s="8">
        <v>39.05</v>
      </c>
      <c r="J34" s="8"/>
      <c r="K34" s="8"/>
      <c r="L34" s="8"/>
      <c r="M34" s="8">
        <v>25</v>
      </c>
      <c r="N34" s="8">
        <v>10.0023</v>
      </c>
      <c r="O34" s="8">
        <v>2722.054</v>
      </c>
      <c r="P34" s="8">
        <v>60</v>
      </c>
      <c r="Q34" s="8">
        <v>19.1609</v>
      </c>
      <c r="R34" s="8">
        <v>7358.486</v>
      </c>
      <c r="S34" s="8">
        <v>70</v>
      </c>
      <c r="T34" s="8">
        <v>27.1173</v>
      </c>
      <c r="U34" s="8">
        <v>7973.628</v>
      </c>
      <c r="V34" s="8">
        <v>21</v>
      </c>
      <c r="W34" s="8">
        <v>3.7944</v>
      </c>
      <c r="X34" s="81">
        <v>1974.345</v>
      </c>
      <c r="Y34" s="8">
        <v>8</v>
      </c>
      <c r="Z34" s="8">
        <v>0.4585</v>
      </c>
      <c r="AA34" s="8">
        <v>462.513</v>
      </c>
      <c r="AB34" s="8">
        <v>16</v>
      </c>
      <c r="AC34" s="8">
        <v>8.8042</v>
      </c>
      <c r="AD34" s="8">
        <v>1519.661</v>
      </c>
      <c r="AE34" s="8">
        <v>118</v>
      </c>
      <c r="AF34" s="8">
        <v>95.5954</v>
      </c>
      <c r="AG34" s="8">
        <v>44216.781</v>
      </c>
      <c r="AH34" s="8">
        <v>105</v>
      </c>
      <c r="AI34" s="8">
        <v>92.0898</v>
      </c>
      <c r="AJ34" s="8">
        <v>44389.039</v>
      </c>
      <c r="AK34" s="8">
        <v>30</v>
      </c>
      <c r="AL34" s="8">
        <v>8.8179</v>
      </c>
      <c r="AM34" s="8">
        <v>4739.238</v>
      </c>
      <c r="AN34" s="1">
        <f>+D34+G34+J34+M34+P34+S34+V34+Y34+AB34+AE34+AH34+AK34</f>
        <v>456</v>
      </c>
      <c r="AO34" s="1">
        <f>+E34+H34+K34+N34+Q34+T34+W34+Z34+AC34+AF34+AI34+AL34</f>
        <v>266.4569</v>
      </c>
      <c r="AP34" s="1">
        <f>+F34+I34+L34+O34+R34+U34+X34+AA34+AD34+AG34+AJ34+AM34</f>
        <v>115686.12999999999</v>
      </c>
      <c r="AQ34" s="189" t="s">
        <v>23</v>
      </c>
      <c r="AR34" s="503" t="s">
        <v>45</v>
      </c>
      <c r="AS34" s="44" t="s">
        <v>25</v>
      </c>
      <c r="AT34" s="21"/>
    </row>
    <row r="35" spans="1:46" ht="21.75" customHeight="1">
      <c r="A35" s="49" t="s">
        <v>27</v>
      </c>
      <c r="B35" s="504"/>
      <c r="C35" s="69" t="s">
        <v>24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13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2"/>
      <c r="AO35" s="2"/>
      <c r="AP35" s="2"/>
      <c r="AQ35" s="50" t="s">
        <v>24</v>
      </c>
      <c r="AR35" s="504"/>
      <c r="AS35" s="51" t="s">
        <v>27</v>
      </c>
      <c r="AT35" s="21"/>
    </row>
    <row r="36" spans="1:46" ht="21.75" customHeight="1">
      <c r="A36" s="45" t="s">
        <v>46</v>
      </c>
      <c r="B36" s="503" t="s">
        <v>47</v>
      </c>
      <c r="C36" s="68" t="s">
        <v>23</v>
      </c>
      <c r="D36" s="8"/>
      <c r="E36" s="8"/>
      <c r="F36" s="8"/>
      <c r="G36" s="8"/>
      <c r="H36" s="8"/>
      <c r="I36" s="8"/>
      <c r="J36" s="8"/>
      <c r="K36" s="8"/>
      <c r="L36" s="104"/>
      <c r="M36" s="86"/>
      <c r="N36" s="8"/>
      <c r="O36" s="8"/>
      <c r="P36" s="8"/>
      <c r="Q36" s="8"/>
      <c r="R36" s="8"/>
      <c r="S36" s="8"/>
      <c r="T36" s="8"/>
      <c r="U36" s="8"/>
      <c r="V36" s="8"/>
      <c r="W36" s="8"/>
      <c r="X36" s="81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1"/>
      <c r="AO36" s="1"/>
      <c r="AP36" s="1"/>
      <c r="AQ36" s="190" t="s">
        <v>23</v>
      </c>
      <c r="AR36" s="503" t="s">
        <v>47</v>
      </c>
      <c r="AS36" s="44" t="s">
        <v>46</v>
      </c>
      <c r="AT36" s="21"/>
    </row>
    <row r="37" spans="1:46" ht="21.75" customHeight="1">
      <c r="A37" s="45" t="s">
        <v>25</v>
      </c>
      <c r="B37" s="504"/>
      <c r="C37" s="69" t="s">
        <v>24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13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2"/>
      <c r="AO37" s="2"/>
      <c r="AP37" s="2"/>
      <c r="AQ37" s="47" t="s">
        <v>24</v>
      </c>
      <c r="AR37" s="504"/>
      <c r="AS37" s="44" t="s">
        <v>25</v>
      </c>
      <c r="AT37" s="21"/>
    </row>
    <row r="38" spans="1:46" ht="21.75" customHeight="1">
      <c r="A38" s="45" t="s">
        <v>27</v>
      </c>
      <c r="B38" s="503" t="s">
        <v>48</v>
      </c>
      <c r="C38" s="68" t="s">
        <v>23</v>
      </c>
      <c r="D38" s="8"/>
      <c r="E38" s="8"/>
      <c r="F38" s="8"/>
      <c r="G38" s="8"/>
      <c r="H38" s="8"/>
      <c r="I38" s="8"/>
      <c r="J38" s="8"/>
      <c r="K38" s="8"/>
      <c r="L38" s="8"/>
      <c r="M38" s="8">
        <v>13</v>
      </c>
      <c r="N38" s="8">
        <v>17.459</v>
      </c>
      <c r="O38" s="8">
        <v>3963.395</v>
      </c>
      <c r="P38" s="8">
        <v>2</v>
      </c>
      <c r="Q38" s="8">
        <v>2.443</v>
      </c>
      <c r="R38" s="8">
        <v>421.751</v>
      </c>
      <c r="S38" s="8"/>
      <c r="T38" s="8"/>
      <c r="U38" s="8"/>
      <c r="V38" s="8"/>
      <c r="W38" s="8"/>
      <c r="X38" s="81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1">
        <f>+D38+G38+J38+M38+P38+S38+V38+Y38+AB38+AE38+AH38+AK38</f>
        <v>15</v>
      </c>
      <c r="AO38" s="1">
        <f>+E38+H38+K38+N38+Q38+T38+W38+Z38+AC38+AF38+AI38+AL38</f>
        <v>19.902</v>
      </c>
      <c r="AP38" s="1">
        <f>+F38+I38+L38+O38+R38+U38+X38+AA38+AD38+AG38+AJ38+AM38</f>
        <v>4385.146</v>
      </c>
      <c r="AQ38" s="189" t="s">
        <v>23</v>
      </c>
      <c r="AR38" s="503" t="s">
        <v>48</v>
      </c>
      <c r="AS38" s="44" t="s">
        <v>27</v>
      </c>
      <c r="AT38" s="21"/>
    </row>
    <row r="39" spans="1:46" ht="21.75" customHeight="1">
      <c r="A39" s="49" t="s">
        <v>49</v>
      </c>
      <c r="B39" s="504"/>
      <c r="C39" s="69" t="s">
        <v>24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13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2"/>
      <c r="AO39" s="2"/>
      <c r="AP39" s="2"/>
      <c r="AQ39" s="50" t="s">
        <v>24</v>
      </c>
      <c r="AR39" s="504"/>
      <c r="AS39" s="51" t="s">
        <v>49</v>
      </c>
      <c r="AT39" s="21"/>
    </row>
    <row r="40" spans="1:46" ht="21.75" customHeight="1">
      <c r="A40" s="45"/>
      <c r="B40" s="503" t="s">
        <v>50</v>
      </c>
      <c r="C40" s="68" t="s">
        <v>23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1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1"/>
      <c r="AO40" s="1"/>
      <c r="AP40" s="1"/>
      <c r="AQ40" s="190" t="s">
        <v>23</v>
      </c>
      <c r="AR40" s="503" t="s">
        <v>50</v>
      </c>
      <c r="AS40" s="44"/>
      <c r="AT40" s="21"/>
    </row>
    <row r="41" spans="1:46" ht="21.75" customHeight="1">
      <c r="A41" s="45" t="s">
        <v>51</v>
      </c>
      <c r="B41" s="504"/>
      <c r="C41" s="69" t="s">
        <v>24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13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2"/>
      <c r="AO41" s="2"/>
      <c r="AP41" s="2"/>
      <c r="AQ41" s="47" t="s">
        <v>24</v>
      </c>
      <c r="AR41" s="504"/>
      <c r="AS41" s="44" t="s">
        <v>51</v>
      </c>
      <c r="AT41" s="21"/>
    </row>
    <row r="42" spans="1:46" ht="21.75" customHeight="1">
      <c r="A42" s="45"/>
      <c r="B42" s="503" t="s">
        <v>52</v>
      </c>
      <c r="C42" s="68" t="s">
        <v>23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1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1"/>
      <c r="AO42" s="1"/>
      <c r="AP42" s="1"/>
      <c r="AQ42" s="189" t="s">
        <v>23</v>
      </c>
      <c r="AR42" s="503" t="s">
        <v>52</v>
      </c>
      <c r="AS42" s="44"/>
      <c r="AT42" s="21"/>
    </row>
    <row r="43" spans="1:46" ht="21.75" customHeight="1">
      <c r="A43" s="45" t="s">
        <v>53</v>
      </c>
      <c r="B43" s="504"/>
      <c r="C43" s="69" t="s">
        <v>24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13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2"/>
      <c r="AO43" s="2"/>
      <c r="AP43" s="2"/>
      <c r="AQ43" s="43" t="s">
        <v>24</v>
      </c>
      <c r="AR43" s="504"/>
      <c r="AS43" s="44" t="s">
        <v>53</v>
      </c>
      <c r="AT43" s="21"/>
    </row>
    <row r="44" spans="1:46" ht="21.75" customHeight="1">
      <c r="A44" s="45"/>
      <c r="B44" s="503" t="s">
        <v>54</v>
      </c>
      <c r="C44" s="68" t="s">
        <v>23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1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1"/>
      <c r="AO44" s="1"/>
      <c r="AP44" s="1"/>
      <c r="AQ44" s="189" t="s">
        <v>23</v>
      </c>
      <c r="AR44" s="503" t="s">
        <v>54</v>
      </c>
      <c r="AS44" s="44"/>
      <c r="AT44" s="21"/>
    </row>
    <row r="45" spans="1:46" ht="21.75" customHeight="1">
      <c r="A45" s="45" t="s">
        <v>27</v>
      </c>
      <c r="B45" s="504"/>
      <c r="C45" s="69" t="s">
        <v>24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13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2"/>
      <c r="AO45" s="2"/>
      <c r="AP45" s="2"/>
      <c r="AQ45" s="47" t="s">
        <v>24</v>
      </c>
      <c r="AR45" s="504"/>
      <c r="AS45" s="54" t="s">
        <v>27</v>
      </c>
      <c r="AT45" s="21"/>
    </row>
    <row r="46" spans="1:46" ht="21.75" customHeight="1">
      <c r="A46" s="45"/>
      <c r="B46" s="503" t="s">
        <v>55</v>
      </c>
      <c r="C46" s="68" t="s">
        <v>23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1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"/>
      <c r="AO46" s="1"/>
      <c r="AP46" s="1"/>
      <c r="AQ46" s="189" t="s">
        <v>23</v>
      </c>
      <c r="AR46" s="503" t="s">
        <v>55</v>
      </c>
      <c r="AS46" s="54"/>
      <c r="AT46" s="21"/>
    </row>
    <row r="47" spans="1:46" ht="21.75" customHeight="1">
      <c r="A47" s="49"/>
      <c r="B47" s="504"/>
      <c r="C47" s="69" t="s">
        <v>24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13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2"/>
      <c r="AO47" s="2"/>
      <c r="AP47" s="2"/>
      <c r="AQ47" s="50" t="s">
        <v>24</v>
      </c>
      <c r="AR47" s="504"/>
      <c r="AS47" s="55"/>
      <c r="AT47" s="21"/>
    </row>
    <row r="48" spans="1:46" ht="21.75" customHeight="1">
      <c r="A48" s="45"/>
      <c r="B48" s="503" t="s">
        <v>56</v>
      </c>
      <c r="C48" s="68" t="s">
        <v>23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1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1"/>
      <c r="AO48" s="1"/>
      <c r="AP48" s="1"/>
      <c r="AQ48" s="190" t="s">
        <v>23</v>
      </c>
      <c r="AR48" s="503" t="s">
        <v>56</v>
      </c>
      <c r="AS48" s="54"/>
      <c r="AT48" s="21"/>
    </row>
    <row r="49" spans="1:46" ht="21.75" customHeight="1">
      <c r="A49" s="45" t="s">
        <v>57</v>
      </c>
      <c r="B49" s="504"/>
      <c r="C49" s="69" t="s">
        <v>24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13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2"/>
      <c r="AO49" s="2"/>
      <c r="AP49" s="2"/>
      <c r="AQ49" s="47" t="s">
        <v>24</v>
      </c>
      <c r="AR49" s="504"/>
      <c r="AS49" s="54" t="s">
        <v>57</v>
      </c>
      <c r="AT49" s="21"/>
    </row>
    <row r="50" spans="1:46" ht="21.75" customHeight="1">
      <c r="A50" s="45"/>
      <c r="B50" s="503" t="s">
        <v>58</v>
      </c>
      <c r="C50" s="68" t="s">
        <v>23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1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1"/>
      <c r="AO50" s="1"/>
      <c r="AP50" s="1"/>
      <c r="AQ50" s="189" t="s">
        <v>23</v>
      </c>
      <c r="AR50" s="503" t="s">
        <v>58</v>
      </c>
      <c r="AS50" s="52"/>
      <c r="AT50" s="21"/>
    </row>
    <row r="51" spans="1:46" ht="21.75" customHeight="1">
      <c r="A51" s="45"/>
      <c r="B51" s="504"/>
      <c r="C51" s="69" t="s">
        <v>24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13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2"/>
      <c r="AO51" s="2"/>
      <c r="AP51" s="2"/>
      <c r="AQ51" s="47" t="s">
        <v>24</v>
      </c>
      <c r="AR51" s="504"/>
      <c r="AS51" s="54"/>
      <c r="AT51" s="21"/>
    </row>
    <row r="52" spans="1:46" ht="21.75" customHeight="1">
      <c r="A52" s="45"/>
      <c r="B52" s="503" t="s">
        <v>59</v>
      </c>
      <c r="C52" s="68" t="s">
        <v>23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1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1"/>
      <c r="AO52" s="1"/>
      <c r="AP52" s="1"/>
      <c r="AQ52" s="189" t="s">
        <v>23</v>
      </c>
      <c r="AR52" s="503" t="s">
        <v>59</v>
      </c>
      <c r="AS52" s="54"/>
      <c r="AT52" s="21"/>
    </row>
    <row r="53" spans="1:46" ht="21.75" customHeight="1">
      <c r="A53" s="45" t="s">
        <v>27</v>
      </c>
      <c r="B53" s="504"/>
      <c r="C53" s="69" t="s">
        <v>24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113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2"/>
      <c r="AO53" s="2"/>
      <c r="AP53" s="2"/>
      <c r="AQ53" s="47" t="s">
        <v>24</v>
      </c>
      <c r="AR53" s="504"/>
      <c r="AS53" s="54" t="s">
        <v>27</v>
      </c>
      <c r="AT53" s="21"/>
    </row>
    <row r="54" spans="1:46" ht="21.75" customHeight="1">
      <c r="A54" s="45"/>
      <c r="B54" s="503" t="s">
        <v>60</v>
      </c>
      <c r="C54" s="68" t="s">
        <v>23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1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1"/>
      <c r="AO54" s="1"/>
      <c r="AP54" s="1"/>
      <c r="AQ54" s="189" t="s">
        <v>23</v>
      </c>
      <c r="AR54" s="503" t="s">
        <v>60</v>
      </c>
      <c r="AS54" s="44"/>
      <c r="AT54" s="21"/>
    </row>
    <row r="55" spans="1:46" ht="21.75" customHeight="1">
      <c r="A55" s="49"/>
      <c r="B55" s="504"/>
      <c r="C55" s="69" t="s">
        <v>24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13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2"/>
      <c r="AO55" s="2"/>
      <c r="AP55" s="2"/>
      <c r="AQ55" s="50" t="s">
        <v>24</v>
      </c>
      <c r="AR55" s="504"/>
      <c r="AS55" s="51"/>
      <c r="AT55" s="21"/>
    </row>
    <row r="56" spans="1:46" ht="21.75" customHeight="1">
      <c r="A56" s="517" t="s">
        <v>104</v>
      </c>
      <c r="B56" s="518" t="s">
        <v>61</v>
      </c>
      <c r="C56" s="68" t="s">
        <v>23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1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1"/>
      <c r="AO56" s="1"/>
      <c r="AP56" s="1"/>
      <c r="AQ56" s="177" t="s">
        <v>23</v>
      </c>
      <c r="AR56" s="507" t="s">
        <v>105</v>
      </c>
      <c r="AS56" s="508" t="s">
        <v>0</v>
      </c>
      <c r="AT56" s="21"/>
    </row>
    <row r="57" spans="1:46" ht="21.75" customHeight="1">
      <c r="A57" s="519"/>
      <c r="B57" s="520"/>
      <c r="C57" s="69" t="s">
        <v>24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205"/>
      <c r="O57" s="205"/>
      <c r="P57" s="215"/>
      <c r="Q57" s="7"/>
      <c r="R57" s="7"/>
      <c r="S57" s="7"/>
      <c r="T57" s="7"/>
      <c r="U57" s="7"/>
      <c r="V57" s="7"/>
      <c r="W57" s="7"/>
      <c r="X57" s="154"/>
      <c r="Y57" s="85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2"/>
      <c r="AO57" s="2"/>
      <c r="AP57" s="2"/>
      <c r="AQ57" s="57" t="s">
        <v>24</v>
      </c>
      <c r="AR57" s="509"/>
      <c r="AS57" s="510"/>
      <c r="AT57" s="21"/>
    </row>
    <row r="58" spans="1:46" ht="21.75" customHeight="1">
      <c r="A58" s="22" t="s">
        <v>0</v>
      </c>
      <c r="C58" s="192" t="s">
        <v>23</v>
      </c>
      <c r="D58" s="8"/>
      <c r="E58" s="146"/>
      <c r="F58" s="8"/>
      <c r="G58" s="8"/>
      <c r="H58" s="146"/>
      <c r="I58" s="8"/>
      <c r="J58" s="8"/>
      <c r="K58" s="146"/>
      <c r="L58" s="8"/>
      <c r="M58" s="198"/>
      <c r="N58" s="201"/>
      <c r="O58" s="201"/>
      <c r="P58" s="206"/>
      <c r="Q58" s="201"/>
      <c r="R58" s="201"/>
      <c r="S58" s="201">
        <v>1</v>
      </c>
      <c r="T58" s="201">
        <v>0.187</v>
      </c>
      <c r="U58" s="201">
        <v>102.801</v>
      </c>
      <c r="V58" s="201"/>
      <c r="W58" s="201"/>
      <c r="X58" s="207"/>
      <c r="Y58" s="208"/>
      <c r="Z58" s="201"/>
      <c r="AA58" s="201"/>
      <c r="AB58" s="201"/>
      <c r="AC58" s="201"/>
      <c r="AD58" s="201"/>
      <c r="AE58" s="201">
        <v>91</v>
      </c>
      <c r="AF58" s="201">
        <v>20.8536</v>
      </c>
      <c r="AG58" s="201">
        <v>6346.535</v>
      </c>
      <c r="AH58" s="201">
        <v>96</v>
      </c>
      <c r="AI58" s="201">
        <v>20.585</v>
      </c>
      <c r="AJ58" s="201">
        <v>6473.059</v>
      </c>
      <c r="AK58" s="201"/>
      <c r="AL58" s="201"/>
      <c r="AM58" s="201"/>
      <c r="AN58" s="184">
        <f>+D58+G58+J58+M58+P58+S58+V58+Y58+AB58+AE58+AH58+AK58</f>
        <v>188</v>
      </c>
      <c r="AO58" s="184">
        <f>+E58+H58+K58+N58+Q58+T58+W58+Z58+AC58+AF58+AI58+AL58</f>
        <v>41.625600000000006</v>
      </c>
      <c r="AP58" s="184">
        <f>+F58+I58+L58+O58+R58+U58+X58+AA58+AD58+AG58+AJ58+AM58</f>
        <v>12922.395</v>
      </c>
      <c r="AQ58" s="186" t="s">
        <v>23</v>
      </c>
      <c r="AR58" s="59"/>
      <c r="AS58" s="44" t="s">
        <v>0</v>
      </c>
      <c r="AT58" s="21"/>
    </row>
    <row r="59" spans="1:46" ht="21.75" customHeight="1">
      <c r="A59" s="521" t="s">
        <v>62</v>
      </c>
      <c r="B59" s="522"/>
      <c r="C59" s="68" t="s">
        <v>63</v>
      </c>
      <c r="D59" s="8"/>
      <c r="E59" s="146"/>
      <c r="F59" s="8"/>
      <c r="G59" s="8"/>
      <c r="H59" s="146"/>
      <c r="I59" s="8"/>
      <c r="J59" s="8"/>
      <c r="K59" s="146"/>
      <c r="L59" s="8"/>
      <c r="M59" s="8"/>
      <c r="N59" s="146"/>
      <c r="O59" s="8"/>
      <c r="P59" s="8"/>
      <c r="Q59" s="146"/>
      <c r="R59" s="8"/>
      <c r="S59" s="8"/>
      <c r="T59" s="146"/>
      <c r="U59" s="8"/>
      <c r="V59" s="8"/>
      <c r="W59" s="146"/>
      <c r="X59" s="108"/>
      <c r="Y59" s="86"/>
      <c r="Z59" s="8"/>
      <c r="AA59" s="8"/>
      <c r="AB59" s="8"/>
      <c r="AC59" s="8"/>
      <c r="AD59" s="8"/>
      <c r="AE59" s="8"/>
      <c r="AF59" s="8"/>
      <c r="AG59" s="8"/>
      <c r="AH59" s="8"/>
      <c r="AI59" s="146"/>
      <c r="AJ59" s="8"/>
      <c r="AK59" s="8"/>
      <c r="AL59" s="146"/>
      <c r="AM59" s="8"/>
      <c r="AN59" s="1"/>
      <c r="AO59" s="1"/>
      <c r="AP59" s="1"/>
      <c r="AQ59" s="186" t="s">
        <v>63</v>
      </c>
      <c r="AR59" s="513" t="s">
        <v>62</v>
      </c>
      <c r="AS59" s="514"/>
      <c r="AT59" s="21"/>
    </row>
    <row r="60" spans="1:46" ht="21.75" customHeight="1">
      <c r="A60" s="36"/>
      <c r="B60" s="37"/>
      <c r="C60" s="69" t="s">
        <v>24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10"/>
      <c r="Y60" s="85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2"/>
      <c r="AO60" s="2"/>
      <c r="AP60" s="2"/>
      <c r="AQ60" s="57" t="s">
        <v>24</v>
      </c>
      <c r="AR60" s="37"/>
      <c r="AS60" s="51"/>
      <c r="AT60" s="21"/>
    </row>
    <row r="61" spans="1:46" ht="21.75" customHeight="1">
      <c r="A61" s="22" t="s">
        <v>0</v>
      </c>
      <c r="C61" s="202" t="s">
        <v>23</v>
      </c>
      <c r="D61" s="197">
        <f aca="true" t="shared" si="0" ref="D61:R61">+D6+D8+D10+D12+D14+D16+D18+D20+D22+D24+D26+D28+D30+D32+D34+D36+D38+D40+D42+D44+D46+D48+D50+D52+D54+D56+D58</f>
        <v>88</v>
      </c>
      <c r="E61" s="197">
        <f t="shared" si="0"/>
        <v>30.8567</v>
      </c>
      <c r="F61" s="197">
        <f t="shared" si="0"/>
        <v>15363.725999999997</v>
      </c>
      <c r="G61" s="197">
        <f t="shared" si="0"/>
        <v>99</v>
      </c>
      <c r="H61" s="197">
        <f t="shared" si="0"/>
        <v>33.4105</v>
      </c>
      <c r="I61" s="197">
        <f t="shared" si="0"/>
        <v>22537.907</v>
      </c>
      <c r="J61" s="197">
        <f t="shared" si="0"/>
        <v>110</v>
      </c>
      <c r="K61" s="197">
        <f t="shared" si="0"/>
        <v>8.7393</v>
      </c>
      <c r="L61" s="197">
        <f t="shared" si="0"/>
        <v>6369.022999999999</v>
      </c>
      <c r="M61" s="197">
        <f t="shared" si="0"/>
        <v>182</v>
      </c>
      <c r="N61" s="197">
        <f t="shared" si="0"/>
        <v>40.902100000000004</v>
      </c>
      <c r="O61" s="197">
        <f t="shared" si="0"/>
        <v>17776.758</v>
      </c>
      <c r="P61" s="197">
        <f t="shared" si="0"/>
        <v>226</v>
      </c>
      <c r="Q61" s="197">
        <f t="shared" si="0"/>
        <v>91.37349999999999</v>
      </c>
      <c r="R61" s="197">
        <f t="shared" si="0"/>
        <v>41296.731999999996</v>
      </c>
      <c r="S61" s="197">
        <f aca="true" t="shared" si="1" ref="S61:AM61">+S6+S8+S10+S12+S14+S16+S18+S20+S22+S24+S26+S28+S30+S32+S34+S36+S38+S40+S42+S44+S46+S48+S50+S52+S54+S56+S58</f>
        <v>277</v>
      </c>
      <c r="T61" s="197">
        <f t="shared" si="1"/>
        <v>167.0428</v>
      </c>
      <c r="U61" s="197">
        <f t="shared" si="1"/>
        <v>54165.877</v>
      </c>
      <c r="V61" s="197">
        <f t="shared" si="1"/>
        <v>244</v>
      </c>
      <c r="W61" s="197">
        <f t="shared" si="1"/>
        <v>124.49177999999999</v>
      </c>
      <c r="X61" s="197">
        <f t="shared" si="1"/>
        <v>57594.179000000004</v>
      </c>
      <c r="Y61" s="197">
        <f t="shared" si="1"/>
        <v>161</v>
      </c>
      <c r="Z61" s="197">
        <f t="shared" si="1"/>
        <v>68.7084</v>
      </c>
      <c r="AA61" s="197">
        <f t="shared" si="1"/>
        <v>45474.840000000004</v>
      </c>
      <c r="AB61" s="197">
        <f t="shared" si="1"/>
        <v>204</v>
      </c>
      <c r="AC61" s="197">
        <f t="shared" si="1"/>
        <v>53.177569999999996</v>
      </c>
      <c r="AD61" s="197">
        <f t="shared" si="1"/>
        <v>39360.852000000006</v>
      </c>
      <c r="AE61" s="197">
        <f t="shared" si="1"/>
        <v>333</v>
      </c>
      <c r="AF61" s="197">
        <f t="shared" si="1"/>
        <v>144.5291</v>
      </c>
      <c r="AG61" s="197">
        <f t="shared" si="1"/>
        <v>77931.33000000002</v>
      </c>
      <c r="AH61" s="197">
        <f t="shared" si="1"/>
        <v>367</v>
      </c>
      <c r="AI61" s="197">
        <f t="shared" si="1"/>
        <v>159.68672</v>
      </c>
      <c r="AJ61" s="197">
        <f t="shared" si="1"/>
        <v>89305.04599999999</v>
      </c>
      <c r="AK61" s="197">
        <f t="shared" si="1"/>
        <v>193</v>
      </c>
      <c r="AL61" s="197">
        <f t="shared" si="1"/>
        <v>65.88759999999999</v>
      </c>
      <c r="AM61" s="197">
        <f t="shared" si="1"/>
        <v>40985.983</v>
      </c>
      <c r="AN61" s="181">
        <f>+D61+G61+J61+M61+P61+S61+V61+Y61+AB61+AE61+AH61+AK61</f>
        <v>2484</v>
      </c>
      <c r="AO61" s="181">
        <f>+E61+H61+K61+N61+Q61+T61+W61+Z61+AC61+AF61+AI61+AL61</f>
        <v>988.80607</v>
      </c>
      <c r="AP61" s="181">
        <f>+F61+I61+L61+O61+R61+U61+X61+AA61+AD61+AG61+AJ61+AM61</f>
        <v>508162.25299999997</v>
      </c>
      <c r="AQ61" s="177" t="s">
        <v>23</v>
      </c>
      <c r="AR61" s="60"/>
      <c r="AS61" s="44" t="s">
        <v>0</v>
      </c>
      <c r="AT61" s="21"/>
    </row>
    <row r="62" spans="1:46" ht="21.75" customHeight="1">
      <c r="A62" s="515" t="s">
        <v>92</v>
      </c>
      <c r="B62" s="516" t="s">
        <v>64</v>
      </c>
      <c r="C62" s="68" t="s">
        <v>63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108"/>
      <c r="Y62" s="86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1"/>
      <c r="AO62" s="1"/>
      <c r="AP62" s="1"/>
      <c r="AQ62" s="191" t="s">
        <v>63</v>
      </c>
      <c r="AR62" s="511" t="s">
        <v>103</v>
      </c>
      <c r="AS62" s="512"/>
      <c r="AT62" s="21"/>
    </row>
    <row r="63" spans="1:46" ht="21.75" customHeight="1">
      <c r="A63" s="36"/>
      <c r="B63" s="37"/>
      <c r="C63" s="69" t="s">
        <v>24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10"/>
      <c r="Y63" s="85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2"/>
      <c r="AP63" s="2"/>
      <c r="AQ63" s="57" t="s">
        <v>24</v>
      </c>
      <c r="AR63" s="41"/>
      <c r="AS63" s="51"/>
      <c r="AT63" s="21"/>
    </row>
    <row r="64" spans="1:46" ht="21.75" customHeight="1">
      <c r="A64" s="45" t="s">
        <v>65</v>
      </c>
      <c r="B64" s="503" t="s">
        <v>66</v>
      </c>
      <c r="C64" s="68" t="s">
        <v>23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108"/>
      <c r="Y64" s="86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1"/>
      <c r="AQ64" s="190" t="s">
        <v>23</v>
      </c>
      <c r="AR64" s="503" t="s">
        <v>66</v>
      </c>
      <c r="AS64" s="61" t="s">
        <v>65</v>
      </c>
      <c r="AT64" s="21"/>
    </row>
    <row r="65" spans="1:46" ht="21.75" customHeight="1">
      <c r="A65" s="45"/>
      <c r="B65" s="504"/>
      <c r="C65" s="69" t="s">
        <v>24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10"/>
      <c r="Y65" s="85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2"/>
      <c r="AO65" s="2"/>
      <c r="AP65" s="2"/>
      <c r="AQ65" s="47" t="s">
        <v>24</v>
      </c>
      <c r="AR65" s="504"/>
      <c r="AS65" s="44"/>
      <c r="AT65" s="21"/>
    </row>
    <row r="66" spans="1:46" ht="21.75" customHeight="1">
      <c r="A66" s="45" t="s">
        <v>67</v>
      </c>
      <c r="B66" s="503" t="s">
        <v>68</v>
      </c>
      <c r="C66" s="68" t="s">
        <v>23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108"/>
      <c r="Y66" s="86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1"/>
      <c r="AO66" s="1"/>
      <c r="AP66" s="1"/>
      <c r="AQ66" s="189" t="s">
        <v>23</v>
      </c>
      <c r="AR66" s="503" t="s">
        <v>68</v>
      </c>
      <c r="AS66" s="44" t="s">
        <v>67</v>
      </c>
      <c r="AT66" s="21"/>
    </row>
    <row r="67" spans="1:46" ht="21.75" customHeight="1">
      <c r="A67" s="49" t="s">
        <v>49</v>
      </c>
      <c r="B67" s="504"/>
      <c r="C67" s="69" t="s">
        <v>24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10"/>
      <c r="Y67" s="85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2"/>
      <c r="AO67" s="2"/>
      <c r="AP67" s="2"/>
      <c r="AQ67" s="50" t="s">
        <v>24</v>
      </c>
      <c r="AR67" s="504"/>
      <c r="AS67" s="51" t="s">
        <v>49</v>
      </c>
      <c r="AT67" s="21"/>
    </row>
    <row r="68" spans="1:46" ht="21.75" customHeight="1">
      <c r="A68" s="545" t="s">
        <v>106</v>
      </c>
      <c r="B68" s="546"/>
      <c r="C68" s="68" t="s">
        <v>23</v>
      </c>
      <c r="D68" s="8">
        <f>D61+D62+D64+D66</f>
        <v>88</v>
      </c>
      <c r="E68" s="8">
        <f>+E61+E64+E66</f>
        <v>30.8567</v>
      </c>
      <c r="F68" s="8">
        <f>F61+F62+F64+F66</f>
        <v>15363.725999999997</v>
      </c>
      <c r="G68" s="8">
        <f>G61+G62+G64+G66</f>
        <v>99</v>
      </c>
      <c r="H68" s="8">
        <f>+H61+H64+H66</f>
        <v>33.4105</v>
      </c>
      <c r="I68" s="8">
        <f>I61+I62+I64+I66</f>
        <v>22537.907</v>
      </c>
      <c r="J68" s="8">
        <f>J61+J62+J64+J66</f>
        <v>110</v>
      </c>
      <c r="K68" s="8">
        <f>+K61+K64+K66</f>
        <v>8.7393</v>
      </c>
      <c r="L68" s="8">
        <f aca="true" t="shared" si="2" ref="L68:AM68">L61+L62+L64+L66</f>
        <v>6369.022999999999</v>
      </c>
      <c r="M68" s="8">
        <f t="shared" si="2"/>
        <v>182</v>
      </c>
      <c r="N68" s="8">
        <f>+N61+N64+N66</f>
        <v>40.902100000000004</v>
      </c>
      <c r="O68" s="8">
        <f t="shared" si="2"/>
        <v>17776.758</v>
      </c>
      <c r="P68" s="8">
        <f t="shared" si="2"/>
        <v>226</v>
      </c>
      <c r="Q68" s="8">
        <f>+Q61+Q64+Q66</f>
        <v>91.37349999999999</v>
      </c>
      <c r="R68" s="8">
        <f t="shared" si="2"/>
        <v>41296.731999999996</v>
      </c>
      <c r="S68" s="8">
        <f t="shared" si="2"/>
        <v>277</v>
      </c>
      <c r="T68" s="8">
        <f>+T61+T64+T66</f>
        <v>167.0428</v>
      </c>
      <c r="U68" s="8">
        <f t="shared" si="2"/>
        <v>54165.877</v>
      </c>
      <c r="V68" s="8">
        <f t="shared" si="2"/>
        <v>244</v>
      </c>
      <c r="W68" s="8">
        <f>+W61+W64+W66</f>
        <v>124.49177999999999</v>
      </c>
      <c r="X68" s="108">
        <f t="shared" si="2"/>
        <v>57594.179000000004</v>
      </c>
      <c r="Y68" s="86">
        <f t="shared" si="2"/>
        <v>161</v>
      </c>
      <c r="Z68" s="8">
        <f>+Z61+Z64+Z66</f>
        <v>68.7084</v>
      </c>
      <c r="AA68" s="8">
        <f t="shared" si="2"/>
        <v>45474.840000000004</v>
      </c>
      <c r="AB68" s="8">
        <f t="shared" si="2"/>
        <v>204</v>
      </c>
      <c r="AC68" s="8">
        <f>+AC61+AC64+AC66</f>
        <v>53.177569999999996</v>
      </c>
      <c r="AD68" s="8">
        <f t="shared" si="2"/>
        <v>39360.852000000006</v>
      </c>
      <c r="AE68" s="8">
        <f t="shared" si="2"/>
        <v>333</v>
      </c>
      <c r="AF68" s="8">
        <f>+AF61+AF64+AF66</f>
        <v>144.5291</v>
      </c>
      <c r="AG68" s="8">
        <f t="shared" si="2"/>
        <v>77931.33000000002</v>
      </c>
      <c r="AH68" s="8">
        <f t="shared" si="2"/>
        <v>367</v>
      </c>
      <c r="AI68" s="8">
        <f>+AI61+AI64+AI66</f>
        <v>159.68672</v>
      </c>
      <c r="AJ68" s="8">
        <f t="shared" si="2"/>
        <v>89305.04599999999</v>
      </c>
      <c r="AK68" s="8">
        <f t="shared" si="2"/>
        <v>193</v>
      </c>
      <c r="AL68" s="8">
        <f>+AL61+AL64+AL66</f>
        <v>65.88759999999999</v>
      </c>
      <c r="AM68" s="8">
        <f t="shared" si="2"/>
        <v>40985.983</v>
      </c>
      <c r="AN68" s="8">
        <f>+AN61+AN64+AN66+AN62</f>
        <v>2484</v>
      </c>
      <c r="AO68" s="1">
        <f>+E68+H68+K68+N68+Q68+T68+W68+Z68+AC68+AF68+AI68+AL68</f>
        <v>988.80607</v>
      </c>
      <c r="AP68" s="1">
        <f>+F68+I68+L68+O68+R68+U68+X68+AA68+AD68+AG68+AJ68+AM68</f>
        <v>508162.25299999997</v>
      </c>
      <c r="AQ68" s="177" t="s">
        <v>23</v>
      </c>
      <c r="AR68" s="556" t="s">
        <v>77</v>
      </c>
      <c r="AS68" s="557"/>
      <c r="AT68" s="21"/>
    </row>
    <row r="69" spans="1:46" ht="21.75" customHeight="1">
      <c r="A69" s="547"/>
      <c r="B69" s="548"/>
      <c r="C69" s="69" t="s">
        <v>24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13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2"/>
      <c r="AP69" s="2"/>
      <c r="AQ69" s="57" t="s">
        <v>24</v>
      </c>
      <c r="AR69" s="558"/>
      <c r="AS69" s="559"/>
      <c r="AT69" s="21"/>
    </row>
    <row r="70" spans="1:46" ht="21.75" customHeight="1" thickBot="1">
      <c r="A70" s="549" t="s">
        <v>99</v>
      </c>
      <c r="B70" s="550" t="s">
        <v>69</v>
      </c>
      <c r="C70" s="17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1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553" t="s">
        <v>99</v>
      </c>
      <c r="AR70" s="554" t="s">
        <v>69</v>
      </c>
      <c r="AS70" s="555"/>
      <c r="AT70" s="21"/>
    </row>
    <row r="71" spans="1:46" ht="21.75" customHeight="1" thickBot="1">
      <c r="A71" s="551" t="s">
        <v>101</v>
      </c>
      <c r="B71" s="552" t="s">
        <v>70</v>
      </c>
      <c r="C71" s="17"/>
      <c r="D71" s="10">
        <f aca="true" t="shared" si="3" ref="D71:O71">D68+D69</f>
        <v>88</v>
      </c>
      <c r="E71" s="10">
        <f t="shared" si="3"/>
        <v>30.8567</v>
      </c>
      <c r="F71" s="10">
        <f t="shared" si="3"/>
        <v>15363.725999999997</v>
      </c>
      <c r="G71" s="10">
        <f t="shared" si="3"/>
        <v>99</v>
      </c>
      <c r="H71" s="10">
        <f t="shared" si="3"/>
        <v>33.4105</v>
      </c>
      <c r="I71" s="10">
        <f t="shared" si="3"/>
        <v>22537.907</v>
      </c>
      <c r="J71" s="10">
        <f t="shared" si="3"/>
        <v>110</v>
      </c>
      <c r="K71" s="10">
        <f t="shared" si="3"/>
        <v>8.7393</v>
      </c>
      <c r="L71" s="10">
        <f t="shared" si="3"/>
        <v>6369.022999999999</v>
      </c>
      <c r="M71" s="10">
        <f t="shared" si="3"/>
        <v>182</v>
      </c>
      <c r="N71" s="10">
        <f t="shared" si="3"/>
        <v>40.902100000000004</v>
      </c>
      <c r="O71" s="10">
        <f t="shared" si="3"/>
        <v>17776.758</v>
      </c>
      <c r="P71" s="10">
        <f aca="true" t="shared" si="4" ref="P71:AM71">P68+P69</f>
        <v>226</v>
      </c>
      <c r="Q71" s="10">
        <f t="shared" si="4"/>
        <v>91.37349999999999</v>
      </c>
      <c r="R71" s="10">
        <f t="shared" si="4"/>
        <v>41296.731999999996</v>
      </c>
      <c r="S71" s="10">
        <f t="shared" si="4"/>
        <v>277</v>
      </c>
      <c r="T71" s="10">
        <f t="shared" si="4"/>
        <v>167.0428</v>
      </c>
      <c r="U71" s="10">
        <f t="shared" si="4"/>
        <v>54165.877</v>
      </c>
      <c r="V71" s="10">
        <f>V68+V69+V70</f>
        <v>244</v>
      </c>
      <c r="W71" s="10">
        <f>W68+W69+W70</f>
        <v>124.49177999999999</v>
      </c>
      <c r="X71" s="11">
        <f>X68+X69+X70</f>
        <v>57594.179000000004</v>
      </c>
      <c r="Y71" s="10">
        <f t="shared" si="4"/>
        <v>161</v>
      </c>
      <c r="Z71" s="10">
        <f t="shared" si="4"/>
        <v>68.7084</v>
      </c>
      <c r="AA71" s="10">
        <f t="shared" si="4"/>
        <v>45474.840000000004</v>
      </c>
      <c r="AB71" s="10">
        <f t="shared" si="4"/>
        <v>204</v>
      </c>
      <c r="AC71" s="10">
        <f t="shared" si="4"/>
        <v>53.177569999999996</v>
      </c>
      <c r="AD71" s="10">
        <f t="shared" si="4"/>
        <v>39360.852000000006</v>
      </c>
      <c r="AE71" s="10">
        <f t="shared" si="4"/>
        <v>333</v>
      </c>
      <c r="AF71" s="10">
        <f t="shared" si="4"/>
        <v>144.5291</v>
      </c>
      <c r="AG71" s="10">
        <f t="shared" si="4"/>
        <v>77931.33000000002</v>
      </c>
      <c r="AH71" s="10">
        <f t="shared" si="4"/>
        <v>367</v>
      </c>
      <c r="AI71" s="10">
        <f t="shared" si="4"/>
        <v>159.68672</v>
      </c>
      <c r="AJ71" s="10">
        <f t="shared" si="4"/>
        <v>89305.04599999999</v>
      </c>
      <c r="AK71" s="10">
        <f t="shared" si="4"/>
        <v>193</v>
      </c>
      <c r="AL71" s="10">
        <f t="shared" si="4"/>
        <v>65.88759999999999</v>
      </c>
      <c r="AM71" s="10">
        <f t="shared" si="4"/>
        <v>40985.983</v>
      </c>
      <c r="AN71" s="10">
        <f>+D71+G71+J71+M71+P71+S71+V71+Y71+AB71+AE71+AH71+AK71</f>
        <v>2484</v>
      </c>
      <c r="AO71" s="10">
        <f>+E71+H71+K71+N71+Q71+T71+W71+Z71+AC71+AF71+AI71+AL71</f>
        <v>988.80607</v>
      </c>
      <c r="AP71" s="10">
        <f>+F71+I71+L71+O71+R71+U71+X71+AA71+AD71+AG71+AJ71+AM71</f>
        <v>508162.25299999997</v>
      </c>
      <c r="AQ71" s="542" t="s">
        <v>101</v>
      </c>
      <c r="AR71" s="543" t="s">
        <v>70</v>
      </c>
      <c r="AS71" s="544" t="s">
        <v>0</v>
      </c>
      <c r="AT71" s="21"/>
    </row>
    <row r="72" spans="24:44" ht="18.75">
      <c r="X72" s="153" t="s">
        <v>88</v>
      </c>
      <c r="AN72" s="63"/>
      <c r="AR72" s="62" t="s">
        <v>88</v>
      </c>
    </row>
  </sheetData>
  <sheetProtection/>
  <mergeCells count="67">
    <mergeCell ref="AR30:AR31"/>
    <mergeCell ref="AR48:AR49"/>
    <mergeCell ref="AR50:AR51"/>
    <mergeCell ref="AR40:AR41"/>
    <mergeCell ref="AR42:AR43"/>
    <mergeCell ref="AR44:AR45"/>
    <mergeCell ref="AR46:AR47"/>
    <mergeCell ref="AR56:AS57"/>
    <mergeCell ref="AR36:AR37"/>
    <mergeCell ref="A1:X1"/>
    <mergeCell ref="AR52:AR53"/>
    <mergeCell ref="AR54:AR55"/>
    <mergeCell ref="AR16:AR17"/>
    <mergeCell ref="AR18:AR19"/>
    <mergeCell ref="AR20:AR21"/>
    <mergeCell ref="AR22:AR23"/>
    <mergeCell ref="AR28:AR29"/>
    <mergeCell ref="B66:B67"/>
    <mergeCell ref="B64:B65"/>
    <mergeCell ref="B46:B47"/>
    <mergeCell ref="AR59:AS59"/>
    <mergeCell ref="AQ71:AS71"/>
    <mergeCell ref="AR62:AS62"/>
    <mergeCell ref="AR64:AR65"/>
    <mergeCell ref="AR66:AR67"/>
    <mergeCell ref="AQ70:AS70"/>
    <mergeCell ref="AR68:AS69"/>
    <mergeCell ref="A56:B57"/>
    <mergeCell ref="AR24:AR25"/>
    <mergeCell ref="AR26:AR27"/>
    <mergeCell ref="A68:B69"/>
    <mergeCell ref="A70:B70"/>
    <mergeCell ref="A62:B62"/>
    <mergeCell ref="B26:B27"/>
    <mergeCell ref="B28:B29"/>
    <mergeCell ref="B30:B31"/>
    <mergeCell ref="B32:B33"/>
    <mergeCell ref="B36:B37"/>
    <mergeCell ref="AR38:AR39"/>
    <mergeCell ref="B50:B51"/>
    <mergeCell ref="B52:B53"/>
    <mergeCell ref="A59:B59"/>
    <mergeCell ref="B42:B43"/>
    <mergeCell ref="B44:B45"/>
    <mergeCell ref="B38:B39"/>
    <mergeCell ref="B40:B41"/>
    <mergeCell ref="B54:B55"/>
    <mergeCell ref="B24:B25"/>
    <mergeCell ref="AR32:AR33"/>
    <mergeCell ref="AR34:AR35"/>
    <mergeCell ref="A71:B71"/>
    <mergeCell ref="AR6:AR7"/>
    <mergeCell ref="AR8:AR9"/>
    <mergeCell ref="AR10:AR11"/>
    <mergeCell ref="AR12:AR13"/>
    <mergeCell ref="AR14:AR15"/>
    <mergeCell ref="B34:B35"/>
    <mergeCell ref="B6:B7"/>
    <mergeCell ref="B8:B9"/>
    <mergeCell ref="B10:B11"/>
    <mergeCell ref="B12:B13"/>
    <mergeCell ref="B48:B49"/>
    <mergeCell ref="B14:B15"/>
    <mergeCell ref="B16:B17"/>
    <mergeCell ref="B18:B19"/>
    <mergeCell ref="B20:B21"/>
    <mergeCell ref="B22:B23"/>
  </mergeCells>
  <printOptions/>
  <pageMargins left="0.7086614173228347" right="0.7086614173228347" top="0.7480314960629921" bottom="0.7480314960629921" header="0.31496062992125984" footer="0.31496062992125984"/>
  <pageSetup firstPageNumber="99" useFirstPageNumber="1" fitToWidth="2" fitToHeight="1" horizontalDpi="600" verticalDpi="600" orientation="landscape" paperSize="9" scale="33" r:id="rId1"/>
  <colBreaks count="1" manualBreakCount="1">
    <brk id="24" max="71" man="1"/>
  </colBreaks>
  <ignoredErrors>
    <ignoredError sqref="D70:E70 G70:AJ70 F70 D68 I68:J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宮城県水産林業部漁政課</dc:creator>
  <cp:keywords/>
  <dc:description/>
  <cp:lastModifiedBy>宮城県</cp:lastModifiedBy>
  <cp:lastPrinted>2015-02-11T08:13:23Z</cp:lastPrinted>
  <dcterms:created xsi:type="dcterms:W3CDTF">1999-07-23T00:11:42Z</dcterms:created>
  <dcterms:modified xsi:type="dcterms:W3CDTF">2015-02-11T09:00:43Z</dcterms:modified>
  <cp:category/>
  <cp:version/>
  <cp:contentType/>
  <cp:contentStatus/>
</cp:coreProperties>
</file>