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<sst xmlns="http://schemas.openxmlformats.org/spreadsheetml/2006/main" count="123" uniqueCount="73">
  <si>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</si>
  <si>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</si>
  <si>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</si>
  <si>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</si>
  <si>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</si>
  <si>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</si>
  <si>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</si>
  <si>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</si>
  <si>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</si>
  <si>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</si>
  <si>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</si>
  <si>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</si>
  <si>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</si>
  <si>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</si>
  <si>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</si>
  <si>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</si>
  <si>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</si>
  <si>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</si>
  <si>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</si>
  <si>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</si>
  <si>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</si>
  <si>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</si>
  <si>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</si>
  <si>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</si>
  <si>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</si>
  <si>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</si>
  <si>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</si>
  <si>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</si>
  <si>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</si>
  <si>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</si>
  <si>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</si>
  <si>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</si>
  <si>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</si>
  <si>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</si>
  <si>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</si>
  <si>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</si>
  <si>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</si>
  <si>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</si>
  <si>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</si>
  <si>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</si>
  <si>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</si>
  <si>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</si>
  <si>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</si>
  <si>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</si>
  <si>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</si>
  <si>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</si>
  <si>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</si>
  <si>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</si>
  <si>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</si>
  <si>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</si>
  <si>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</si>
  <si>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</si>
  <si>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</si>
  <si>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富谷町</t>
  </si>
  <si>
    <t>上水道事業会計</t>
  </si>
  <si>
    <t>介護サービス事業会計</t>
  </si>
  <si>
    <t>下水道事業特別会計</t>
  </si>
  <si>
    <t>老人健康保険会計</t>
  </si>
  <si>
    <t>介護保険特別会計</t>
  </si>
  <si>
    <t>国民健康保険特別会計</t>
  </si>
  <si>
    <t>黒川地域行政事務組合</t>
  </si>
  <si>
    <t>吉田川流域溜池大和町外２市４ヶ町村組合</t>
  </si>
  <si>
    <t>宮城県市町村職員退職手当組合</t>
  </si>
  <si>
    <t>宮城県市町村自治振興センター</t>
  </si>
  <si>
    <t>宮城県市町村非常勤消防団員補償報償組合</t>
  </si>
  <si>
    <t>法非適用企業</t>
  </si>
  <si>
    <t>－</t>
  </si>
  <si>
    <t>宮城県後期高齢者医療広域連合</t>
  </si>
  <si>
    <r>
      <t>0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18千円）</t>
    </r>
  </si>
  <si>
    <r>
      <t>0（</t>
    </r>
    <r>
      <rPr>
        <sz val="11"/>
        <rFont val="ＭＳ Ｐゴシック"/>
        <family val="3"/>
      </rPr>
      <t>1千円）</t>
    </r>
  </si>
  <si>
    <r>
      <t>0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17千円）</t>
    </r>
  </si>
  <si>
    <t>黒川地域行政事務組合（病院）</t>
  </si>
  <si>
    <t>歳入は、任意団体である広域連合設立準備委員会からの出捐金収入18千円のみ。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</si>
</sst>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_ #,##0;[Black]_ &quot;△&quot;0"/>
    <numFmt numFmtId="180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/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8" xfId="0" applyNumberFormat="1" applyFont="1" applyFill="1" applyBorder="1" applyAlignment="1">
      <alignment horizontal="center" vertical="center" wrapText="1" shrinkToFi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9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9" fontId="0" fillId="0" borderId="3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center" vertical="center" shrinkToFit="1"/>
    </xf>
    <xf numFmtId="180" fontId="0" fillId="0" borderId="39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 shrinkToFit="1"/>
    </xf>
    <xf numFmtId="176" fontId="1" fillId="0" borderId="11" xfId="0" applyNumberFormat="1" applyFont="1" applyBorder="1" applyAlignment="1">
      <alignment horizontal="center" vertical="center" wrapText="1" shrinkToFit="1"/>
    </xf>
    <xf numFmtId="176" fontId="1" fillId="0" borderId="49" xfId="0" applyNumberFormat="1" applyFont="1" applyBorder="1" applyAlignment="1">
      <alignment horizontal="center" vertical="center" wrapText="1" shrinkToFit="1"/>
    </xf>
    <xf numFmtId="176" fontId="0" fillId="0" borderId="37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80" fontId="0" fillId="0" borderId="36" xfId="0" applyNumberFormat="1" applyFont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180" fontId="0" fillId="0" borderId="23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1" fillId="0" borderId="53" xfId="0" applyNumberFormat="1" applyFont="1" applyBorder="1" applyAlignment="1">
      <alignment horizontal="center" vertical="center" wrapText="1" shrinkToFit="1"/>
    </xf>
    <xf numFmtId="176" fontId="0" fillId="0" borderId="54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 vertical="center"/>
    </xf>
    <xf numFmtId="178" fontId="0" fillId="0" borderId="55" xfId="0" applyNumberFormat="1" applyFont="1" applyFill="1" applyBorder="1" applyAlignment="1">
      <alignment horizontal="center" vertical="center"/>
    </xf>
    <xf numFmtId="178" fontId="0" fillId="0" borderId="56" xfId="0" applyNumberFormat="1" applyFont="1" applyFill="1" applyBorder="1" applyAlignment="1">
      <alignment horizontal="center" vertical="center"/>
    </xf>
    <xf numFmtId="178" fontId="0" fillId="0" borderId="57" xfId="0" applyNumberFormat="1" applyFont="1" applyFill="1" applyBorder="1" applyAlignment="1">
      <alignment horizontal="center" vertical="center"/>
    </xf>
    <xf numFmtId="178" fontId="0" fillId="0" borderId="39" xfId="0" applyNumberFormat="1" applyFont="1" applyFill="1" applyBorder="1" applyAlignment="1">
      <alignment horizontal="center" vertical="center"/>
    </xf>
    <xf numFmtId="178" fontId="0" fillId="0" borderId="58" xfId="0" applyNumberFormat="1" applyFont="1" applyFill="1" applyBorder="1" applyAlignment="1">
      <alignment horizontal="center" vertical="center"/>
    </xf>
    <xf numFmtId="176" fontId="0" fillId="1" borderId="59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8" fontId="0" fillId="0" borderId="41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horizontal="right" vertical="center"/>
    </xf>
    <xf numFmtId="178" fontId="0" fillId="0" borderId="51" xfId="0" applyNumberFormat="1" applyFont="1" applyFill="1" applyBorder="1" applyAlignment="1">
      <alignment horizontal="center" vertical="center"/>
    </xf>
    <xf numFmtId="178" fontId="0" fillId="0" borderId="65" xfId="0" applyNumberFormat="1" applyFont="1" applyFill="1" applyBorder="1" applyAlignment="1">
      <alignment horizontal="center" vertical="center"/>
    </xf>
    <xf numFmtId="176" fontId="9" fillId="1" borderId="66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178" fontId="0" fillId="0" borderId="67" xfId="0" applyNumberFormat="1" applyFont="1" applyFill="1" applyBorder="1" applyAlignment="1">
      <alignment horizontal="center" vertical="center"/>
    </xf>
    <xf numFmtId="178" fontId="0" fillId="0" borderId="68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178" fontId="0" fillId="0" borderId="41" xfId="0" applyNumberFormat="1" applyFont="1" applyFill="1" applyBorder="1" applyAlignment="1">
      <alignment horizontal="center" vertical="center"/>
    </xf>
    <xf numFmtId="178" fontId="2" fillId="0" borderId="71" xfId="0" applyNumberFormat="1" applyFont="1" applyBorder="1" applyAlignment="1">
      <alignment horizontal="right" vertical="center"/>
    </xf>
    <xf numFmtId="178" fontId="2" fillId="0" borderId="72" xfId="0" applyNumberFormat="1" applyFont="1" applyBorder="1" applyAlignment="1">
      <alignment horizontal="right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67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0" fontId="2" fillId="1" borderId="76" xfId="0" applyFont="1" applyFill="1" applyBorder="1" applyAlignment="1">
      <alignment horizontal="center" vertical="center"/>
    </xf>
    <xf numFmtId="177" fontId="2" fillId="0" borderId="71" xfId="0" applyNumberFormat="1" applyFont="1" applyBorder="1" applyAlignment="1">
      <alignment horizontal="right" vertical="center"/>
    </xf>
    <xf numFmtId="177" fontId="2" fillId="0" borderId="7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8" fontId="0" fillId="0" borderId="32" xfId="0" applyNumberFormat="1" applyFont="1" applyFill="1" applyBorder="1" applyAlignment="1">
      <alignment horizontal="center" vertical="center"/>
    </xf>
    <xf numFmtId="178" fontId="0" fillId="0" borderId="77" xfId="0" applyNumberFormat="1" applyFont="1" applyFill="1" applyBorder="1" applyAlignment="1">
      <alignment horizontal="center" vertical="center"/>
    </xf>
    <xf numFmtId="178" fontId="0" fillId="0" borderId="78" xfId="0" applyNumberFormat="1" applyFont="1" applyFill="1" applyBorder="1" applyAlignment="1">
      <alignment horizontal="right" vertical="center"/>
    </xf>
    <xf numFmtId="178" fontId="0" fillId="0" borderId="79" xfId="0" applyNumberFormat="1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/>
    </xf>
    <xf numFmtId="38" fontId="2" fillId="0" borderId="83" xfId="16" applyFont="1" applyBorder="1" applyAlignment="1">
      <alignment horizontal="right"/>
    </xf>
    <xf numFmtId="38" fontId="0" fillId="0" borderId="84" xfId="16" applyFont="1" applyBorder="1" applyAlignment="1">
      <alignment horizontal="right"/>
    </xf>
    <xf numFmtId="38" fontId="2" fillId="0" borderId="85" xfId="16" applyFont="1" applyBorder="1" applyAlignment="1">
      <alignment horizontal="right"/>
    </xf>
    <xf numFmtId="38" fontId="2" fillId="0" borderId="86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showGridLines="0" tabSelected="1" view="pageBreakPreview" zoomScaleSheetLayoutView="100" workbookViewId="0" topLeftCell="A1">
      <selection activeCell="I35" sqref="I35:J35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3.75390625" style="1" customWidth="1"/>
    <col min="14" max="16" width="11.75390625" style="1" customWidth="1"/>
    <col min="17" max="16384" width="9.00390625" style="1" customWidth="1"/>
  </cols>
  <sheetData>
    <row r="1" spans="3:10" ht="24">
      <c r="C1" s="143" t="s">
        <v>0</v>
      </c>
      <c r="D1" s="143"/>
      <c r="E1" s="143"/>
      <c r="F1" s="143"/>
      <c r="G1" s="143"/>
      <c r="H1" s="143"/>
      <c r="I1" s="143"/>
      <c r="J1" s="14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55" t="s">
        <v>53</v>
      </c>
      <c r="D3" s="4"/>
      <c r="E3" s="4"/>
      <c r="G3" s="13" t="s">
        <v>3</v>
      </c>
      <c r="H3" s="14" t="s">
        <v>4</v>
      </c>
      <c r="I3" s="128" t="s">
        <v>5</v>
      </c>
      <c r="J3" s="150"/>
    </row>
    <row r="4" spans="7:11" ht="26.25" customHeight="1" thickTop="1">
      <c r="G4" s="154">
        <f>ROUND(6515560/1000,)</f>
        <v>6516</v>
      </c>
      <c r="H4" s="153">
        <f>ROUND(425000/1000,0)</f>
        <v>425</v>
      </c>
      <c r="I4" s="151">
        <f>G4+H4</f>
        <v>6941</v>
      </c>
      <c r="J4" s="152"/>
      <c r="K4" s="16"/>
    </row>
    <row r="5" spans="8:9" ht="16.5" customHeight="1">
      <c r="H5" s="5"/>
      <c r="I5" s="5"/>
    </row>
    <row r="6" spans="2:14" ht="18.75">
      <c r="B6" s="6" t="s">
        <v>6</v>
      </c>
      <c r="J6" s="17"/>
      <c r="K6" s="17" t="s">
        <v>43</v>
      </c>
      <c r="L6" s="17"/>
      <c r="M6" s="17"/>
      <c r="N6" s="17"/>
    </row>
    <row r="7" spans="2:14" ht="7.5" customHeight="1">
      <c r="B7" s="7"/>
      <c r="I7" s="17"/>
      <c r="J7" s="17"/>
      <c r="K7" s="17"/>
      <c r="L7" s="17"/>
      <c r="M7" s="17"/>
      <c r="N7" s="17"/>
    </row>
    <row r="8" spans="2:14" s="9" customFormat="1" ht="29.25" customHeight="1" thickBot="1">
      <c r="B8" s="8"/>
      <c r="C8" s="18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52</v>
      </c>
      <c r="I8" s="109" t="s">
        <v>12</v>
      </c>
      <c r="J8" s="110"/>
      <c r="K8" s="19"/>
      <c r="L8" s="17"/>
      <c r="M8" s="17"/>
      <c r="N8" s="17"/>
    </row>
    <row r="9" spans="2:14" ht="21" customHeight="1" thickTop="1">
      <c r="B9" s="20" t="s">
        <v>13</v>
      </c>
      <c r="C9" s="51">
        <f>ROUND(9366513/1000,0)</f>
        <v>9367</v>
      </c>
      <c r="D9" s="52">
        <f>ROUND(8915136/1000,0)</f>
        <v>8915</v>
      </c>
      <c r="E9" s="52">
        <f>C9-D9</f>
        <v>452</v>
      </c>
      <c r="F9" s="52">
        <f>ROUND(419190/1000,0)</f>
        <v>419</v>
      </c>
      <c r="G9" s="52">
        <f>ROUND(5195921/1000,0)</f>
        <v>5196</v>
      </c>
      <c r="H9" s="52">
        <f>ROUND((6429+4026)/1000,0)</f>
        <v>10</v>
      </c>
      <c r="I9" s="111">
        <v>287</v>
      </c>
      <c r="J9" s="112"/>
      <c r="K9" s="19"/>
      <c r="L9" s="17"/>
      <c r="M9" s="17"/>
      <c r="N9" s="17"/>
    </row>
    <row r="10" spans="2:14" ht="21" customHeight="1">
      <c r="B10" s="20"/>
      <c r="C10" s="21"/>
      <c r="D10" s="22"/>
      <c r="E10" s="22"/>
      <c r="F10" s="22"/>
      <c r="G10" s="22"/>
      <c r="H10" s="22"/>
      <c r="I10" s="113"/>
      <c r="J10" s="114"/>
      <c r="K10" s="23"/>
      <c r="L10" s="17"/>
      <c r="M10" s="17"/>
      <c r="N10" s="17"/>
    </row>
    <row r="11" spans="2:14" ht="21" customHeight="1">
      <c r="B11" s="20"/>
      <c r="C11" s="21"/>
      <c r="D11" s="22"/>
      <c r="E11" s="22"/>
      <c r="F11" s="22"/>
      <c r="G11" s="22"/>
      <c r="H11" s="22"/>
      <c r="I11" s="113"/>
      <c r="J11" s="114"/>
      <c r="K11" s="19"/>
      <c r="L11" s="17"/>
      <c r="M11" s="17"/>
      <c r="N11" s="17"/>
    </row>
    <row r="12" spans="2:14" ht="21" customHeight="1">
      <c r="B12" s="20"/>
      <c r="C12" s="21"/>
      <c r="D12" s="22"/>
      <c r="E12" s="22"/>
      <c r="F12" s="22"/>
      <c r="G12" s="22"/>
      <c r="H12" s="22"/>
      <c r="I12" s="113"/>
      <c r="J12" s="114"/>
      <c r="K12" s="19"/>
      <c r="L12" s="17"/>
      <c r="M12" s="17"/>
      <c r="N12" s="17"/>
    </row>
    <row r="13" spans="2:14" ht="21" customHeight="1" thickBot="1">
      <c r="B13" s="24"/>
      <c r="C13" s="25"/>
      <c r="D13" s="26"/>
      <c r="E13" s="26"/>
      <c r="F13" s="26"/>
      <c r="G13" s="26"/>
      <c r="H13" s="26"/>
      <c r="I13" s="148"/>
      <c r="J13" s="149"/>
      <c r="K13" s="19"/>
      <c r="L13" s="17"/>
      <c r="M13" s="17"/>
      <c r="N13" s="17"/>
    </row>
    <row r="14" spans="2:14" ht="21" customHeight="1" thickTop="1">
      <c r="B14" s="27" t="s">
        <v>14</v>
      </c>
      <c r="C14" s="53">
        <f aca="true" t="shared" si="0" ref="C14:H14">SUM(C9:C13)</f>
        <v>9367</v>
      </c>
      <c r="D14" s="54">
        <f t="shared" si="0"/>
        <v>8915</v>
      </c>
      <c r="E14" s="54">
        <f t="shared" si="0"/>
        <v>452</v>
      </c>
      <c r="F14" s="54">
        <f t="shared" si="0"/>
        <v>419</v>
      </c>
      <c r="G14" s="54">
        <f t="shared" si="0"/>
        <v>5196</v>
      </c>
      <c r="H14" s="54">
        <f t="shared" si="0"/>
        <v>10</v>
      </c>
      <c r="I14" s="123">
        <f>SUM(I9:I13)</f>
        <v>287</v>
      </c>
      <c r="J14" s="124"/>
      <c r="K14" s="19"/>
      <c r="L14" s="17"/>
      <c r="M14" s="17"/>
      <c r="N14" s="17"/>
    </row>
    <row r="15" spans="9:14" ht="37.5" customHeight="1">
      <c r="I15" s="17"/>
      <c r="J15" s="17"/>
      <c r="K15" s="17"/>
      <c r="L15" s="17"/>
      <c r="M15" s="17"/>
      <c r="N15" s="17"/>
    </row>
    <row r="16" spans="2:14" ht="18.75">
      <c r="B16" s="6" t="s">
        <v>44</v>
      </c>
      <c r="J16" s="17"/>
      <c r="K16" s="17"/>
      <c r="L16" s="17"/>
      <c r="M16" s="28" t="s">
        <v>45</v>
      </c>
      <c r="N16" s="17"/>
    </row>
    <row r="17" spans="2:14" ht="7.5" customHeight="1">
      <c r="B17" s="7"/>
      <c r="I17" s="17"/>
      <c r="J17" s="17"/>
      <c r="K17" s="17"/>
      <c r="L17" s="17"/>
      <c r="M17" s="17"/>
      <c r="N17" s="17"/>
    </row>
    <row r="18" spans="2:14" s="9" customFormat="1" ht="29.25" customHeight="1" thickBot="1">
      <c r="B18" s="8"/>
      <c r="C18" s="18" t="s">
        <v>15</v>
      </c>
      <c r="D18" s="15" t="s">
        <v>16</v>
      </c>
      <c r="E18" s="50" t="s">
        <v>51</v>
      </c>
      <c r="F18" s="15" t="s">
        <v>17</v>
      </c>
      <c r="G18" s="15" t="s">
        <v>18</v>
      </c>
      <c r="H18" s="15" t="s">
        <v>52</v>
      </c>
      <c r="I18" s="119" t="s">
        <v>46</v>
      </c>
      <c r="J18" s="120"/>
      <c r="K18" s="29" t="s">
        <v>47</v>
      </c>
      <c r="L18" s="29" t="s">
        <v>48</v>
      </c>
      <c r="M18" s="30" t="s">
        <v>12</v>
      </c>
      <c r="N18" s="17"/>
    </row>
    <row r="19" spans="2:14" ht="21" customHeight="1" thickTop="1">
      <c r="B19" s="77" t="s">
        <v>54</v>
      </c>
      <c r="C19" s="63">
        <f>ROUND(902648/1000,0)</f>
        <v>903</v>
      </c>
      <c r="D19" s="64">
        <f>ROUND(1027746/1000,0)</f>
        <v>1028</v>
      </c>
      <c r="E19" s="22" t="s">
        <v>49</v>
      </c>
      <c r="F19" s="69">
        <f aca="true" t="shared" si="1" ref="F19:F25">C19-D19</f>
        <v>-125</v>
      </c>
      <c r="G19" s="64">
        <f>ROUND(2452465/1000,0)</f>
        <v>2452</v>
      </c>
      <c r="H19" s="64">
        <f>ROUND(36404/1000,0)</f>
        <v>36</v>
      </c>
      <c r="I19" s="146">
        <v>88.9</v>
      </c>
      <c r="J19" s="147"/>
      <c r="K19" s="71">
        <v>0</v>
      </c>
      <c r="L19" s="64">
        <f>ROUND(207464/1000,0)</f>
        <v>207</v>
      </c>
      <c r="M19" s="31" t="s">
        <v>19</v>
      </c>
      <c r="N19" s="17"/>
    </row>
    <row r="20" spans="2:14" ht="21" customHeight="1">
      <c r="B20" s="56" t="s">
        <v>55</v>
      </c>
      <c r="C20" s="63">
        <f>ROUND(14771/1000,0)</f>
        <v>15</v>
      </c>
      <c r="D20" s="68">
        <f>ROUND(7099/1000,0)</f>
        <v>7</v>
      </c>
      <c r="E20" s="76">
        <f aca="true" t="shared" si="2" ref="E20:E25">C20-D20</f>
        <v>8</v>
      </c>
      <c r="F20" s="65">
        <f t="shared" si="1"/>
        <v>8</v>
      </c>
      <c r="G20" s="76">
        <v>0</v>
      </c>
      <c r="H20" s="67">
        <f>ROUND(4506/1000,0)</f>
        <v>5</v>
      </c>
      <c r="I20" s="105" t="s">
        <v>66</v>
      </c>
      <c r="J20" s="106"/>
      <c r="K20" s="22" t="s">
        <v>49</v>
      </c>
      <c r="L20" s="22" t="s">
        <v>49</v>
      </c>
      <c r="M20" s="32"/>
      <c r="N20" s="33"/>
    </row>
    <row r="21" spans="2:14" ht="21" customHeight="1">
      <c r="B21" s="56" t="s">
        <v>55</v>
      </c>
      <c r="C21" s="73">
        <f>ROUND(34622/1000,0)</f>
        <v>35</v>
      </c>
      <c r="D21" s="72">
        <f>ROUND(40570/1000,0)</f>
        <v>41</v>
      </c>
      <c r="E21" s="65">
        <f t="shared" si="2"/>
        <v>-6</v>
      </c>
      <c r="F21" s="74">
        <f t="shared" si="1"/>
        <v>-6</v>
      </c>
      <c r="G21" s="62">
        <f>ROUND(885/1000,0)</f>
        <v>1</v>
      </c>
      <c r="H21" s="67">
        <f>ROUND(18496/1000,0)</f>
        <v>18</v>
      </c>
      <c r="I21" s="105" t="s">
        <v>66</v>
      </c>
      <c r="J21" s="106"/>
      <c r="K21" s="22" t="s">
        <v>49</v>
      </c>
      <c r="L21" s="22" t="s">
        <v>49</v>
      </c>
      <c r="M21" s="31" t="s">
        <v>65</v>
      </c>
      <c r="N21" s="17"/>
    </row>
    <row r="22" spans="2:14" ht="21" customHeight="1">
      <c r="B22" s="56" t="s">
        <v>56</v>
      </c>
      <c r="C22" s="63">
        <f>ROUND(735171/1000,0)</f>
        <v>735</v>
      </c>
      <c r="D22" s="66">
        <f>ROUND(732472/1000,0)</f>
        <v>732</v>
      </c>
      <c r="E22" s="66">
        <f>ROUND(2699/1000,0)</f>
        <v>3</v>
      </c>
      <c r="F22" s="66">
        <f>ROUND(2699/1000,0)</f>
        <v>3</v>
      </c>
      <c r="G22" s="62">
        <f>ROUND(3313608/1000,0)</f>
        <v>3314</v>
      </c>
      <c r="H22" s="62">
        <f>ROUND(258459/1000,0)</f>
        <v>258</v>
      </c>
      <c r="I22" s="105" t="s">
        <v>66</v>
      </c>
      <c r="J22" s="106"/>
      <c r="K22" s="22" t="s">
        <v>49</v>
      </c>
      <c r="L22" s="22" t="s">
        <v>49</v>
      </c>
      <c r="M22" s="70" t="s">
        <v>65</v>
      </c>
      <c r="N22" s="17"/>
    </row>
    <row r="23" spans="2:14" ht="21" customHeight="1">
      <c r="B23" s="56" t="s">
        <v>57</v>
      </c>
      <c r="C23" s="63">
        <f>ROUND(1701062/1000,0)</f>
        <v>1701</v>
      </c>
      <c r="D23" s="62">
        <f>ROUND(1662681/1000,0)</f>
        <v>1663</v>
      </c>
      <c r="E23" s="62">
        <f t="shared" si="2"/>
        <v>38</v>
      </c>
      <c r="F23" s="62">
        <f t="shared" si="1"/>
        <v>38</v>
      </c>
      <c r="G23" s="76">
        <v>0</v>
      </c>
      <c r="H23" s="62">
        <f>ROUND(157586/1000,0)</f>
        <v>158</v>
      </c>
      <c r="I23" s="105" t="s">
        <v>66</v>
      </c>
      <c r="J23" s="106"/>
      <c r="K23" s="22" t="s">
        <v>49</v>
      </c>
      <c r="L23" s="22" t="s">
        <v>49</v>
      </c>
      <c r="M23" s="37"/>
      <c r="N23" s="17"/>
    </row>
    <row r="24" spans="2:14" ht="21" customHeight="1">
      <c r="B24" s="56" t="s">
        <v>58</v>
      </c>
      <c r="C24" s="63">
        <f>ROUND(1127836/1000,0)</f>
        <v>1128</v>
      </c>
      <c r="D24" s="62">
        <f>ROUND(1090598/1000,0)</f>
        <v>1091</v>
      </c>
      <c r="E24" s="62">
        <f t="shared" si="2"/>
        <v>37</v>
      </c>
      <c r="F24" s="62">
        <f t="shared" si="1"/>
        <v>37</v>
      </c>
      <c r="G24" s="76">
        <v>0</v>
      </c>
      <c r="H24" s="62">
        <f>ROUND(193999/1000,0)</f>
        <v>194</v>
      </c>
      <c r="I24" s="105" t="s">
        <v>66</v>
      </c>
      <c r="J24" s="106"/>
      <c r="K24" s="22" t="s">
        <v>49</v>
      </c>
      <c r="L24" s="22" t="s">
        <v>49</v>
      </c>
      <c r="M24" s="37"/>
      <c r="N24" s="17"/>
    </row>
    <row r="25" spans="2:14" ht="21" customHeight="1">
      <c r="B25" s="57" t="s">
        <v>59</v>
      </c>
      <c r="C25" s="59">
        <f>ROUND(2547911/1000,0)</f>
        <v>2548</v>
      </c>
      <c r="D25" s="60">
        <f>ROUND(2479294/1000,0)</f>
        <v>2479</v>
      </c>
      <c r="E25" s="61">
        <f t="shared" si="2"/>
        <v>69</v>
      </c>
      <c r="F25" s="61">
        <f t="shared" si="1"/>
        <v>69</v>
      </c>
      <c r="G25" s="60">
        <v>0</v>
      </c>
      <c r="H25" s="60">
        <f>ROUND(170930/1000,0)</f>
        <v>171</v>
      </c>
      <c r="I25" s="144" t="s">
        <v>66</v>
      </c>
      <c r="J25" s="145"/>
      <c r="K25" s="75" t="s">
        <v>49</v>
      </c>
      <c r="L25" s="75" t="s">
        <v>49</v>
      </c>
      <c r="M25" s="39"/>
      <c r="N25" s="17"/>
    </row>
    <row r="26" spans="2:14" ht="13.5" customHeight="1">
      <c r="B26" s="40" t="s">
        <v>20</v>
      </c>
      <c r="C26" s="38"/>
      <c r="D26" s="38"/>
      <c r="E26" s="38"/>
      <c r="F26" s="38"/>
      <c r="G26" s="38"/>
      <c r="H26" s="38"/>
      <c r="I26" s="36"/>
      <c r="J26" s="36"/>
      <c r="K26" s="41"/>
      <c r="L26" s="17"/>
      <c r="M26" s="17"/>
      <c r="N26" s="17"/>
    </row>
    <row r="27" spans="2:14" ht="13.5" customHeight="1">
      <c r="B27" s="40" t="s">
        <v>21</v>
      </c>
      <c r="C27" s="38"/>
      <c r="D27" s="38"/>
      <c r="E27" s="38"/>
      <c r="F27" s="38"/>
      <c r="G27" s="38"/>
      <c r="H27" s="38"/>
      <c r="I27" s="36"/>
      <c r="J27" s="36"/>
      <c r="K27" s="41"/>
      <c r="L27" s="17"/>
      <c r="M27" s="17"/>
      <c r="N27" s="17"/>
    </row>
    <row r="28" spans="2:14" ht="13.5" customHeight="1">
      <c r="B28" s="40" t="s">
        <v>22</v>
      </c>
      <c r="C28" s="38"/>
      <c r="D28" s="38"/>
      <c r="E28" s="38"/>
      <c r="F28" s="38"/>
      <c r="G28" s="38"/>
      <c r="H28" s="38"/>
      <c r="I28" s="36"/>
      <c r="J28" s="36"/>
      <c r="K28" s="41"/>
      <c r="L28" s="17"/>
      <c r="M28" s="17"/>
      <c r="N28" s="17"/>
    </row>
    <row r="29" spans="2:14" ht="22.5" customHeight="1">
      <c r="B29" s="5"/>
      <c r="C29" s="5"/>
      <c r="D29" s="5"/>
      <c r="E29" s="5"/>
      <c r="F29" s="5"/>
      <c r="G29" s="5"/>
      <c r="H29" s="5"/>
      <c r="I29" s="17"/>
      <c r="J29" s="17"/>
      <c r="K29" s="17"/>
      <c r="L29" s="17"/>
      <c r="M29" s="17"/>
      <c r="N29" s="17"/>
    </row>
    <row r="30" spans="2:14" ht="18.75">
      <c r="B30" s="6" t="s">
        <v>23</v>
      </c>
      <c r="J30" s="17"/>
      <c r="K30" s="17"/>
      <c r="L30" s="17"/>
      <c r="M30" s="28" t="s">
        <v>45</v>
      </c>
      <c r="N30" s="17"/>
    </row>
    <row r="31" spans="2:14" ht="7.5" customHeight="1">
      <c r="B31" s="7"/>
      <c r="I31" s="17"/>
      <c r="J31" s="17"/>
      <c r="K31" s="17"/>
      <c r="L31" s="17"/>
      <c r="M31" s="17"/>
      <c r="N31" s="17"/>
    </row>
    <row r="32" spans="2:14" s="9" customFormat="1" ht="29.25" customHeight="1" thickBot="1">
      <c r="B32" s="8"/>
      <c r="C32" s="18" t="s">
        <v>24</v>
      </c>
      <c r="D32" s="15" t="s">
        <v>25</v>
      </c>
      <c r="E32" s="49" t="s">
        <v>51</v>
      </c>
      <c r="F32" s="15" t="s">
        <v>41</v>
      </c>
      <c r="G32" s="15" t="s">
        <v>42</v>
      </c>
      <c r="H32" s="15" t="s">
        <v>50</v>
      </c>
      <c r="I32" s="119" t="s">
        <v>46</v>
      </c>
      <c r="J32" s="120"/>
      <c r="K32" s="29" t="s">
        <v>47</v>
      </c>
      <c r="L32" s="29" t="s">
        <v>48</v>
      </c>
      <c r="M32" s="30" t="s">
        <v>12</v>
      </c>
      <c r="N32" s="17"/>
    </row>
    <row r="33" spans="2:14" ht="21" customHeight="1" thickTop="1">
      <c r="B33" s="56" t="s">
        <v>60</v>
      </c>
      <c r="C33" s="63">
        <f>ROUND(1896396/1000,0)</f>
        <v>1896</v>
      </c>
      <c r="D33" s="101">
        <f>ROUND(1880072/1000,0)</f>
        <v>1880</v>
      </c>
      <c r="E33" s="52">
        <f>C33-D33</f>
        <v>16</v>
      </c>
      <c r="F33" s="52">
        <f>C33-D33</f>
        <v>16</v>
      </c>
      <c r="G33" s="101">
        <f>ROUND(2703539/1000,0)</f>
        <v>2704</v>
      </c>
      <c r="H33" s="78">
        <v>27.7</v>
      </c>
      <c r="I33" s="121" t="s">
        <v>66</v>
      </c>
      <c r="J33" s="122"/>
      <c r="K33" s="22" t="s">
        <v>49</v>
      </c>
      <c r="L33" s="22" t="s">
        <v>49</v>
      </c>
      <c r="M33" s="31"/>
      <c r="N33" s="17"/>
    </row>
    <row r="34" spans="2:14" ht="21" customHeight="1">
      <c r="B34" s="56" t="s">
        <v>71</v>
      </c>
      <c r="C34" s="63">
        <v>1959</v>
      </c>
      <c r="D34" s="102">
        <v>1595</v>
      </c>
      <c r="E34" s="22" t="s">
        <v>49</v>
      </c>
      <c r="F34" s="74">
        <v>364</v>
      </c>
      <c r="G34" s="62">
        <v>3964</v>
      </c>
      <c r="H34" s="103">
        <v>10.4</v>
      </c>
      <c r="I34" s="115">
        <v>109.2</v>
      </c>
      <c r="J34" s="116"/>
      <c r="K34" s="52">
        <v>0</v>
      </c>
      <c r="L34" s="52">
        <v>1940</v>
      </c>
      <c r="M34" s="58" t="s">
        <v>19</v>
      </c>
      <c r="N34" s="17"/>
    </row>
    <row r="35" spans="2:14" ht="21" customHeight="1">
      <c r="B35" s="81" t="s">
        <v>61</v>
      </c>
      <c r="C35" s="63">
        <f>ROUND(1897/1000,0)</f>
        <v>2</v>
      </c>
      <c r="D35" s="62">
        <f>ROUND(1669/1000,0)</f>
        <v>2</v>
      </c>
      <c r="E35" s="52">
        <f>C35-D35</f>
        <v>0</v>
      </c>
      <c r="F35" s="52">
        <f>C35-D35</f>
        <v>0</v>
      </c>
      <c r="G35" s="102">
        <v>0</v>
      </c>
      <c r="H35" s="88">
        <v>8.8</v>
      </c>
      <c r="I35" s="125" t="s">
        <v>66</v>
      </c>
      <c r="J35" s="104"/>
      <c r="K35" s="22" t="s">
        <v>49</v>
      </c>
      <c r="L35" s="22" t="s">
        <v>49</v>
      </c>
      <c r="M35" s="58"/>
      <c r="N35" s="17"/>
    </row>
    <row r="36" spans="2:14" ht="21" customHeight="1">
      <c r="B36" s="80" t="s">
        <v>62</v>
      </c>
      <c r="C36" s="83">
        <v>16820</v>
      </c>
      <c r="D36" s="84">
        <v>15883</v>
      </c>
      <c r="E36" s="84">
        <v>936</v>
      </c>
      <c r="F36" s="85">
        <v>936</v>
      </c>
      <c r="G36" s="85">
        <v>0</v>
      </c>
      <c r="H36" s="88">
        <v>1.1</v>
      </c>
      <c r="I36" s="125" t="s">
        <v>66</v>
      </c>
      <c r="J36" s="104"/>
      <c r="K36" s="22" t="s">
        <v>49</v>
      </c>
      <c r="L36" s="22" t="s">
        <v>49</v>
      </c>
      <c r="M36" s="58"/>
      <c r="N36" s="17"/>
    </row>
    <row r="37" spans="2:14" ht="21" customHeight="1">
      <c r="B37" s="80" t="s">
        <v>63</v>
      </c>
      <c r="C37" s="86">
        <v>136</v>
      </c>
      <c r="D37" s="84">
        <v>131</v>
      </c>
      <c r="E37" s="84">
        <v>5</v>
      </c>
      <c r="F37" s="87">
        <v>5</v>
      </c>
      <c r="G37" s="87">
        <v>0</v>
      </c>
      <c r="H37" s="88">
        <v>1.9</v>
      </c>
      <c r="I37" s="125" t="s">
        <v>66</v>
      </c>
      <c r="J37" s="104"/>
      <c r="K37" s="22" t="s">
        <v>49</v>
      </c>
      <c r="L37" s="22" t="s">
        <v>49</v>
      </c>
      <c r="M37" s="58"/>
      <c r="N37" s="17"/>
    </row>
    <row r="38" spans="2:14" ht="21" customHeight="1">
      <c r="B38" s="81" t="s">
        <v>64</v>
      </c>
      <c r="C38" s="91">
        <v>775</v>
      </c>
      <c r="D38" s="84">
        <v>772</v>
      </c>
      <c r="E38" s="84">
        <v>3</v>
      </c>
      <c r="F38" s="84">
        <v>3</v>
      </c>
      <c r="G38" s="92">
        <v>0</v>
      </c>
      <c r="H38" s="90">
        <v>1.1</v>
      </c>
      <c r="I38" s="107" t="s">
        <v>66</v>
      </c>
      <c r="J38" s="108"/>
      <c r="K38" s="93" t="s">
        <v>49</v>
      </c>
      <c r="L38" s="93" t="s">
        <v>49</v>
      </c>
      <c r="M38" s="94"/>
      <c r="N38" s="17"/>
    </row>
    <row r="39" spans="2:14" ht="30" customHeight="1">
      <c r="B39" s="82" t="s">
        <v>67</v>
      </c>
      <c r="C39" s="97" t="s">
        <v>68</v>
      </c>
      <c r="D39" s="96" t="s">
        <v>69</v>
      </c>
      <c r="E39" s="99" t="s">
        <v>70</v>
      </c>
      <c r="F39" s="98" t="s">
        <v>70</v>
      </c>
      <c r="G39" s="95">
        <v>0</v>
      </c>
      <c r="H39" s="89">
        <v>0</v>
      </c>
      <c r="I39" s="117" t="s">
        <v>66</v>
      </c>
      <c r="J39" s="118"/>
      <c r="K39" s="79" t="s">
        <v>49</v>
      </c>
      <c r="L39" s="79" t="s">
        <v>49</v>
      </c>
      <c r="M39" s="100" t="s">
        <v>72</v>
      </c>
      <c r="N39" s="33"/>
    </row>
    <row r="40" spans="2:14" ht="37.5" customHeight="1">
      <c r="B40" s="5"/>
      <c r="C40" s="5"/>
      <c r="D40" s="5"/>
      <c r="E40" s="5"/>
      <c r="F40" s="5"/>
      <c r="G40" s="5"/>
      <c r="H40" s="5"/>
      <c r="I40" s="17"/>
      <c r="J40" s="17"/>
      <c r="K40" s="17"/>
      <c r="L40" s="17"/>
      <c r="M40" s="17"/>
      <c r="N40" s="17"/>
    </row>
    <row r="41" spans="2:14" ht="18.75">
      <c r="B41" s="6" t="s">
        <v>26</v>
      </c>
      <c r="J41" s="17"/>
      <c r="K41" s="28" t="s">
        <v>43</v>
      </c>
      <c r="L41" s="17"/>
      <c r="M41" s="17"/>
      <c r="N41" s="17"/>
    </row>
    <row r="42" spans="2:14" ht="7.5" customHeight="1">
      <c r="B42" s="7"/>
      <c r="J42" s="17"/>
      <c r="K42" s="17"/>
      <c r="L42" s="17"/>
      <c r="M42" s="17"/>
      <c r="N42" s="17"/>
    </row>
    <row r="43" spans="2:14" s="9" customFormat="1" ht="48.75" customHeight="1" thickBot="1">
      <c r="B43" s="8"/>
      <c r="C43" s="18" t="s">
        <v>27</v>
      </c>
      <c r="D43" s="15" t="s">
        <v>28</v>
      </c>
      <c r="E43" s="15" t="s">
        <v>29</v>
      </c>
      <c r="F43" s="15" t="s">
        <v>30</v>
      </c>
      <c r="G43" s="15" t="s">
        <v>31</v>
      </c>
      <c r="H43" s="14" t="s">
        <v>32</v>
      </c>
      <c r="I43" s="128" t="s">
        <v>33</v>
      </c>
      <c r="J43" s="129"/>
      <c r="K43" s="42" t="s">
        <v>12</v>
      </c>
      <c r="L43" s="19"/>
      <c r="M43" s="17"/>
      <c r="N43" s="17"/>
    </row>
    <row r="44" spans="2:14" ht="21" customHeight="1" thickTop="1">
      <c r="B44" s="20"/>
      <c r="C44" s="21"/>
      <c r="D44" s="22"/>
      <c r="E44" s="22"/>
      <c r="F44" s="22"/>
      <c r="G44" s="22"/>
      <c r="H44" s="22"/>
      <c r="I44" s="130"/>
      <c r="J44" s="131"/>
      <c r="K44" s="43"/>
      <c r="L44" s="19"/>
      <c r="M44" s="17"/>
      <c r="N44" s="17"/>
    </row>
    <row r="45" spans="2:14" ht="21" customHeight="1">
      <c r="B45" s="20"/>
      <c r="C45" s="21"/>
      <c r="D45" s="22"/>
      <c r="E45" s="22"/>
      <c r="F45" s="22"/>
      <c r="G45" s="22"/>
      <c r="H45" s="22"/>
      <c r="I45" s="132"/>
      <c r="J45" s="133"/>
      <c r="K45" s="44"/>
      <c r="L45" s="19"/>
      <c r="M45" s="17"/>
      <c r="N45" s="17"/>
    </row>
    <row r="46" spans="2:14" ht="21" customHeight="1">
      <c r="B46" s="20"/>
      <c r="C46" s="21"/>
      <c r="D46" s="22"/>
      <c r="E46" s="22"/>
      <c r="F46" s="22"/>
      <c r="G46" s="22"/>
      <c r="H46" s="22"/>
      <c r="I46" s="134"/>
      <c r="J46" s="135"/>
      <c r="K46" s="44"/>
      <c r="L46" s="19"/>
      <c r="M46" s="17"/>
      <c r="N46" s="17"/>
    </row>
    <row r="47" spans="2:14" ht="21" customHeight="1">
      <c r="B47" s="34"/>
      <c r="C47" s="45"/>
      <c r="D47" s="35"/>
      <c r="E47" s="35"/>
      <c r="F47" s="35"/>
      <c r="G47" s="35"/>
      <c r="H47" s="35"/>
      <c r="I47" s="134"/>
      <c r="J47" s="135"/>
      <c r="K47" s="44"/>
      <c r="L47" s="19"/>
      <c r="M47" s="17"/>
      <c r="N47" s="17"/>
    </row>
    <row r="48" spans="2:14" ht="21" customHeight="1">
      <c r="B48" s="34"/>
      <c r="C48" s="45"/>
      <c r="D48" s="35"/>
      <c r="E48" s="35"/>
      <c r="F48" s="35"/>
      <c r="G48" s="35"/>
      <c r="H48" s="35"/>
      <c r="I48" s="138"/>
      <c r="J48" s="139"/>
      <c r="K48" s="44"/>
      <c r="L48" s="19"/>
      <c r="M48" s="17"/>
      <c r="N48" s="17"/>
    </row>
    <row r="49" spans="2:14" ht="21" customHeight="1">
      <c r="B49" s="46"/>
      <c r="C49" s="10"/>
      <c r="D49" s="11"/>
      <c r="E49" s="11"/>
      <c r="F49" s="11"/>
      <c r="G49" s="11"/>
      <c r="H49" s="11"/>
      <c r="I49" s="136"/>
      <c r="J49" s="137"/>
      <c r="K49" s="47"/>
      <c r="L49" s="19"/>
      <c r="M49" s="17"/>
      <c r="N49" s="17"/>
    </row>
    <row r="50" spans="2:14" ht="21" customHeight="1">
      <c r="B50" s="48" t="s">
        <v>34</v>
      </c>
      <c r="J50" s="17"/>
      <c r="K50" s="17"/>
      <c r="L50" s="17"/>
      <c r="M50" s="17"/>
      <c r="N50" s="17"/>
    </row>
    <row r="51" ht="26.25" customHeight="1"/>
    <row r="52" spans="2:14" ht="18.75">
      <c r="B52" s="12" t="s">
        <v>35</v>
      </c>
      <c r="J52" s="17"/>
      <c r="K52" s="17"/>
      <c r="L52" s="17"/>
      <c r="M52" s="17"/>
      <c r="N52" s="17"/>
    </row>
    <row r="53" ht="7.5" customHeight="1"/>
    <row r="54" spans="2:9" ht="37.5" customHeight="1">
      <c r="B54" s="140" t="s">
        <v>36</v>
      </c>
      <c r="C54" s="140"/>
      <c r="D54" s="141">
        <v>0.87</v>
      </c>
      <c r="E54" s="142"/>
      <c r="F54" s="140" t="s">
        <v>37</v>
      </c>
      <c r="G54" s="140"/>
      <c r="H54" s="126">
        <v>6.4</v>
      </c>
      <c r="I54" s="127"/>
    </row>
    <row r="55" spans="2:9" ht="37.5" customHeight="1">
      <c r="B55" s="140" t="s">
        <v>38</v>
      </c>
      <c r="C55" s="140"/>
      <c r="D55" s="126">
        <v>6.8</v>
      </c>
      <c r="E55" s="127"/>
      <c r="F55" s="140" t="s">
        <v>39</v>
      </c>
      <c r="G55" s="140"/>
      <c r="H55" s="126">
        <v>77.3</v>
      </c>
      <c r="I55" s="127"/>
    </row>
    <row r="56" spans="2:14" ht="21" customHeight="1">
      <c r="B56" s="48" t="s">
        <v>40</v>
      </c>
      <c r="J56" s="17"/>
      <c r="K56" s="17"/>
      <c r="L56" s="17"/>
      <c r="M56" s="17"/>
      <c r="N56" s="17"/>
    </row>
  </sheetData>
  <mergeCells count="41">
    <mergeCell ref="C1:J1"/>
    <mergeCell ref="I24:J24"/>
    <mergeCell ref="I25:J25"/>
    <mergeCell ref="I18:J18"/>
    <mergeCell ref="I19:J19"/>
    <mergeCell ref="I20:J20"/>
    <mergeCell ref="I12:J12"/>
    <mergeCell ref="I13:J13"/>
    <mergeCell ref="I3:J3"/>
    <mergeCell ref="I4:J4"/>
    <mergeCell ref="B54:C54"/>
    <mergeCell ref="B55:C55"/>
    <mergeCell ref="F54:G54"/>
    <mergeCell ref="F55:G55"/>
    <mergeCell ref="D54:E54"/>
    <mergeCell ref="D55:E55"/>
    <mergeCell ref="H54:I54"/>
    <mergeCell ref="H55:I55"/>
    <mergeCell ref="I43:J43"/>
    <mergeCell ref="I44:J44"/>
    <mergeCell ref="I45:J45"/>
    <mergeCell ref="I46:J46"/>
    <mergeCell ref="I49:J49"/>
    <mergeCell ref="I47:J47"/>
    <mergeCell ref="I48:J48"/>
    <mergeCell ref="I39:J39"/>
    <mergeCell ref="I32:J32"/>
    <mergeCell ref="I33:J33"/>
    <mergeCell ref="I14:J14"/>
    <mergeCell ref="I35:J35"/>
    <mergeCell ref="I22:J22"/>
    <mergeCell ref="I23:J23"/>
    <mergeCell ref="I21:J21"/>
    <mergeCell ref="I36:J36"/>
    <mergeCell ref="I37:J37"/>
    <mergeCell ref="I38:J38"/>
    <mergeCell ref="I8:J8"/>
    <mergeCell ref="I9:J9"/>
    <mergeCell ref="I10:J10"/>
    <mergeCell ref="I11:J11"/>
    <mergeCell ref="I34:J34"/>
  </mergeCell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2008-03-14T09:54:15Z</cp:lastPrinted>
  <dcterms:created xsi:type="dcterms:W3CDTF">2008-02-15T06:55:04Z</dcterms:created>
  <dcterms:modified xsi:type="dcterms:W3CDTF">2008-03-14T09:54:31Z</dcterms:modified>
  <cp:category/>
  <cp:version/>
  <cp:contentType/>
  <cp:contentStatus/>
</cp:coreProperties>
</file>