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530" activeTab="0"/>
  </bookViews>
  <sheets>
    <sheet name="計算例" sheetId="1" r:id="rId1"/>
    <sheet name="Sheet1" sheetId="2" state="hidden" r:id="rId2"/>
  </sheets>
  <definedNames>
    <definedName name="A">#REF!</definedName>
    <definedName name="B">#REF!</definedName>
    <definedName name="C">#REF!</definedName>
    <definedName name="D">#REF!</definedName>
    <definedName name="K">#REF!</definedName>
    <definedName name="M">#REF!</definedName>
    <definedName name="_xlnm.Print_Area" localSheetId="0">'計算例'!$A$1:$CU$44</definedName>
    <definedName name="退職手当計算Ｈ１２_定年吏員_List">#REF!</definedName>
    <definedName name="退職手当計算Ｈ１２_定年吏員_List1">#REF!</definedName>
    <definedName name="退職手当計算Ｈ１２_定年吏員_List2">#REF!</definedName>
    <definedName name="退職手当計算Ｈ１２_定年吏員_List3">#REF!</definedName>
    <definedName name="定年吏員">#REF!</definedName>
  </definedNames>
  <calcPr fullCalcOnLoad="1"/>
</workbook>
</file>

<file path=xl/comments1.xml><?xml version="1.0" encoding="utf-8"?>
<comments xmlns="http://schemas.openxmlformats.org/spreadsheetml/2006/main">
  <authors>
    <author>作成者</author>
  </authors>
  <commentList>
    <comment ref="BQ11" authorId="0">
      <text>
        <r>
          <rPr>
            <b/>
            <sz val="9"/>
            <rFont val="ＭＳ Ｐゴシック"/>
            <family val="3"/>
          </rPr>
          <t>雇用保険法第17条1項</t>
        </r>
      </text>
    </comment>
    <comment ref="BQ19" authorId="0">
      <text>
        <r>
          <rPr>
            <b/>
            <sz val="9"/>
            <rFont val="ＭＳ Ｐゴシック"/>
            <family val="3"/>
          </rPr>
          <t>賃金日額4,970円未満</t>
        </r>
      </text>
    </comment>
    <comment ref="BQ15" authorId="0">
      <text>
        <r>
          <rPr>
            <b/>
            <sz val="9"/>
            <rFont val="ＭＳ Ｐゴシック"/>
            <family val="3"/>
          </rPr>
          <t>雇用保険法第17条2項</t>
        </r>
      </text>
    </comment>
    <comment ref="AP26" authorId="0">
      <text>
        <r>
          <rPr>
            <b/>
            <sz val="9"/>
            <rFont val="ＭＳ Ｐゴシック"/>
            <family val="3"/>
          </rPr>
          <t>支給率を入力
例）臨時的任用職員
勤続年数１年未満で任期満了
退職する場合、支給率は
「0.8370×勤続年数」となります。</t>
        </r>
      </text>
    </comment>
    <comment ref="BO26" authorId="0">
      <text>
        <r>
          <rPr>
            <b/>
            <sz val="9"/>
            <rFont val="MS P ゴシック"/>
            <family val="3"/>
          </rPr>
          <t>退職時の
給料＋給料の調整額＋教職調整額
の合計を入力</t>
        </r>
      </text>
    </comment>
    <comment ref="T28" authorId="0">
      <text>
        <r>
          <rPr>
            <b/>
            <sz val="9"/>
            <rFont val="MS P ゴシック"/>
            <family val="3"/>
          </rPr>
          <t>以下に該当する場合は、所定給付日数が90日よりも多くなる場合があります。
・勤続10年以上の退職者
・雇用保険法第22条第2項に規定する就職困難者（障害者等）
・職員の退職手当に関する条例第10条第1項に規定する特定退職者</t>
        </r>
      </text>
    </comment>
    <comment ref="T30" authorId="0">
      <text>
        <r>
          <rPr>
            <b/>
            <sz val="9"/>
            <rFont val="MS P ゴシック"/>
            <family val="3"/>
          </rPr>
          <t>待機日数とは
退職時に支給された退職手当を求職者の退職手当の先渡しとみなして、基本手当日額の何日分に当たるかを計算した日数</t>
        </r>
      </text>
    </comment>
  </commentList>
</comments>
</file>

<file path=xl/sharedStrings.xml><?xml version="1.0" encoding="utf-8"?>
<sst xmlns="http://schemas.openxmlformats.org/spreadsheetml/2006/main" count="279" uniqueCount="134">
  <si>
    <t>円</t>
  </si>
  <si>
    <t>退職した職員</t>
  </si>
  <si>
    <t>氏名</t>
  </si>
  <si>
    <t>勤続期間</t>
  </si>
  <si>
    <t>年</t>
  </si>
  <si>
    <t>月</t>
  </si>
  <si>
    <t>就職年月日</t>
  </si>
  <si>
    <t>給与形態</t>
  </si>
  <si>
    <t>月給・旬給・週給等</t>
  </si>
  <si>
    <t>退職年月日</t>
  </si>
  <si>
    <t>(B)</t>
  </si>
  <si>
    <t>日給・時間給・出来高払制等</t>
  </si>
  <si>
    <t>(A)</t>
  </si>
  <si>
    <t>(B)</t>
  </si>
  <si>
    <t>賃金日額算定の根拠及び額</t>
  </si>
  <si>
    <t>退職の月前6月に支払われた給与の総額</t>
  </si>
  <si>
    <t>退職の月前6月における労働日数</t>
  </si>
  <si>
    <t>賃金日額</t>
  </si>
  <si>
    <t>/</t>
  </si>
  <si>
    <t>=</t>
  </si>
  <si>
    <t>円</t>
  </si>
  <si>
    <t>給料</t>
  </si>
  <si>
    <t>月分</t>
  </si>
  <si>
    <t>日</t>
  </si>
  <si>
    <t>給料の調整額</t>
  </si>
  <si>
    <t>教職調整額</t>
  </si>
  <si>
    <t>義務特手当</t>
  </si>
  <si>
    <t>通勤手当</t>
  </si>
  <si>
    <t>住居手当</t>
  </si>
  <si>
    <t>※</t>
  </si>
  <si>
    <t>基本手当日額</t>
  </si>
  <si>
    <t>扶養手当</t>
  </si>
  <si>
    <t>特殊勤務手当</t>
  </si>
  <si>
    <t>時間外勤務手当</t>
  </si>
  <si>
    <t>寒冷地手当</t>
  </si>
  <si>
    <t>合計</t>
  </si>
  <si>
    <t>退職時に支給された退職手当</t>
  </si>
  <si>
    <t>説明欄</t>
  </si>
  <si>
    <t>×</t>
  </si>
  <si>
    <t>退職時の給料月額</t>
  </si>
  <si>
    <t>所定給付日数</t>
  </si>
  <si>
    <t>(</t>
  </si>
  <si>
    <t>/</t>
  </si>
  <si>
    <t>=</t>
  </si>
  <si>
    <t>≒</t>
  </si>
  <si>
    <t>)</t>
  </si>
  <si>
    <t>(A)</t>
  </si>
  <si>
    <t>①</t>
  </si>
  <si>
    <t>②</t>
  </si>
  <si>
    <t>③</t>
  </si>
  <si>
    <t>④</t>
  </si>
  <si>
    <t>⑥ 求職者の退職手当算定の基礎となる給与総額</t>
  </si>
  <si>
    <t>⑦</t>
  </si>
  <si>
    <t>⑧</t>
  </si>
  <si>
    <t>⑨</t>
  </si>
  <si>
    <t>＜計算例＞</t>
  </si>
  <si>
    <t>待期日数</t>
  </si>
  <si>
    <t>待　期　日　数</t>
  </si>
  <si>
    <t>⑩</t>
  </si>
  <si>
    <t>⑪</t>
  </si>
  <si>
    <t>⑫支給総額</t>
  </si>
  <si>
    <t>(</t>
  </si>
  <si>
    <t>－</t>
  </si>
  <si>
    <t>）</t>
  </si>
  <si>
    <t>＝</t>
  </si>
  <si>
    <t>支給総額</t>
  </si>
  <si>
    <t>認定回数</t>
  </si>
  <si>
    <t>認定日</t>
  </si>
  <si>
    <t>失業期間</t>
  </si>
  <si>
    <t>失業日数</t>
  </si>
  <si>
    <t>支給額</t>
  </si>
  <si>
    <t>第１回目</t>
  </si>
  <si>
    <t>第２回目</t>
  </si>
  <si>
    <t>第３回目</t>
  </si>
  <si>
    <t>地域手当</t>
  </si>
  <si>
    <t>基　　本　　手　　当　　日　　額　　計　　算　　書</t>
  </si>
  <si>
    <t>生年月日</t>
  </si>
  <si>
    <t>年齢</t>
  </si>
  <si>
    <t>歳</t>
  </si>
  <si>
    <t>歳以上</t>
  </si>
  <si>
    <t>歳未満の場合</t>
  </si>
  <si>
    <t>賃金日額（Ｗ）</t>
  </si>
  <si>
    <t>基本手当日額（計算式）</t>
  </si>
  <si>
    <t>※　１円未満切り捨て</t>
  </si>
  <si>
    <t>分基本手当日額</t>
  </si>
  <si>
    <r>
      <t>☆</t>
    </r>
    <r>
      <rPr>
        <sz val="9"/>
        <color indexed="10"/>
        <rFont val="ＭＳ Ｐ明朝"/>
        <family val="1"/>
      </rPr>
      <t>赤色</t>
    </r>
    <r>
      <rPr>
        <sz val="9"/>
        <color indexed="12"/>
        <rFont val="ＭＳ Ｐ明朝"/>
        <family val="1"/>
      </rPr>
      <t>で入力されているセルに数値を入力すれば、おおよその求職者の退職手当額が計算できます。</t>
    </r>
  </si>
  <si>
    <t>⑤</t>
  </si>
  <si>
    <t>⑥</t>
  </si>
  <si>
    <t>いずれか低い方</t>
  </si>
  <si>
    <t>以上</t>
  </si>
  <si>
    <t>未満</t>
  </si>
  <si>
    <t>W</t>
  </si>
  <si>
    <t>以下</t>
  </si>
  <si>
    <t>-</t>
  </si>
  <si>
    <t>{</t>
  </si>
  <si>
    <t>（</t>
  </si>
  <si>
    <t>ｗ</t>
  </si>
  <si>
    <t>)</t>
  </si>
  <si>
    <t>/</t>
  </si>
  <si>
    <t>）</t>
  </si>
  <si>
    <t>}</t>
  </si>
  <si>
    <t>超</t>
  </si>
  <si>
    <t>年齢</t>
  </si>
  <si>
    <t>歳以上</t>
  </si>
  <si>
    <t>歳未満の場合</t>
  </si>
  <si>
    <t>賃金日額（Ｗ）</t>
  </si>
  <si>
    <t>基本手当日額（計算式）</t>
  </si>
  <si>
    <t>+</t>
  </si>
  <si>
    <t>(</t>
  </si>
  <si>
    <t>×</t>
  </si>
  <si>
    <t>歳未満</t>
  </si>
  <si>
    <t>歳以上の場合</t>
  </si>
  <si>
    <t>管理職手当</t>
  </si>
  <si>
    <t>←退職時の満年齢を入力</t>
  </si>
  <si>
    <t>例の場合、１～３回目の
合計額＝支給総額</t>
  </si>
  <si>
    <t>※待期日数によって第1回目の支給額は異なります。</t>
  </si>
  <si>
    <t>※支給額は、失業日数×基本手当日額</t>
  </si>
  <si>
    <t>円の場合…支給総額</t>
  </si>
  <si>
    <t>令和○年○月○日</t>
  </si>
  <si>
    <t>令和□年□月□日</t>
  </si>
  <si>
    <t>○○　○○</t>
  </si>
  <si>
    <t>○</t>
  </si>
  <si>
    <t>　【例】所定給付日数90日（うち待機日数34日）で基本手当日額</t>
  </si>
  <si>
    <t>5/12(待期日数満了)～5/15</t>
  </si>
  <si>
    <t>5/16～6/15</t>
  </si>
  <si>
    <t>6/16～7/6</t>
  </si>
  <si>
    <t>基本手当日額：令和5年8月1日以降適用</t>
  </si>
  <si>
    <t>☆毎月の認定日に失業認定を受けた日数分ずつ、職員の請求に基づき支給することになります。</t>
  </si>
  <si>
    <t>基本となる給与が月、週その他一定の期間によって定められている者</t>
  </si>
  <si>
    <t>基本となる給与が、日、時間、出来高払制その他の請負制によって定められている者</t>
  </si>
  <si>
    <t>※　算式はR5.8.1以降のもの</t>
  </si>
  <si>
    <t>(ｲ) 日、時間、出来高払その他の請負制による給与</t>
  </si>
  <si>
    <t>(ﾛ) 月、週その他の一定の期間によって定められている給与</t>
  </si>
  <si>
    <t>受給資格の有無→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</si>
</sst>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満 &quot;##&quot; 歳)&quot;"/>
    <numFmt numFmtId="177" formatCode="&quot;(&quot;#,###"/>
    <numFmt numFmtId="178" formatCode="[Yellow][=0]0;#,###"/>
    <numFmt numFmtId="179" formatCode="0.0"/>
    <numFmt numFmtId="180" formatCode="[Yellow][=1]\1;General"/>
    <numFmt numFmtId="181" formatCode="0.0000"/>
    <numFmt numFmtId="182" formatCode="#0&quot; 人&quot;"/>
    <numFmt numFmtId="183" formatCode="[Yellow][=0]0;#,##0"/>
    <numFmt numFmtId="184" formatCode="#,###&quot; 円&quot;"/>
    <numFmt numFmtId="185" formatCode="\(#\)"/>
    <numFmt numFmtId="186" formatCode="##&quot;*&quot;"/>
    <numFmt numFmtId="187" formatCode="0_ "/>
    <numFmt numFmtId="188" formatCode="#,##0.000;[Red]\-#,##0.000"/>
    <numFmt numFmtId="189" formatCode="#,##0_ "/>
    <numFmt numFmtId="190" formatCode="#,##0_);[Red]\(#,##0\)"/>
  </numFmts>
  <fonts count="78">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9"/>
      <name val="ＭＳ Ｐ明朝"/>
      <family val="1"/>
    </font>
    <font>
      <b/>
      <sz val="11"/>
      <name val="ＭＳ Ｐ明朝"/>
      <family val="1"/>
    </font>
    <font>
      <b/>
      <sz val="9"/>
      <name val="ＭＳ Ｐ明朝"/>
      <family val="1"/>
    </font>
    <font>
      <b/>
      <sz val="10"/>
      <name val="ＭＳ Ｐ明朝"/>
      <family val="1"/>
    </font>
    <font>
      <b/>
      <sz val="12"/>
      <name val="ＭＳ Ｐ明朝"/>
      <family val="1"/>
    </font>
    <font>
      <sz val="10"/>
      <name val="ＭＳ Ｐ明朝"/>
      <family val="1"/>
    </font>
    <font>
      <b/>
      <sz val="8"/>
      <name val="ＭＳ Ｐ明朝"/>
      <family val="1"/>
    </font>
    <font>
      <sz val="8"/>
      <name val="ＭＳ Ｐ明朝"/>
      <family val="1"/>
    </font>
    <font>
      <sz val="7.5"/>
      <name val="ＭＳ Ｐ明朝"/>
      <family val="1"/>
    </font>
    <font>
      <u val="single"/>
      <sz val="9"/>
      <name val="ＭＳ Ｐ明朝"/>
      <family val="1"/>
    </font>
    <font>
      <b/>
      <u val="single"/>
      <sz val="9"/>
      <name val="ＭＳ Ｐ明朝"/>
      <family val="1"/>
    </font>
    <font>
      <sz val="10"/>
      <name val="Copperplate Gothic Light"/>
      <family val="2"/>
    </font>
    <font>
      <b/>
      <sz val="10"/>
      <name val="Copperplate Gothic Light"/>
      <family val="2"/>
    </font>
    <font>
      <b/>
      <sz val="9"/>
      <name val="ＭＳ Ｐゴシック"/>
      <family val="3"/>
    </font>
    <font>
      <b/>
      <u val="single"/>
      <sz val="11"/>
      <name val="Copperplate Gothic Light"/>
      <family val="2"/>
    </font>
    <font>
      <sz val="9"/>
      <color indexed="12"/>
      <name val="ＭＳ Ｐ明朝"/>
      <family val="1"/>
    </font>
    <font>
      <b/>
      <sz val="14"/>
      <color indexed="12"/>
      <name val="ＭＳ ゴシック"/>
      <family val="3"/>
    </font>
    <font>
      <b/>
      <sz val="11"/>
      <name val="ＭＳ Ｐゴシック"/>
      <family val="3"/>
    </font>
    <font>
      <sz val="11"/>
      <name val="ＭＳ Ｐゴシック"/>
      <family val="3"/>
    </font>
    <font>
      <b/>
      <sz val="12"/>
      <name val="ＭＳ Ｐゴシック"/>
      <family val="3"/>
    </font>
    <font>
      <sz val="10"/>
      <name val="ＭＳ Ｐゴシック"/>
      <family val="3"/>
    </font>
    <font>
      <sz val="9"/>
      <name val="ＭＳ Ｐゴシック"/>
      <family val="3"/>
    </font>
    <font>
      <sz val="11"/>
      <name val="Copperplate Gothic Light"/>
      <family val="2"/>
    </font>
    <font>
      <b/>
      <sz val="9"/>
      <color indexed="10"/>
      <name val="ＭＳ Ｐ明朝"/>
      <family val="1"/>
    </font>
    <font>
      <b/>
      <sz val="11"/>
      <color indexed="10"/>
      <name val="ＭＳ Ｐ明朝"/>
      <family val="1"/>
    </font>
    <font>
      <sz val="9"/>
      <color indexed="10"/>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indexed="8"/>
      <name val="ＭＳ Ｐ明朝"/>
      <family val="1"/>
    </font>
    <font>
      <b/>
      <u val="single"/>
      <sz val="9"/>
      <color indexed="60"/>
      <name val="ＭＳ Ｐゴシック"/>
      <family val="3"/>
    </font>
    <font>
      <sz val="10"/>
      <color indexed="9"/>
      <name val="ＭＳ Ｐ明朝"/>
      <family val="1"/>
    </font>
    <font>
      <sz val="11"/>
      <color indexed="9"/>
      <name val="ＭＳ Ｐ明朝"/>
      <family val="1"/>
    </font>
    <font>
      <b/>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1"/>
      <color theme="1"/>
      <name val="ＭＳ Ｐ明朝"/>
      <family val="1"/>
    </font>
    <font>
      <b/>
      <sz val="11"/>
      <color rgb="FFFF0000"/>
      <name val="ＭＳ Ｐ明朝"/>
      <family val="1"/>
    </font>
    <font>
      <b/>
      <sz val="12"/>
      <color rgb="FFFF0000"/>
      <name val="ＭＳ Ｐ明朝"/>
      <family val="1"/>
    </font>
    <font>
      <sz val="10"/>
      <color theme="0"/>
      <name val="ＭＳ Ｐ明朝"/>
      <family val="1"/>
    </font>
    <font>
      <sz val="11"/>
      <color theme="0"/>
      <name val="ＭＳ Ｐ明朝"/>
      <family val="1"/>
    </font>
    <font>
      <b/>
      <u val="single"/>
      <sz val="9"/>
      <color theme="5" tint="-0.2499700039625167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color indexed="63"/>
      </top>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style="thin"/>
      <top style="hair"/>
      <bottom style="hair"/>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style="hair"/>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hair"/>
      <bottom style="thin"/>
    </border>
    <border>
      <left style="thin"/>
      <right>
        <color indexed="63"/>
      </right>
      <top style="dotted"/>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pplyNumberFormat="0" applyFill="0" applyBorder="0" applyAlignment="0" applyProtection="0"/>
    <xf numFmtId="0" fontId="70" fillId="32" borderId="0" applyNumberFormat="0" applyBorder="0" applyAlignment="0" applyProtection="0"/>
  </cellStyleXfs>
  <cellXfs count="494">
    <xf numFmtId="0" fontId="0" fillId="0" borderId="0" xfId="0" applyAlignment="1">
      <alignment/>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distributed" vertical="center"/>
    </xf>
    <xf numFmtId="0" fontId="4" fillId="0" borderId="16" xfId="0" applyFont="1" applyBorder="1" applyAlignment="1">
      <alignment vertical="center"/>
    </xf>
    <xf numFmtId="0" fontId="4" fillId="0" borderId="0" xfId="0" applyFont="1" applyFill="1" applyBorder="1" applyAlignment="1">
      <alignment vertical="center"/>
    </xf>
    <xf numFmtId="0" fontId="4" fillId="0" borderId="10" xfId="0" applyFont="1" applyBorder="1" applyAlignment="1">
      <alignment horizontal="distributed" vertical="center"/>
    </xf>
    <xf numFmtId="0" fontId="0" fillId="0" borderId="17" xfId="0" applyBorder="1" applyAlignment="1">
      <alignment/>
    </xf>
    <xf numFmtId="0" fontId="4" fillId="0" borderId="15" xfId="0" applyFont="1" applyBorder="1" applyAlignment="1">
      <alignment vertical="center"/>
    </xf>
    <xf numFmtId="0" fontId="0" fillId="0" borderId="10" xfId="0" applyFill="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distributed" vertical="distributed" textRotation="255"/>
    </xf>
    <xf numFmtId="0" fontId="4" fillId="0" borderId="0" xfId="0" applyFont="1" applyBorder="1" applyAlignment="1">
      <alignment horizontal="distributed" vertical="distributed" textRotation="255"/>
    </xf>
    <xf numFmtId="0" fontId="4" fillId="0" borderId="16" xfId="0" applyFont="1" applyBorder="1" applyAlignment="1">
      <alignment horizontal="distributed" vertical="distributed" textRotation="255"/>
    </xf>
    <xf numFmtId="0" fontId="4" fillId="0" borderId="20" xfId="0" applyFont="1" applyBorder="1" applyAlignment="1">
      <alignment vertical="center"/>
    </xf>
    <xf numFmtId="0" fontId="0" fillId="0" borderId="15" xfId="0" applyBorder="1" applyAlignment="1">
      <alignment vertical="center"/>
    </xf>
    <xf numFmtId="58" fontId="4" fillId="0" borderId="15" xfId="0" applyNumberFormat="1" applyFont="1" applyBorder="1" applyAlignment="1">
      <alignment horizontal="distributed" vertical="center"/>
    </xf>
    <xf numFmtId="58" fontId="4" fillId="0" borderId="11" xfId="0" applyNumberFormat="1" applyFont="1" applyBorder="1" applyAlignment="1">
      <alignment horizontal="distributed" vertical="center"/>
    </xf>
    <xf numFmtId="0" fontId="0" fillId="0" borderId="15" xfId="0" applyBorder="1" applyAlignment="1">
      <alignment horizontal="distributed" vertical="center"/>
    </xf>
    <xf numFmtId="0" fontId="4" fillId="0" borderId="15" xfId="0" applyFont="1" applyBorder="1" applyAlignment="1">
      <alignment horizontal="center" vertical="center"/>
    </xf>
    <xf numFmtId="0" fontId="11" fillId="0" borderId="15" xfId="0" applyFont="1" applyBorder="1" applyAlignment="1">
      <alignment vertical="center"/>
    </xf>
    <xf numFmtId="0" fontId="0" fillId="0" borderId="0" xfId="0" applyBorder="1" applyAlignment="1">
      <alignment horizontal="distributed" vertical="center"/>
    </xf>
    <xf numFmtId="0" fontId="0" fillId="0" borderId="0" xfId="0" applyBorder="1" applyAlignment="1">
      <alignment horizontal="justify" vertical="top" wrapText="1"/>
    </xf>
    <xf numFmtId="0" fontId="0" fillId="0" borderId="17" xfId="0" applyBorder="1" applyAlignment="1">
      <alignment horizontal="justify" vertical="top" wrapText="1"/>
    </xf>
    <xf numFmtId="0" fontId="0" fillId="0" borderId="0" xfId="0" applyBorder="1" applyAlignment="1">
      <alignment horizontal="justify" vertical="center" wrapText="1"/>
    </xf>
    <xf numFmtId="0" fontId="4" fillId="0" borderId="16" xfId="0" applyFont="1" applyBorder="1" applyAlignment="1">
      <alignment vertical="top"/>
    </xf>
    <xf numFmtId="0" fontId="4" fillId="0" borderId="15"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1" xfId="0" applyFont="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0" fillId="0" borderId="17" xfId="0" applyBorder="1" applyAlignment="1">
      <alignment vertical="center"/>
    </xf>
    <xf numFmtId="38" fontId="15" fillId="0" borderId="11" xfId="49" applyFont="1" applyBorder="1" applyAlignment="1">
      <alignment vertical="center"/>
    </xf>
    <xf numFmtId="0" fontId="0" fillId="0" borderId="15" xfId="0" applyBorder="1" applyAlignment="1">
      <alignment/>
    </xf>
    <xf numFmtId="0" fontId="4" fillId="0" borderId="12" xfId="0" applyFont="1" applyFill="1" applyBorder="1" applyAlignment="1">
      <alignment vertical="center"/>
    </xf>
    <xf numFmtId="0" fontId="0" fillId="0" borderId="19" xfId="0" applyBorder="1" applyAlignment="1">
      <alignment/>
    </xf>
    <xf numFmtId="0" fontId="4" fillId="0" borderId="18" xfId="0" applyFont="1" applyFill="1" applyBorder="1" applyAlignment="1">
      <alignment vertical="center"/>
    </xf>
    <xf numFmtId="0" fontId="0" fillId="0" borderId="13" xfId="0" applyBorder="1" applyAlignment="1">
      <alignment/>
    </xf>
    <xf numFmtId="0" fontId="5" fillId="0" borderId="13" xfId="0" applyFont="1" applyBorder="1" applyAlignment="1">
      <alignment/>
    </xf>
    <xf numFmtId="0" fontId="5" fillId="0" borderId="10" xfId="0" applyFont="1" applyBorder="1" applyAlignment="1">
      <alignment/>
    </xf>
    <xf numFmtId="0" fontId="4" fillId="0" borderId="13" xfId="0" applyFont="1" applyBorder="1" applyAlignment="1">
      <alignment vertical="center" wrapText="1"/>
    </xf>
    <xf numFmtId="0" fontId="4" fillId="0" borderId="10" xfId="0" applyFont="1" applyBorder="1" applyAlignment="1">
      <alignment horizontal="left" vertical="center"/>
    </xf>
    <xf numFmtId="58" fontId="6" fillId="0" borderId="13" xfId="0" applyNumberFormat="1" applyFont="1" applyFill="1" applyBorder="1" applyAlignment="1">
      <alignment horizontal="left" vertical="center"/>
    </xf>
    <xf numFmtId="0" fontId="6" fillId="0" borderId="13" xfId="0" applyFont="1" applyBorder="1" applyAlignment="1">
      <alignment horizontal="left"/>
    </xf>
    <xf numFmtId="0" fontId="4" fillId="0" borderId="13" xfId="0" applyFont="1" applyFill="1" applyBorder="1" applyAlignment="1">
      <alignment horizontal="left" vertical="center"/>
    </xf>
    <xf numFmtId="176" fontId="7" fillId="0" borderId="13" xfId="0" applyNumberFormat="1" applyFont="1" applyFill="1" applyBorder="1" applyAlignment="1">
      <alignment horizontal="left" vertical="center"/>
    </xf>
    <xf numFmtId="0" fontId="0" fillId="0" borderId="13" xfId="0" applyBorder="1" applyAlignment="1">
      <alignment horizontal="distributed" vertical="center"/>
    </xf>
    <xf numFmtId="0" fontId="6" fillId="0" borderId="13" xfId="0" applyFont="1" applyBorder="1" applyAlignment="1">
      <alignment vertical="center"/>
    </xf>
    <xf numFmtId="0" fontId="4" fillId="33" borderId="0" xfId="0" applyFont="1" applyFill="1" applyBorder="1" applyAlignment="1">
      <alignment vertical="center"/>
    </xf>
    <xf numFmtId="0" fontId="4" fillId="34" borderId="0" xfId="0" applyFont="1" applyFill="1" applyBorder="1" applyAlignment="1">
      <alignment vertical="center"/>
    </xf>
    <xf numFmtId="0" fontId="0" fillId="35" borderId="20" xfId="0" applyFill="1" applyBorder="1" applyAlignment="1">
      <alignment horizontal="distributed" vertical="center"/>
    </xf>
    <xf numFmtId="0" fontId="0" fillId="35" borderId="0" xfId="0" applyFill="1" applyBorder="1" applyAlignment="1">
      <alignment horizontal="distributed" vertical="center"/>
    </xf>
    <xf numFmtId="0" fontId="4" fillId="35" borderId="15" xfId="0" applyFont="1" applyFill="1" applyBorder="1" applyAlignment="1">
      <alignment horizontal="center" vertical="center"/>
    </xf>
    <xf numFmtId="0" fontId="4" fillId="35" borderId="15" xfId="0" applyFont="1" applyFill="1" applyBorder="1" applyAlignment="1">
      <alignment vertical="center"/>
    </xf>
    <xf numFmtId="0" fontId="0" fillId="35" borderId="15" xfId="0" applyFill="1" applyBorder="1" applyAlignment="1">
      <alignment vertical="center"/>
    </xf>
    <xf numFmtId="0" fontId="0" fillId="35" borderId="12" xfId="0" applyFill="1" applyBorder="1" applyAlignment="1">
      <alignment vertical="center"/>
    </xf>
    <xf numFmtId="0" fontId="4" fillId="35" borderId="16" xfId="0" applyFont="1" applyFill="1" applyBorder="1" applyAlignment="1">
      <alignment vertical="center"/>
    </xf>
    <xf numFmtId="0" fontId="0" fillId="35" borderId="19" xfId="0" applyFill="1" applyBorder="1" applyAlignment="1">
      <alignment horizontal="justify" vertical="top" wrapText="1"/>
    </xf>
    <xf numFmtId="0" fontId="0" fillId="35" borderId="17" xfId="0" applyFill="1" applyBorder="1" applyAlignment="1">
      <alignment horizontal="justify" vertical="top" wrapText="1"/>
    </xf>
    <xf numFmtId="0" fontId="4" fillId="35" borderId="18" xfId="0" applyFont="1" applyFill="1" applyBorder="1" applyAlignment="1">
      <alignment vertical="center"/>
    </xf>
    <xf numFmtId="0" fontId="0" fillId="35" borderId="11" xfId="0" applyFill="1" applyBorder="1" applyAlignment="1">
      <alignment vertical="center"/>
    </xf>
    <xf numFmtId="0" fontId="4" fillId="35" borderId="0" xfId="0" applyFont="1" applyFill="1" applyBorder="1" applyAlignment="1">
      <alignment vertical="center"/>
    </xf>
    <xf numFmtId="0" fontId="4" fillId="35" borderId="0" xfId="0" applyFont="1" applyFill="1" applyBorder="1" applyAlignment="1">
      <alignment horizontal="center" vertical="center"/>
    </xf>
    <xf numFmtId="0" fontId="4" fillId="35" borderId="21" xfId="0" applyFont="1" applyFill="1" applyBorder="1" applyAlignment="1">
      <alignment vertical="center"/>
    </xf>
    <xf numFmtId="0" fontId="4" fillId="35" borderId="21" xfId="0" applyFont="1" applyFill="1" applyBorder="1" applyAlignment="1">
      <alignment horizontal="center" vertical="center"/>
    </xf>
    <xf numFmtId="0" fontId="0" fillId="35" borderId="0" xfId="0" applyFill="1" applyBorder="1" applyAlignment="1">
      <alignment vertical="center"/>
    </xf>
    <xf numFmtId="0" fontId="0" fillId="35" borderId="16" xfId="0" applyFill="1" applyBorder="1" applyAlignment="1">
      <alignment vertical="center"/>
    </xf>
    <xf numFmtId="0" fontId="0" fillId="35" borderId="20" xfId="0" applyFill="1" applyBorder="1" applyAlignment="1">
      <alignment vertical="center"/>
    </xf>
    <xf numFmtId="0" fontId="4" fillId="35" borderId="16" xfId="0" applyFont="1" applyFill="1" applyBorder="1" applyAlignment="1">
      <alignment horizontal="center" vertical="center"/>
    </xf>
    <xf numFmtId="0" fontId="0" fillId="35" borderId="26" xfId="0" applyFill="1" applyBorder="1" applyAlignment="1">
      <alignment vertical="center"/>
    </xf>
    <xf numFmtId="0" fontId="4" fillId="35" borderId="27" xfId="0" applyFont="1" applyFill="1" applyBorder="1" applyAlignment="1">
      <alignment vertical="top"/>
    </xf>
    <xf numFmtId="0" fontId="0" fillId="35" borderId="27" xfId="0" applyFill="1" applyBorder="1" applyAlignment="1">
      <alignment vertical="center"/>
    </xf>
    <xf numFmtId="0" fontId="0" fillId="35" borderId="28" xfId="0" applyFill="1" applyBorder="1" applyAlignment="1">
      <alignment vertical="center"/>
    </xf>
    <xf numFmtId="0" fontId="3" fillId="35" borderId="23" xfId="0" applyFont="1" applyFill="1" applyBorder="1" applyAlignment="1">
      <alignment horizontal="left" vertical="top"/>
    </xf>
    <xf numFmtId="0" fontId="0" fillId="35" borderId="29" xfId="0" applyFill="1" applyBorder="1" applyAlignment="1">
      <alignment vertical="center"/>
    </xf>
    <xf numFmtId="0" fontId="4" fillId="35" borderId="29" xfId="0" applyFont="1" applyFill="1" applyBorder="1" applyAlignment="1">
      <alignment horizontal="left" vertical="center"/>
    </xf>
    <xf numFmtId="0" fontId="0" fillId="35" borderId="16" xfId="0" applyFill="1" applyBorder="1" applyAlignment="1">
      <alignment horizontal="center" vertical="center"/>
    </xf>
    <xf numFmtId="0" fontId="0" fillId="35" borderId="19" xfId="0" applyFill="1" applyBorder="1" applyAlignment="1">
      <alignment vertical="center"/>
    </xf>
    <xf numFmtId="0" fontId="0" fillId="35" borderId="17" xfId="0" applyFill="1" applyBorder="1" applyAlignment="1">
      <alignment vertical="center"/>
    </xf>
    <xf numFmtId="0" fontId="0" fillId="33" borderId="0" xfId="0" applyFont="1" applyFill="1" applyBorder="1" applyAlignment="1">
      <alignment vertical="center"/>
    </xf>
    <xf numFmtId="0" fontId="6" fillId="33" borderId="0" xfId="0" applyFont="1" applyFill="1" applyBorder="1" applyAlignment="1">
      <alignment vertical="center"/>
    </xf>
    <xf numFmtId="0" fontId="0" fillId="33" borderId="0" xfId="0" applyFont="1" applyFill="1" applyBorder="1" applyAlignment="1">
      <alignment vertical="center"/>
    </xf>
    <xf numFmtId="0" fontId="5" fillId="0" borderId="15"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16" xfId="0" applyFont="1" applyBorder="1" applyAlignment="1">
      <alignment/>
    </xf>
    <xf numFmtId="0" fontId="5" fillId="0" borderId="20" xfId="0" applyFont="1" applyBorder="1" applyAlignment="1">
      <alignment/>
    </xf>
    <xf numFmtId="0" fontId="5" fillId="0" borderId="0" xfId="0" applyFont="1" applyBorder="1" applyAlignment="1">
      <alignment/>
    </xf>
    <xf numFmtId="0" fontId="11" fillId="0" borderId="17" xfId="0" applyFont="1" applyBorder="1" applyAlignment="1">
      <alignment vertical="center"/>
    </xf>
    <xf numFmtId="0" fontId="11" fillId="0" borderId="17" xfId="0" applyFont="1" applyBorder="1" applyAlignment="1">
      <alignment horizontal="center" vertical="center"/>
    </xf>
    <xf numFmtId="0" fontId="4" fillId="34" borderId="0" xfId="0" applyFont="1" applyFill="1" applyBorder="1" applyAlignment="1">
      <alignment vertical="center" wrapText="1"/>
    </xf>
    <xf numFmtId="0" fontId="4" fillId="34" borderId="17" xfId="0" applyFont="1" applyFill="1" applyBorder="1" applyAlignment="1">
      <alignment vertical="center"/>
    </xf>
    <xf numFmtId="0" fontId="4" fillId="34" borderId="30" xfId="0" applyFont="1" applyFill="1" applyBorder="1" applyAlignment="1">
      <alignment vertical="center" wrapText="1"/>
    </xf>
    <xf numFmtId="0" fontId="0" fillId="34" borderId="30" xfId="0" applyFill="1" applyBorder="1" applyAlignment="1">
      <alignment vertical="center"/>
    </xf>
    <xf numFmtId="0" fontId="0" fillId="34" borderId="31" xfId="0" applyFill="1" applyBorder="1" applyAlignment="1">
      <alignment vertical="center"/>
    </xf>
    <xf numFmtId="0" fontId="4" fillId="34" borderId="32" xfId="0" applyFont="1" applyFill="1" applyBorder="1" applyAlignment="1">
      <alignment vertical="center"/>
    </xf>
    <xf numFmtId="0" fontId="4" fillId="34" borderId="33" xfId="0" applyFont="1" applyFill="1" applyBorder="1" applyAlignment="1">
      <alignment vertical="center" wrapText="1"/>
    </xf>
    <xf numFmtId="0" fontId="4" fillId="34" borderId="33" xfId="0" applyFont="1" applyFill="1" applyBorder="1" applyAlignment="1">
      <alignment vertical="center"/>
    </xf>
    <xf numFmtId="0" fontId="4" fillId="34" borderId="34" xfId="0" applyFont="1" applyFill="1" applyBorder="1" applyAlignment="1">
      <alignment vertical="center"/>
    </xf>
    <xf numFmtId="0" fontId="9" fillId="0" borderId="0" xfId="0" applyFont="1" applyAlignment="1">
      <alignment vertical="center"/>
    </xf>
    <xf numFmtId="0" fontId="9" fillId="0" borderId="11" xfId="0" applyFont="1" applyBorder="1" applyAlignment="1">
      <alignment vertical="center"/>
    </xf>
    <xf numFmtId="0" fontId="24" fillId="0" borderId="0" xfId="0" applyFont="1" applyAlignment="1">
      <alignment vertical="center"/>
    </xf>
    <xf numFmtId="0" fontId="24" fillId="0" borderId="0" xfId="0" applyFont="1" applyAlignment="1">
      <alignment vertical="center" shrinkToFit="1"/>
    </xf>
    <xf numFmtId="0" fontId="8" fillId="0" borderId="0" xfId="0" applyFont="1" applyAlignment="1">
      <alignment horizontal="center" vertical="center"/>
    </xf>
    <xf numFmtId="0" fontId="9" fillId="0" borderId="10" xfId="0" applyFont="1" applyBorder="1" applyAlignment="1">
      <alignment horizontal="left" vertical="center"/>
    </xf>
    <xf numFmtId="0" fontId="0" fillId="0" borderId="0" xfId="0" applyFont="1" applyAlignment="1">
      <alignment vertical="center"/>
    </xf>
    <xf numFmtId="0" fontId="9" fillId="0" borderId="12"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0" fillId="0" borderId="13" xfId="0" applyBorder="1" applyAlignment="1">
      <alignment vertical="center"/>
    </xf>
    <xf numFmtId="0" fontId="26" fillId="0" borderId="14" xfId="0" applyFont="1" applyBorder="1" applyAlignment="1">
      <alignment vertical="center"/>
    </xf>
    <xf numFmtId="0" fontId="26" fillId="0" borderId="13" xfId="0" applyFont="1" applyBorder="1" applyAlignment="1">
      <alignment vertical="center"/>
    </xf>
    <xf numFmtId="0" fontId="0" fillId="0" borderId="10" xfId="0" applyBorder="1" applyAlignment="1">
      <alignment vertical="center"/>
    </xf>
    <xf numFmtId="0" fontId="9" fillId="0" borderId="11" xfId="0" applyFont="1" applyBorder="1" applyAlignment="1">
      <alignment vertical="center" shrinkToFit="1"/>
    </xf>
    <xf numFmtId="0" fontId="9" fillId="0" borderId="15" xfId="0" applyFont="1" applyBorder="1" applyAlignment="1">
      <alignment vertical="center" shrinkToFit="1"/>
    </xf>
    <xf numFmtId="0" fontId="9" fillId="0" borderId="15" xfId="0" applyFont="1" applyBorder="1" applyAlignment="1">
      <alignment horizontal="center" vertical="center" shrinkToFit="1"/>
    </xf>
    <xf numFmtId="0" fontId="9" fillId="0" borderId="0" xfId="0" applyFont="1" applyBorder="1" applyAlignment="1">
      <alignment vertical="center" shrinkToFit="1"/>
    </xf>
    <xf numFmtId="0" fontId="0" fillId="0" borderId="0" xfId="0" applyBorder="1" applyAlignment="1">
      <alignment vertical="center" shrinkToFit="1"/>
    </xf>
    <xf numFmtId="0" fontId="9" fillId="0" borderId="35" xfId="0" applyFont="1" applyBorder="1" applyAlignment="1">
      <alignment vertical="center" shrinkToFit="1"/>
    </xf>
    <xf numFmtId="0" fontId="9" fillId="0" borderId="29" xfId="0" applyFont="1" applyBorder="1" applyAlignment="1">
      <alignment vertical="center" shrinkToFit="1"/>
    </xf>
    <xf numFmtId="0" fontId="9" fillId="0" borderId="23" xfId="0" applyFont="1" applyBorder="1" applyAlignment="1">
      <alignment vertical="center" shrinkToFit="1"/>
    </xf>
    <xf numFmtId="0" fontId="9" fillId="0" borderId="23" xfId="0" applyFont="1" applyBorder="1" applyAlignment="1">
      <alignment horizontal="center" vertical="center" shrinkToFit="1"/>
    </xf>
    <xf numFmtId="0" fontId="0" fillId="0" borderId="29" xfId="0" applyBorder="1" applyAlignment="1">
      <alignment vertical="center" shrinkToFit="1"/>
    </xf>
    <xf numFmtId="0" fontId="0" fillId="0" borderId="36" xfId="0" applyBorder="1" applyAlignment="1">
      <alignment vertical="center" shrinkToFit="1"/>
    </xf>
    <xf numFmtId="0" fontId="9" fillId="0" borderId="29" xfId="0" applyFont="1" applyBorder="1" applyAlignment="1">
      <alignment horizontal="center" vertical="center" shrinkToFit="1"/>
    </xf>
    <xf numFmtId="0" fontId="9" fillId="0" borderId="19" xfId="0" applyFont="1" applyBorder="1" applyAlignment="1">
      <alignment vertical="center" shrinkToFit="1"/>
    </xf>
    <xf numFmtId="0" fontId="9" fillId="0" borderId="17" xfId="0" applyFont="1" applyBorder="1" applyAlignment="1">
      <alignment vertical="center" shrinkToFit="1"/>
    </xf>
    <xf numFmtId="0" fontId="0" fillId="0" borderId="17" xfId="0" applyBorder="1" applyAlignment="1">
      <alignment vertical="center" shrinkToFit="1"/>
    </xf>
    <xf numFmtId="0" fontId="26" fillId="0" borderId="0" xfId="0" applyFont="1" applyAlignment="1">
      <alignment vertical="center"/>
    </xf>
    <xf numFmtId="0" fontId="9" fillId="0" borderId="10" xfId="0" applyFont="1" applyBorder="1" applyAlignment="1">
      <alignment vertical="center"/>
    </xf>
    <xf numFmtId="0" fontId="9" fillId="0" borderId="20" xfId="0" applyFont="1" applyBorder="1" applyAlignment="1">
      <alignment vertical="center" shrinkToFit="1"/>
    </xf>
    <xf numFmtId="0" fontId="9" fillId="0" borderId="15" xfId="0" applyFont="1" applyBorder="1" applyAlignment="1">
      <alignment horizontal="left" vertical="center" shrinkToFit="1"/>
    </xf>
    <xf numFmtId="0" fontId="9" fillId="0" borderId="24" xfId="0" applyFont="1" applyBorder="1" applyAlignment="1">
      <alignment vertical="center" shrinkToFit="1"/>
    </xf>
    <xf numFmtId="38" fontId="9" fillId="0" borderId="22" xfId="49" applyFont="1" applyBorder="1" applyAlignment="1">
      <alignment vertical="center"/>
    </xf>
    <xf numFmtId="38" fontId="9" fillId="0" borderId="21" xfId="49" applyFont="1" applyBorder="1" applyAlignment="1">
      <alignment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vertical="center" shrinkToFit="1"/>
    </xf>
    <xf numFmtId="0" fontId="9" fillId="0" borderId="21" xfId="0" applyFont="1" applyBorder="1" applyAlignment="1">
      <alignment vertical="center" shrinkToFit="1"/>
    </xf>
    <xf numFmtId="0" fontId="9" fillId="0" borderId="21" xfId="0" applyFont="1" applyBorder="1" applyAlignment="1">
      <alignment horizontal="center" vertical="center" shrinkToFit="1"/>
    </xf>
    <xf numFmtId="0" fontId="0" fillId="0" borderId="21" xfId="0" applyBorder="1" applyAlignment="1">
      <alignment vertical="center" shrinkToFit="1"/>
    </xf>
    <xf numFmtId="0" fontId="9" fillId="0" borderId="17" xfId="0" applyFont="1" applyBorder="1" applyAlignment="1">
      <alignment horizontal="left" vertical="center" shrinkToFit="1"/>
    </xf>
    <xf numFmtId="0" fontId="9" fillId="36" borderId="21" xfId="0" applyFont="1" applyFill="1" applyBorder="1" applyAlignment="1">
      <alignment vertical="center" shrinkToFit="1"/>
    </xf>
    <xf numFmtId="38" fontId="9" fillId="36" borderId="29" xfId="49" applyFont="1" applyFill="1" applyBorder="1" applyAlignment="1">
      <alignment horizontal="center" vertical="center" shrinkToFit="1"/>
    </xf>
    <xf numFmtId="0" fontId="9" fillId="0" borderId="13" xfId="0" applyFont="1" applyBorder="1" applyAlignment="1">
      <alignment horizontal="distributed" vertical="center"/>
    </xf>
    <xf numFmtId="0" fontId="0" fillId="0" borderId="21" xfId="0" applyBorder="1" applyAlignment="1">
      <alignment shrinkToFit="1"/>
    </xf>
    <xf numFmtId="0" fontId="0" fillId="0" borderId="23" xfId="0" applyBorder="1" applyAlignment="1">
      <alignment shrinkToFit="1"/>
    </xf>
    <xf numFmtId="38" fontId="9" fillId="0" borderId="21" xfId="49" applyFont="1" applyBorder="1" applyAlignment="1">
      <alignment vertical="center" shrinkToFit="1"/>
    </xf>
    <xf numFmtId="38" fontId="9" fillId="36" borderId="23" xfId="49" applyFont="1" applyFill="1" applyBorder="1" applyAlignment="1">
      <alignment horizontal="center" vertical="center" shrinkToFit="1"/>
    </xf>
    <xf numFmtId="0" fontId="9" fillId="36" borderId="23" xfId="0" applyFont="1" applyFill="1" applyBorder="1" applyAlignment="1">
      <alignment vertical="center" shrinkToFit="1"/>
    </xf>
    <xf numFmtId="0" fontId="71" fillId="35" borderId="0" xfId="0" applyFont="1" applyFill="1" applyBorder="1" applyAlignment="1">
      <alignment horizontal="center" vertical="center"/>
    </xf>
    <xf numFmtId="0" fontId="72" fillId="35" borderId="0" xfId="0" applyFont="1" applyFill="1" applyBorder="1" applyAlignment="1">
      <alignment vertical="center"/>
    </xf>
    <xf numFmtId="0" fontId="72" fillId="35" borderId="20" xfId="0" applyFont="1" applyFill="1" applyBorder="1" applyAlignment="1">
      <alignment vertical="center"/>
    </xf>
    <xf numFmtId="0" fontId="72" fillId="35" borderId="21" xfId="0" applyFont="1" applyFill="1" applyBorder="1" applyAlignment="1">
      <alignment vertical="center"/>
    </xf>
    <xf numFmtId="0" fontId="71" fillId="35" borderId="21" xfId="0" applyFont="1" applyFill="1" applyBorder="1" applyAlignment="1">
      <alignment horizontal="left" vertical="center"/>
    </xf>
    <xf numFmtId="0" fontId="9" fillId="0" borderId="15" xfId="0" applyFont="1" applyBorder="1" applyAlignment="1">
      <alignment horizontal="distributed" vertical="center"/>
    </xf>
    <xf numFmtId="0" fontId="0" fillId="0" borderId="35" xfId="0" applyBorder="1" applyAlignment="1">
      <alignment vertical="center" shrinkToFit="1"/>
    </xf>
    <xf numFmtId="0" fontId="9" fillId="36" borderId="0" xfId="0" applyFont="1" applyFill="1" applyBorder="1" applyAlignment="1">
      <alignment vertical="center" shrinkToFit="1"/>
    </xf>
    <xf numFmtId="0" fontId="0" fillId="0" borderId="29" xfId="0" applyFont="1" applyBorder="1" applyAlignment="1">
      <alignment vertical="center" shrinkToFit="1"/>
    </xf>
    <xf numFmtId="38" fontId="9" fillId="36" borderId="37" xfId="49" applyFont="1" applyFill="1" applyBorder="1" applyAlignment="1">
      <alignment horizontal="center" vertical="center" shrinkToFit="1"/>
    </xf>
    <xf numFmtId="0" fontId="0" fillId="0" borderId="21" xfId="0" applyFont="1" applyBorder="1" applyAlignment="1">
      <alignment vertical="center" shrinkToFit="1"/>
    </xf>
    <xf numFmtId="0" fontId="4" fillId="36" borderId="21" xfId="0" applyFont="1" applyFill="1" applyBorder="1" applyAlignment="1">
      <alignment horizontal="center" vertical="center" shrinkToFit="1"/>
    </xf>
    <xf numFmtId="0" fontId="9" fillId="36" borderId="29" xfId="0" applyFont="1" applyFill="1" applyBorder="1" applyAlignment="1">
      <alignment horizontal="left" vertical="center" shrinkToFit="1"/>
    </xf>
    <xf numFmtId="0" fontId="9" fillId="36" borderId="23" xfId="0" applyFont="1" applyFill="1" applyBorder="1" applyAlignment="1">
      <alignment horizontal="left" vertical="center" shrinkToFit="1"/>
    </xf>
    <xf numFmtId="38" fontId="9" fillId="36" borderId="21" xfId="49" applyFont="1" applyFill="1" applyBorder="1" applyAlignment="1">
      <alignment horizontal="center" vertical="center" shrinkToFit="1"/>
    </xf>
    <xf numFmtId="0" fontId="9" fillId="36" borderId="29" xfId="0" applyFont="1" applyFill="1" applyBorder="1" applyAlignment="1">
      <alignment vertical="center" shrinkToFit="1"/>
    </xf>
    <xf numFmtId="0" fontId="6" fillId="0" borderId="13" xfId="0" applyFont="1" applyBorder="1" applyAlignment="1">
      <alignment horizontal="left" vertical="center"/>
    </xf>
    <xf numFmtId="0" fontId="5" fillId="0" borderId="18" xfId="0" applyFont="1" applyBorder="1" applyAlignment="1">
      <alignment/>
    </xf>
    <xf numFmtId="0" fontId="24" fillId="0" borderId="17" xfId="0" applyFon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5" fillId="0" borderId="0" xfId="0" applyFont="1" applyAlignment="1">
      <alignment horizontal="center" vertical="top" textRotation="255" wrapText="1"/>
    </xf>
    <xf numFmtId="189" fontId="23" fillId="34" borderId="41" xfId="0" applyNumberFormat="1" applyFont="1" applyFill="1" applyBorder="1" applyAlignment="1">
      <alignment horizontal="center" vertical="center"/>
    </xf>
    <xf numFmtId="189" fontId="23" fillId="34" borderId="39" xfId="0" applyNumberFormat="1" applyFont="1" applyFill="1" applyBorder="1" applyAlignment="1">
      <alignment horizontal="center" vertical="center"/>
    </xf>
    <xf numFmtId="189" fontId="23" fillId="34" borderId="42" xfId="0" applyNumberFormat="1" applyFont="1" applyFill="1" applyBorder="1" applyAlignment="1">
      <alignment horizontal="center" vertical="center"/>
    </xf>
    <xf numFmtId="56" fontId="9" fillId="0" borderId="14" xfId="0" applyNumberFormat="1" applyFont="1" applyBorder="1" applyAlignment="1">
      <alignment horizontal="center" vertical="center"/>
    </xf>
    <xf numFmtId="56" fontId="9" fillId="0" borderId="13" xfId="0" applyNumberFormat="1" applyFont="1" applyBorder="1" applyAlignment="1">
      <alignment horizontal="center" vertical="center"/>
    </xf>
    <xf numFmtId="56" fontId="9" fillId="0" borderId="10" xfId="0" applyNumberFormat="1" applyFont="1" applyBorder="1" applyAlignment="1">
      <alignment horizontal="center" vertical="center"/>
    </xf>
    <xf numFmtId="0" fontId="24" fillId="0" borderId="30" xfId="0" applyFont="1" applyBorder="1" applyAlignment="1">
      <alignment horizontal="left" vertical="center"/>
    </xf>
    <xf numFmtId="181" fontId="73" fillId="7" borderId="15" xfId="0" applyNumberFormat="1" applyFont="1" applyFill="1" applyBorder="1" applyAlignment="1" applyProtection="1">
      <alignment horizontal="left" vertical="center"/>
      <protection locked="0"/>
    </xf>
    <xf numFmtId="181" fontId="73" fillId="7" borderId="33" xfId="0" applyNumberFormat="1" applyFont="1" applyFill="1" applyBorder="1" applyAlignment="1" applyProtection="1">
      <alignment horizontal="left" vertical="center"/>
      <protection locked="0"/>
    </xf>
    <xf numFmtId="0" fontId="24" fillId="0" borderId="0"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9" fillId="34" borderId="38"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42" xfId="0" applyFont="1" applyFill="1" applyBorder="1" applyAlignment="1">
      <alignment horizontal="center" vertical="center"/>
    </xf>
    <xf numFmtId="178" fontId="0" fillId="0" borderId="11" xfId="49" applyNumberFormat="1" applyFont="1" applyFill="1" applyBorder="1" applyAlignment="1">
      <alignment vertical="center"/>
    </xf>
    <xf numFmtId="0" fontId="0" fillId="0" borderId="15" xfId="0" applyFont="1" applyBorder="1" applyAlignment="1">
      <alignment/>
    </xf>
    <xf numFmtId="0" fontId="0" fillId="0" borderId="19" xfId="0" applyFont="1" applyBorder="1" applyAlignment="1">
      <alignment/>
    </xf>
    <xf numFmtId="0" fontId="0" fillId="0" borderId="17" xfId="0" applyFont="1" applyBorder="1" applyAlignment="1">
      <alignment/>
    </xf>
    <xf numFmtId="0" fontId="0" fillId="0" borderId="0" xfId="0" applyFont="1" applyBorder="1" applyAlignment="1">
      <alignment/>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189" fontId="23" fillId="34" borderId="40" xfId="0" applyNumberFormat="1" applyFont="1" applyFill="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38" fontId="9" fillId="0" borderId="43" xfId="0" applyNumberFormat="1" applyFont="1" applyBorder="1" applyAlignment="1">
      <alignment horizontal="center" vertical="center"/>
    </xf>
    <xf numFmtId="38" fontId="22" fillId="34" borderId="0" xfId="0" applyNumberFormat="1" applyFont="1" applyFill="1" applyBorder="1" applyAlignment="1">
      <alignment horizontal="center" vertical="center"/>
    </xf>
    <xf numFmtId="38" fontId="11" fillId="0" borderId="17" xfId="49" applyFont="1" applyBorder="1" applyAlignment="1">
      <alignment horizontal="center" vertical="center"/>
    </xf>
    <xf numFmtId="0" fontId="0" fillId="0" borderId="17" xfId="0" applyBorder="1" applyAlignment="1">
      <alignment/>
    </xf>
    <xf numFmtId="0" fontId="6" fillId="0" borderId="15" xfId="0" applyFont="1" applyBorder="1" applyAlignment="1">
      <alignment horizontal="center" vertical="center"/>
    </xf>
    <xf numFmtId="0" fontId="5" fillId="0" borderId="15" xfId="0" applyFont="1" applyBorder="1" applyAlignment="1">
      <alignment/>
    </xf>
    <xf numFmtId="0" fontId="5" fillId="0" borderId="0" xfId="0" applyFont="1" applyBorder="1" applyAlignment="1">
      <alignment/>
    </xf>
    <xf numFmtId="0" fontId="11" fillId="0" borderId="17" xfId="0" applyFont="1" applyBorder="1" applyAlignment="1">
      <alignment horizontal="center" vertical="center"/>
    </xf>
    <xf numFmtId="0" fontId="0" fillId="0" borderId="15" xfId="0" applyFont="1" applyFill="1" applyBorder="1" applyAlignment="1">
      <alignment horizontal="distributed" vertical="center"/>
    </xf>
    <xf numFmtId="180" fontId="4" fillId="0" borderId="15" xfId="0" applyNumberFormat="1" applyFont="1" applyFill="1" applyBorder="1" applyAlignment="1">
      <alignment vertical="center"/>
    </xf>
    <xf numFmtId="0" fontId="0" fillId="0" borderId="15" xfId="0" applyBorder="1" applyAlignment="1">
      <alignment/>
    </xf>
    <xf numFmtId="0" fontId="0" fillId="0" borderId="0" xfId="0" applyBorder="1" applyAlignment="1">
      <alignment/>
    </xf>
    <xf numFmtId="0" fontId="16" fillId="0" borderId="15" xfId="49" applyNumberFormat="1" applyFont="1" applyBorder="1" applyAlignment="1">
      <alignment horizontal="right" vertical="center"/>
    </xf>
    <xf numFmtId="189" fontId="0" fillId="0" borderId="15" xfId="0" applyNumberFormat="1" applyFont="1" applyBorder="1" applyAlignment="1">
      <alignment horizontal="center" vertical="center"/>
    </xf>
    <xf numFmtId="189" fontId="0" fillId="0" borderId="17" xfId="0" applyNumberFormat="1" applyFont="1" applyBorder="1" applyAlignment="1">
      <alignment horizontal="center" vertical="center"/>
    </xf>
    <xf numFmtId="38" fontId="11" fillId="0" borderId="17" xfId="0" applyNumberFormat="1" applyFont="1" applyBorder="1" applyAlignment="1">
      <alignment horizontal="center" vertical="center"/>
    </xf>
    <xf numFmtId="38" fontId="16" fillId="0" borderId="15" xfId="49" applyNumberFormat="1" applyFont="1" applyFill="1" applyBorder="1" applyAlignment="1" applyProtection="1">
      <alignment vertical="center"/>
      <protection/>
    </xf>
    <xf numFmtId="0" fontId="5" fillId="0" borderId="15" xfId="0" applyFont="1" applyFill="1" applyBorder="1" applyAlignment="1" applyProtection="1">
      <alignment/>
      <protection/>
    </xf>
    <xf numFmtId="0" fontId="5" fillId="0" borderId="0" xfId="0" applyFont="1" applyFill="1" applyBorder="1" applyAlignment="1" applyProtection="1">
      <alignment/>
      <protection/>
    </xf>
    <xf numFmtId="0" fontId="4" fillId="0" borderId="15" xfId="0" applyFont="1" applyFill="1" applyBorder="1" applyAlignment="1">
      <alignment horizontal="distributed" vertical="center"/>
    </xf>
    <xf numFmtId="0" fontId="4" fillId="34" borderId="46" xfId="0" applyFont="1" applyFill="1" applyBorder="1" applyAlignment="1">
      <alignment horizontal="center" vertical="center" wrapText="1"/>
    </xf>
    <xf numFmtId="0" fontId="4" fillId="34" borderId="47"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49"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0" borderId="24" xfId="0" applyFont="1" applyFill="1" applyBorder="1" applyAlignment="1">
      <alignment horizontal="center" vertical="center"/>
    </xf>
    <xf numFmtId="0" fontId="0" fillId="0" borderId="23" xfId="0" applyBorder="1" applyAlignment="1">
      <alignment/>
    </xf>
    <xf numFmtId="0" fontId="0" fillId="0" borderId="19" xfId="0" applyBorder="1" applyAlignment="1">
      <alignment/>
    </xf>
    <xf numFmtId="0" fontId="4" fillId="0" borderId="23" xfId="0" applyFont="1" applyFill="1" applyBorder="1" applyAlignment="1">
      <alignment horizontal="distributed" vertical="center"/>
    </xf>
    <xf numFmtId="0" fontId="4" fillId="0" borderId="51" xfId="0" applyFont="1" applyFill="1" applyBorder="1" applyAlignment="1">
      <alignment horizontal="center" vertical="center"/>
    </xf>
    <xf numFmtId="0" fontId="0" fillId="0" borderId="52" xfId="0" applyBorder="1" applyAlignment="1">
      <alignment/>
    </xf>
    <xf numFmtId="0" fontId="14" fillId="35" borderId="0" xfId="0" applyFont="1" applyFill="1" applyBorder="1" applyAlignment="1">
      <alignment horizontal="center" vertical="center"/>
    </xf>
    <xf numFmtId="0" fontId="5" fillId="35" borderId="16" xfId="0" applyFont="1" applyFill="1" applyBorder="1" applyAlignment="1">
      <alignment/>
    </xf>
    <xf numFmtId="0" fontId="4" fillId="35" borderId="17" xfId="0" applyFont="1" applyFill="1" applyBorder="1" applyAlignment="1">
      <alignment vertical="top"/>
    </xf>
    <xf numFmtId="178" fontId="4" fillId="0" borderId="15" xfId="49" applyNumberFormat="1" applyFont="1" applyFill="1" applyBorder="1" applyAlignment="1">
      <alignment vertical="center"/>
    </xf>
    <xf numFmtId="0" fontId="4" fillId="0" borderId="15" xfId="0" applyFont="1" applyFill="1" applyBorder="1" applyAlignment="1">
      <alignment horizontal="center" vertical="center"/>
    </xf>
    <xf numFmtId="0" fontId="0" fillId="0" borderId="12" xfId="0" applyBorder="1" applyAlignment="1">
      <alignment/>
    </xf>
    <xf numFmtId="0" fontId="0" fillId="0" borderId="18" xfId="0" applyBorder="1" applyAlignment="1">
      <alignment/>
    </xf>
    <xf numFmtId="38" fontId="4" fillId="35" borderId="21" xfId="49" applyNumberFormat="1" applyFont="1" applyFill="1" applyBorder="1" applyAlignment="1">
      <alignment vertical="center"/>
    </xf>
    <xf numFmtId="0" fontId="4" fillId="0" borderId="15" xfId="0" applyFont="1" applyBorder="1" applyAlignment="1">
      <alignment horizontal="center" vertical="center"/>
    </xf>
    <xf numFmtId="0" fontId="4" fillId="0" borderId="20" xfId="0" applyFont="1" applyBorder="1" applyAlignment="1">
      <alignment horizontal="distributed" vertical="center"/>
    </xf>
    <xf numFmtId="0" fontId="0" fillId="0" borderId="0" xfId="0" applyAlignment="1">
      <alignment/>
    </xf>
    <xf numFmtId="38" fontId="27" fillId="7" borderId="0" xfId="49" applyFont="1" applyFill="1" applyBorder="1" applyAlignment="1" applyProtection="1">
      <alignment vertical="center" shrinkToFit="1"/>
      <protection locked="0"/>
    </xf>
    <xf numFmtId="0" fontId="28" fillId="7" borderId="0" xfId="0" applyFont="1" applyFill="1" applyAlignment="1" applyProtection="1">
      <alignment shrinkToFit="1"/>
      <protection locked="0"/>
    </xf>
    <xf numFmtId="0" fontId="4" fillId="0" borderId="21" xfId="0" applyFont="1" applyBorder="1" applyAlignment="1">
      <alignment horizontal="distributed" vertical="center"/>
    </xf>
    <xf numFmtId="0" fontId="0" fillId="0" borderId="21" xfId="0" applyBorder="1" applyAlignment="1">
      <alignment/>
    </xf>
    <xf numFmtId="38" fontId="27" fillId="7" borderId="21" xfId="49" applyFont="1" applyFill="1" applyBorder="1" applyAlignment="1" applyProtection="1">
      <alignment vertical="center" shrinkToFit="1"/>
      <protection locked="0"/>
    </xf>
    <xf numFmtId="0" fontId="28" fillId="7" borderId="21" xfId="0" applyFont="1" applyFill="1" applyBorder="1" applyAlignment="1" applyProtection="1">
      <alignment shrinkToFit="1"/>
      <protection locked="0"/>
    </xf>
    <xf numFmtId="0" fontId="11" fillId="0" borderId="0" xfId="0" applyFont="1" applyBorder="1" applyAlignment="1">
      <alignment horizontal="distributed" vertical="center" wrapText="1"/>
    </xf>
    <xf numFmtId="0" fontId="11" fillId="0" borderId="0" xfId="0" applyFont="1" applyBorder="1" applyAlignment="1">
      <alignment/>
    </xf>
    <xf numFmtId="0" fontId="4" fillId="0" borderId="0" xfId="0" applyFont="1" applyBorder="1" applyAlignment="1">
      <alignment horizontal="distributed" vertical="center"/>
    </xf>
    <xf numFmtId="0" fontId="4" fillId="35" borderId="20" xfId="0" applyFont="1" applyFill="1" applyBorder="1" applyAlignment="1">
      <alignment horizontal="distributed" vertical="center"/>
    </xf>
    <xf numFmtId="0" fontId="0" fillId="35" borderId="0" xfId="0" applyFill="1" applyAlignment="1">
      <alignment/>
    </xf>
    <xf numFmtId="0" fontId="11" fillId="0" borderId="20" xfId="0" applyFont="1" applyBorder="1" applyAlignment="1">
      <alignment horizontal="justify" vertical="top" wrapText="1"/>
    </xf>
    <xf numFmtId="0" fontId="0" fillId="0" borderId="16" xfId="0" applyBorder="1" applyAlignment="1">
      <alignment/>
    </xf>
    <xf numFmtId="0" fontId="12" fillId="0" borderId="20" xfId="0" applyFont="1" applyBorder="1" applyAlignment="1">
      <alignment horizontal="justify" vertical="top" wrapText="1"/>
    </xf>
    <xf numFmtId="0" fontId="0" fillId="0" borderId="25" xfId="0" applyBorder="1" applyAlignment="1">
      <alignment/>
    </xf>
    <xf numFmtId="0" fontId="4" fillId="0" borderId="0" xfId="0" applyFont="1" applyBorder="1" applyAlignment="1">
      <alignment horizontal="justify" vertical="top" wrapText="1"/>
    </xf>
    <xf numFmtId="0" fontId="4" fillId="0" borderId="11" xfId="0" applyFont="1" applyFill="1" applyBorder="1" applyAlignment="1">
      <alignment horizontal="center" vertical="center"/>
    </xf>
    <xf numFmtId="0" fontId="0" fillId="0" borderId="22" xfId="0" applyBorder="1" applyAlignment="1">
      <alignment/>
    </xf>
    <xf numFmtId="38" fontId="4" fillId="0" borderId="15" xfId="49" applyFont="1" applyFill="1" applyBorder="1" applyAlignment="1">
      <alignment vertical="center"/>
    </xf>
    <xf numFmtId="0" fontId="4" fillId="0" borderId="20" xfId="0" applyFont="1" applyBorder="1" applyAlignment="1">
      <alignment horizontal="center" vertical="center"/>
    </xf>
    <xf numFmtId="0" fontId="4" fillId="0" borderId="53" xfId="0" applyFont="1" applyFill="1" applyBorder="1" applyAlignment="1">
      <alignment horizontal="center" vertical="center"/>
    </xf>
    <xf numFmtId="0" fontId="0" fillId="0" borderId="54" xfId="0" applyBorder="1" applyAlignment="1">
      <alignment/>
    </xf>
    <xf numFmtId="0" fontId="0" fillId="0" borderId="37" xfId="0" applyBorder="1" applyAlignment="1">
      <alignment/>
    </xf>
    <xf numFmtId="178" fontId="4" fillId="0" borderId="23" xfId="49" applyNumberFormat="1" applyFont="1" applyFill="1" applyBorder="1" applyAlignment="1">
      <alignment vertical="center"/>
    </xf>
    <xf numFmtId="0" fontId="4" fillId="0" borderId="22" xfId="0" applyFont="1" applyBorder="1" applyAlignment="1">
      <alignment horizontal="distributed" vertical="center"/>
    </xf>
    <xf numFmtId="0" fontId="28" fillId="7" borderId="0" xfId="0" applyFont="1" applyFill="1" applyBorder="1" applyAlignment="1" applyProtection="1">
      <alignment shrinkToFit="1"/>
      <protection locked="0"/>
    </xf>
    <xf numFmtId="0" fontId="11" fillId="0" borderId="0" xfId="0" applyFont="1" applyBorder="1" applyAlignment="1">
      <alignment horizontal="distributed" vertical="center"/>
    </xf>
    <xf numFmtId="38" fontId="18" fillId="33" borderId="23" xfId="49" applyNumberFormat="1" applyFont="1" applyFill="1" applyBorder="1" applyAlignment="1">
      <alignment vertical="center"/>
    </xf>
    <xf numFmtId="0" fontId="5" fillId="33" borderId="23" xfId="0" applyFont="1" applyFill="1" applyBorder="1" applyAlignment="1">
      <alignment/>
    </xf>
    <xf numFmtId="0" fontId="4" fillId="0" borderId="15" xfId="0" applyFont="1" applyBorder="1" applyAlignment="1">
      <alignment horizontal="distributed" vertical="center"/>
    </xf>
    <xf numFmtId="38" fontId="73" fillId="7" borderId="11" xfId="49" applyFont="1" applyFill="1" applyBorder="1" applyAlignment="1" applyProtection="1">
      <alignment horizontal="right" vertical="center"/>
      <protection locked="0"/>
    </xf>
    <xf numFmtId="0" fontId="73" fillId="7" borderId="15" xfId="0" applyFont="1" applyFill="1" applyBorder="1" applyAlignment="1" applyProtection="1">
      <alignment/>
      <protection locked="0"/>
    </xf>
    <xf numFmtId="0" fontId="73" fillId="7" borderId="20" xfId="0" applyFont="1" applyFill="1" applyBorder="1" applyAlignment="1" applyProtection="1">
      <alignment/>
      <protection locked="0"/>
    </xf>
    <xf numFmtId="0" fontId="73" fillId="7" borderId="0" xfId="0" applyFont="1" applyFill="1" applyBorder="1" applyAlignment="1" applyProtection="1">
      <alignment/>
      <protection locked="0"/>
    </xf>
    <xf numFmtId="0" fontId="4" fillId="0" borderId="15" xfId="0" applyFont="1" applyBorder="1" applyAlignment="1">
      <alignment horizontal="distributed" vertical="center" wrapText="1"/>
    </xf>
    <xf numFmtId="179" fontId="4" fillId="0" borderId="15" xfId="0" applyNumberFormat="1" applyFont="1" applyFill="1" applyBorder="1" applyAlignment="1">
      <alignment horizontal="distributed" vertical="center"/>
    </xf>
    <xf numFmtId="0" fontId="4" fillId="0" borderId="11" xfId="0" applyFont="1" applyBorder="1" applyAlignment="1">
      <alignment horizontal="distributed" vertical="center"/>
    </xf>
    <xf numFmtId="0" fontId="0" fillId="0" borderId="20" xfId="0" applyBorder="1" applyAlignment="1">
      <alignment/>
    </xf>
    <xf numFmtId="0" fontId="4" fillId="0" borderId="23" xfId="0" applyFont="1" applyFill="1" applyBorder="1" applyAlignment="1">
      <alignment horizontal="center" vertical="center"/>
    </xf>
    <xf numFmtId="0" fontId="4" fillId="0" borderId="14" xfId="0" applyFont="1" applyBorder="1" applyAlignment="1">
      <alignment horizontal="distributed" vertical="center"/>
    </xf>
    <xf numFmtId="0" fontId="0" fillId="0" borderId="13" xfId="0" applyBorder="1" applyAlignment="1">
      <alignment/>
    </xf>
    <xf numFmtId="38" fontId="4" fillId="0" borderId="23" xfId="49" applyFont="1" applyFill="1" applyBorder="1" applyAlignment="1">
      <alignmen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74" fillId="7" borderId="13"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15" xfId="0" applyFont="1" applyFill="1" applyBorder="1" applyAlignment="1">
      <alignment horizontal="distributed"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Fill="1" applyBorder="1" applyAlignment="1">
      <alignment horizontal="center" vertical="center"/>
    </xf>
    <xf numFmtId="0" fontId="0" fillId="0" borderId="56" xfId="0" applyFont="1" applyBorder="1" applyAlignment="1">
      <alignment/>
    </xf>
    <xf numFmtId="0" fontId="10" fillId="0" borderId="56" xfId="0" applyFont="1" applyFill="1" applyBorder="1" applyAlignment="1">
      <alignment vertical="center"/>
    </xf>
    <xf numFmtId="0" fontId="5" fillId="0" borderId="56" xfId="0" applyFont="1" applyBorder="1" applyAlignment="1">
      <alignment/>
    </xf>
    <xf numFmtId="0" fontId="5" fillId="0" borderId="57" xfId="0" applyFont="1" applyBorder="1" applyAlignment="1">
      <alignment/>
    </xf>
    <xf numFmtId="0" fontId="4" fillId="0" borderId="58" xfId="0" applyFont="1" applyFill="1" applyBorder="1" applyAlignment="1">
      <alignment horizontal="center" vertical="center"/>
    </xf>
    <xf numFmtId="0" fontId="0" fillId="0" borderId="59" xfId="0" applyBorder="1" applyAlignment="1">
      <alignment/>
    </xf>
    <xf numFmtId="0" fontId="4" fillId="35" borderId="20"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0" xfId="0" applyFont="1" applyFill="1" applyBorder="1" applyAlignment="1">
      <alignment horizontal="justify" vertical="top" wrapText="1"/>
    </xf>
    <xf numFmtId="0" fontId="0" fillId="35" borderId="17" xfId="0" applyFill="1" applyBorder="1" applyAlignment="1">
      <alignment/>
    </xf>
    <xf numFmtId="0" fontId="4" fillId="0" borderId="20" xfId="0" applyFont="1" applyBorder="1" applyAlignment="1">
      <alignment horizontal="justify" vertical="top" wrapText="1"/>
    </xf>
    <xf numFmtId="0" fontId="4" fillId="0" borderId="13" xfId="0" applyFont="1" applyBorder="1" applyAlignment="1">
      <alignment horizontal="distributed" vertical="center"/>
    </xf>
    <xf numFmtId="0" fontId="7" fillId="0" borderId="13" xfId="0" applyNumberFormat="1" applyFont="1" applyBorder="1" applyAlignment="1">
      <alignment vertical="center"/>
    </xf>
    <xf numFmtId="0" fontId="7" fillId="0" borderId="13" xfId="0" applyNumberFormat="1" applyFont="1" applyBorder="1" applyAlignment="1">
      <alignment horizontal="center" vertical="center"/>
    </xf>
    <xf numFmtId="0" fontId="71" fillId="35" borderId="23" xfId="0" applyFont="1" applyFill="1" applyBorder="1" applyAlignment="1">
      <alignment horizontal="center" vertical="center"/>
    </xf>
    <xf numFmtId="0" fontId="4" fillId="0" borderId="23" xfId="0" applyFont="1" applyBorder="1" applyAlignment="1">
      <alignment horizontal="center" vertical="center"/>
    </xf>
    <xf numFmtId="38" fontId="71" fillId="35" borderId="24" xfId="49" applyFont="1" applyFill="1" applyBorder="1" applyAlignment="1">
      <alignment horizontal="center" vertical="center"/>
    </xf>
    <xf numFmtId="0" fontId="72" fillId="35" borderId="23" xfId="0" applyFont="1" applyFill="1" applyBorder="1" applyAlignment="1">
      <alignment/>
    </xf>
    <xf numFmtId="0" fontId="11" fillId="35" borderId="0" xfId="0" applyFont="1" applyFill="1" applyBorder="1" applyAlignment="1">
      <alignment horizontal="left" vertical="center"/>
    </xf>
    <xf numFmtId="0" fontId="0" fillId="35" borderId="16" xfId="0" applyFill="1" applyBorder="1" applyAlignment="1">
      <alignment/>
    </xf>
    <xf numFmtId="188" fontId="4" fillId="35" borderId="0" xfId="49" applyNumberFormat="1" applyFont="1" applyFill="1" applyBorder="1" applyAlignment="1">
      <alignment vertical="center" shrinkToFit="1"/>
    </xf>
    <xf numFmtId="0" fontId="4" fillId="35" borderId="21" xfId="0" applyFont="1" applyFill="1" applyBorder="1" applyAlignment="1">
      <alignment horizontal="center" vertical="center"/>
    </xf>
    <xf numFmtId="38" fontId="4" fillId="35" borderId="22" xfId="49" applyFont="1" applyFill="1" applyBorder="1" applyAlignment="1">
      <alignment horizontal="center" vertical="center"/>
    </xf>
    <xf numFmtId="0" fontId="0" fillId="35" borderId="21" xfId="0" applyFill="1" applyBorder="1" applyAlignment="1">
      <alignment/>
    </xf>
    <xf numFmtId="188" fontId="4" fillId="35" borderId="21" xfId="49" applyNumberFormat="1" applyFont="1" applyFill="1" applyBorder="1" applyAlignment="1">
      <alignment vertical="center" shrinkToFit="1"/>
    </xf>
    <xf numFmtId="38" fontId="4" fillId="35" borderId="20" xfId="49" applyFont="1" applyFill="1" applyBorder="1" applyAlignment="1">
      <alignment horizontal="center" vertical="center"/>
    </xf>
    <xf numFmtId="38" fontId="4" fillId="35" borderId="0" xfId="49" applyFont="1" applyFill="1" applyBorder="1" applyAlignment="1">
      <alignment horizontal="center" vertical="center"/>
    </xf>
    <xf numFmtId="0" fontId="4" fillId="0" borderId="23" xfId="0" applyFont="1" applyBorder="1" applyAlignment="1">
      <alignment horizontal="distributed" vertical="center"/>
    </xf>
    <xf numFmtId="0" fontId="0" fillId="0" borderId="23" xfId="0" applyFont="1" applyBorder="1" applyAlignment="1">
      <alignment/>
    </xf>
    <xf numFmtId="0" fontId="4" fillId="0" borderId="23" xfId="0" applyFont="1" applyBorder="1" applyAlignment="1">
      <alignment horizontal="distributed" vertical="center"/>
    </xf>
    <xf numFmtId="0" fontId="4" fillId="0" borderId="20" xfId="0" applyFont="1" applyBorder="1" applyAlignment="1">
      <alignment horizontal="distributed" vertical="distributed" textRotation="255"/>
    </xf>
    <xf numFmtId="0" fontId="4" fillId="0" borderId="11" xfId="0" applyFont="1" applyFill="1" applyBorder="1" applyAlignment="1">
      <alignment horizontal="distributed" vertical="center"/>
    </xf>
    <xf numFmtId="0" fontId="0" fillId="0" borderId="60" xfId="0" applyBorder="1" applyAlignment="1">
      <alignment/>
    </xf>
    <xf numFmtId="0" fontId="0" fillId="0" borderId="61" xfId="0" applyBorder="1" applyAlignment="1">
      <alignment/>
    </xf>
    <xf numFmtId="183" fontId="4" fillId="0" borderId="53" xfId="0" applyNumberFormat="1" applyFont="1" applyFill="1" applyBorder="1" applyAlignment="1">
      <alignment horizontal="center" vertical="center"/>
    </xf>
    <xf numFmtId="183" fontId="4" fillId="0" borderId="23" xfId="49" applyNumberFormat="1" applyFont="1" applyBorder="1" applyAlignment="1">
      <alignment vertical="center"/>
    </xf>
    <xf numFmtId="0" fontId="0" fillId="0" borderId="23" xfId="0" applyFont="1" applyBorder="1" applyAlignment="1">
      <alignment/>
    </xf>
    <xf numFmtId="0" fontId="13" fillId="35" borderId="0" xfId="0" applyFont="1" applyFill="1" applyBorder="1" applyAlignment="1">
      <alignment horizontal="center" vertical="center"/>
    </xf>
    <xf numFmtId="38" fontId="9" fillId="35" borderId="21" xfId="49" applyNumberFormat="1" applyFont="1" applyFill="1" applyBorder="1" applyAlignment="1">
      <alignment vertical="center"/>
    </xf>
    <xf numFmtId="177" fontId="4" fillId="35" borderId="21" xfId="49" applyNumberFormat="1" applyFont="1" applyFill="1" applyBorder="1" applyAlignment="1">
      <alignment vertical="center"/>
    </xf>
    <xf numFmtId="0" fontId="75" fillId="35" borderId="29" xfId="0" applyFont="1" applyFill="1" applyBorder="1" applyAlignment="1">
      <alignment vertical="center"/>
    </xf>
    <xf numFmtId="0" fontId="76" fillId="35" borderId="29" xfId="0" applyFont="1" applyFill="1" applyBorder="1" applyAlignment="1">
      <alignment/>
    </xf>
    <xf numFmtId="38" fontId="4" fillId="35" borderId="29" xfId="49" applyNumberFormat="1" applyFont="1" applyFill="1" applyBorder="1" applyAlignment="1">
      <alignment vertical="center"/>
    </xf>
    <xf numFmtId="38" fontId="4" fillId="35" borderId="23" xfId="49" applyNumberFormat="1" applyFont="1" applyFill="1" applyBorder="1" applyAlignment="1">
      <alignment vertical="center"/>
    </xf>
    <xf numFmtId="0" fontId="0" fillId="35" borderId="23" xfId="0" applyFill="1" applyBorder="1" applyAlignment="1">
      <alignment/>
    </xf>
    <xf numFmtId="0" fontId="4" fillId="35" borderId="23" xfId="0" applyFont="1" applyFill="1" applyBorder="1" applyAlignment="1">
      <alignment horizontal="center" vertical="center"/>
    </xf>
    <xf numFmtId="0" fontId="4" fillId="35" borderId="27" xfId="0" applyFont="1" applyFill="1" applyBorder="1" applyAlignment="1">
      <alignment vertical="top"/>
    </xf>
    <xf numFmtId="189" fontId="21" fillId="34" borderId="0" xfId="0" applyNumberFormat="1" applyFont="1" applyFill="1" applyBorder="1" applyAlignment="1">
      <alignment horizontal="center" vertical="center"/>
    </xf>
    <xf numFmtId="189" fontId="21" fillId="34" borderId="32" xfId="0" applyNumberFormat="1" applyFont="1" applyFill="1" applyBorder="1" applyAlignment="1">
      <alignment horizontal="center" vertical="center"/>
    </xf>
    <xf numFmtId="0" fontId="19" fillId="0" borderId="38" xfId="0" applyFont="1" applyBorder="1" applyAlignment="1">
      <alignment horizontal="left" vertical="center" shrinkToFit="1"/>
    </xf>
    <xf numFmtId="0" fontId="19" fillId="0" borderId="39" xfId="0" applyFont="1" applyBorder="1" applyAlignment="1">
      <alignment horizontal="left" vertical="center" shrinkToFit="1"/>
    </xf>
    <xf numFmtId="0" fontId="19" fillId="0" borderId="40" xfId="0" applyFont="1" applyBorder="1" applyAlignment="1">
      <alignment horizontal="left" vertical="center" shrinkToFit="1"/>
    </xf>
    <xf numFmtId="0" fontId="0" fillId="35" borderId="20" xfId="0" applyFill="1" applyBorder="1" applyAlignment="1">
      <alignment vertical="center"/>
    </xf>
    <xf numFmtId="186" fontId="4" fillId="35" borderId="23" xfId="0" applyNumberFormat="1" applyFont="1" applyFill="1" applyBorder="1" applyAlignment="1">
      <alignment horizontal="center" vertical="center"/>
    </xf>
    <xf numFmtId="38" fontId="4" fillId="35" borderId="0" xfId="49" applyNumberFormat="1" applyFont="1" applyFill="1" applyBorder="1" applyAlignment="1">
      <alignment vertical="center"/>
    </xf>
    <xf numFmtId="0" fontId="11" fillId="0" borderId="59" xfId="0" applyFont="1" applyFill="1" applyBorder="1" applyAlignment="1">
      <alignment vertical="center" wrapText="1"/>
    </xf>
    <xf numFmtId="0" fontId="0" fillId="0" borderId="62" xfId="0" applyBorder="1" applyAlignment="1">
      <alignment/>
    </xf>
    <xf numFmtId="0" fontId="0" fillId="35" borderId="0" xfId="0" applyFill="1" applyBorder="1" applyAlignment="1">
      <alignment vertical="center"/>
    </xf>
    <xf numFmtId="38" fontId="71" fillId="35" borderId="21" xfId="49" applyNumberFormat="1" applyFont="1" applyFill="1" applyBorder="1" applyAlignment="1">
      <alignment vertical="center"/>
    </xf>
    <xf numFmtId="0" fontId="72" fillId="35" borderId="21" xfId="0" applyFont="1" applyFill="1" applyBorder="1" applyAlignment="1">
      <alignment/>
    </xf>
    <xf numFmtId="0" fontId="4" fillId="35" borderId="63" xfId="0" applyFont="1" applyFill="1" applyBorder="1" applyAlignment="1">
      <alignment horizontal="center" vertical="center"/>
    </xf>
    <xf numFmtId="0" fontId="0" fillId="35" borderId="64" xfId="0" applyFill="1" applyBorder="1" applyAlignment="1">
      <alignment/>
    </xf>
    <xf numFmtId="0" fontId="4" fillId="35" borderId="21" xfId="0" applyFont="1" applyFill="1" applyBorder="1" applyAlignment="1">
      <alignment vertical="center"/>
    </xf>
    <xf numFmtId="0" fontId="4" fillId="35" borderId="0" xfId="0" applyFont="1" applyFill="1" applyBorder="1" applyAlignment="1">
      <alignment horizontal="left" vertical="center"/>
    </xf>
    <xf numFmtId="58" fontId="6" fillId="0" borderId="13" xfId="0" applyNumberFormat="1" applyFont="1" applyFill="1" applyBorder="1" applyAlignment="1">
      <alignment horizontal="distributed" vertical="center"/>
    </xf>
    <xf numFmtId="0" fontId="6" fillId="0" borderId="13" xfId="0" applyFont="1" applyBorder="1" applyAlignment="1">
      <alignment/>
    </xf>
    <xf numFmtId="0" fontId="8" fillId="0" borderId="13" xfId="0" applyFont="1" applyFill="1" applyBorder="1" applyAlignment="1">
      <alignment horizontal="distributed" vertical="center"/>
    </xf>
    <xf numFmtId="0" fontId="20" fillId="0" borderId="0" xfId="0" applyFont="1" applyBorder="1" applyAlignment="1">
      <alignment horizontal="left" vertical="center"/>
    </xf>
    <xf numFmtId="0" fontId="4" fillId="0" borderId="15" xfId="0" applyFont="1" applyBorder="1" applyAlignment="1">
      <alignment horizontal="center" vertical="distributed"/>
    </xf>
    <xf numFmtId="0" fontId="4" fillId="0" borderId="0" xfId="0" applyFont="1" applyBorder="1" applyAlignment="1">
      <alignment horizontal="center" vertical="distributed"/>
    </xf>
    <xf numFmtId="0" fontId="4" fillId="0" borderId="17" xfId="0" applyFont="1" applyBorder="1" applyAlignment="1">
      <alignment horizontal="center" vertical="distributed"/>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4" fillId="0" borderId="0" xfId="0" applyFont="1" applyAlignment="1">
      <alignment horizontal="right" vertical="center"/>
    </xf>
    <xf numFmtId="3" fontId="24" fillId="0" borderId="17" xfId="0" applyNumberFormat="1" applyFont="1" applyBorder="1" applyAlignment="1">
      <alignment horizontal="center" vertical="center"/>
    </xf>
    <xf numFmtId="0" fontId="77" fillId="0" borderId="17" xfId="0" applyFont="1" applyBorder="1" applyAlignment="1">
      <alignment horizontal="center" vertical="center"/>
    </xf>
    <xf numFmtId="0" fontId="4" fillId="0" borderId="11" xfId="0" applyFont="1" applyBorder="1" applyAlignment="1">
      <alignment horizontal="distributed" vertical="distributed" textRotation="255"/>
    </xf>
    <xf numFmtId="0" fontId="8"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left" vertical="center"/>
    </xf>
    <xf numFmtId="58" fontId="9" fillId="0" borderId="0" xfId="0" applyNumberFormat="1" applyFont="1" applyAlignment="1">
      <alignment horizontal="distributed" vertical="center"/>
    </xf>
    <xf numFmtId="0" fontId="9" fillId="0" borderId="0" xfId="0" applyFont="1" applyAlignment="1">
      <alignment horizontal="center" vertical="center"/>
    </xf>
    <xf numFmtId="38" fontId="9" fillId="0" borderId="14"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distributed" vertical="center"/>
    </xf>
    <xf numFmtId="0" fontId="0" fillId="0" borderId="10" xfId="0" applyBorder="1" applyAlignment="1">
      <alignment/>
    </xf>
    <xf numFmtId="0" fontId="9" fillId="0" borderId="13" xfId="0" applyFont="1" applyBorder="1" applyAlignment="1">
      <alignment horizontal="distributed" vertical="center"/>
    </xf>
    <xf numFmtId="38" fontId="9" fillId="36" borderId="55" xfId="49" applyFont="1" applyFill="1" applyBorder="1" applyAlignment="1">
      <alignment vertical="center"/>
    </xf>
    <xf numFmtId="0" fontId="0" fillId="36" borderId="56" xfId="0" applyFill="1" applyBorder="1" applyAlignment="1">
      <alignment/>
    </xf>
    <xf numFmtId="0" fontId="9" fillId="0" borderId="56" xfId="0" applyFont="1" applyBorder="1" applyAlignment="1">
      <alignment horizontal="center" vertical="center"/>
    </xf>
    <xf numFmtId="38" fontId="9" fillId="36" borderId="56" xfId="49" applyFont="1" applyFill="1" applyBorder="1" applyAlignment="1">
      <alignment vertical="center"/>
    </xf>
    <xf numFmtId="0" fontId="0" fillId="0" borderId="57" xfId="0" applyBorder="1" applyAlignment="1">
      <alignment/>
    </xf>
    <xf numFmtId="0" fontId="9" fillId="36" borderId="56" xfId="0" applyFont="1" applyFill="1" applyBorder="1" applyAlignment="1">
      <alignment horizontal="left" vertical="center" shrinkToFit="1"/>
    </xf>
    <xf numFmtId="0" fontId="9" fillId="0" borderId="15" xfId="0" applyFont="1" applyBorder="1" applyAlignment="1">
      <alignment horizontal="left" vertical="center" shrinkToFit="1"/>
    </xf>
    <xf numFmtId="38" fontId="9" fillId="0" borderId="15" xfId="0" applyNumberFormat="1" applyFont="1" applyBorder="1" applyAlignment="1">
      <alignment vertical="center" shrinkToFit="1"/>
    </xf>
    <xf numFmtId="0" fontId="0" fillId="0" borderId="15" xfId="0" applyBorder="1" applyAlignment="1">
      <alignment shrinkToFit="1"/>
    </xf>
    <xf numFmtId="0" fontId="0" fillId="0" borderId="56" xfId="0" applyBorder="1" applyAlignment="1">
      <alignment shrinkToFit="1"/>
    </xf>
    <xf numFmtId="38" fontId="15" fillId="0" borderId="55" xfId="49" applyFont="1" applyBorder="1" applyAlignment="1">
      <alignment vertical="center"/>
    </xf>
    <xf numFmtId="0" fontId="0" fillId="0" borderId="56" xfId="0" applyBorder="1" applyAlignment="1">
      <alignment/>
    </xf>
    <xf numFmtId="0" fontId="0" fillId="0" borderId="56" xfId="0" applyBorder="1" applyAlignment="1">
      <alignment horizontal="center" vertical="center"/>
    </xf>
    <xf numFmtId="38" fontId="9" fillId="36" borderId="35" xfId="49" applyFont="1" applyFill="1" applyBorder="1" applyAlignment="1">
      <alignment vertical="center"/>
    </xf>
    <xf numFmtId="0" fontId="0" fillId="36" borderId="29" xfId="0" applyFill="1" applyBorder="1" applyAlignment="1">
      <alignment/>
    </xf>
    <xf numFmtId="0" fontId="9" fillId="0" borderId="29" xfId="0" applyFont="1" applyBorder="1" applyAlignment="1">
      <alignment horizontal="center" vertical="center"/>
    </xf>
    <xf numFmtId="38" fontId="9" fillId="36" borderId="29" xfId="49" applyFont="1" applyFill="1" applyBorder="1" applyAlignment="1">
      <alignment vertical="center"/>
    </xf>
    <xf numFmtId="0" fontId="0" fillId="0" borderId="36" xfId="0" applyBorder="1" applyAlignment="1">
      <alignment/>
    </xf>
    <xf numFmtId="0" fontId="9" fillId="36" borderId="29" xfId="0" applyFont="1" applyFill="1" applyBorder="1" applyAlignment="1">
      <alignment horizontal="left" vertical="center" shrinkToFit="1"/>
    </xf>
    <xf numFmtId="0" fontId="0" fillId="0" borderId="29" xfId="0" applyFont="1" applyBorder="1" applyAlignment="1">
      <alignment horizontal="left" vertical="center" shrinkToFit="1"/>
    </xf>
    <xf numFmtId="38" fontId="9" fillId="0" borderId="35" xfId="49" applyFont="1" applyBorder="1" applyAlignment="1">
      <alignment vertical="center"/>
    </xf>
    <xf numFmtId="0" fontId="0" fillId="0" borderId="29" xfId="0" applyBorder="1" applyAlignment="1">
      <alignment/>
    </xf>
    <xf numFmtId="0" fontId="0" fillId="0" borderId="29" xfId="0" applyBorder="1" applyAlignment="1">
      <alignment horizontal="center" vertical="center"/>
    </xf>
    <xf numFmtId="0" fontId="9" fillId="0" borderId="29" xfId="0" applyFont="1" applyBorder="1" applyAlignment="1">
      <alignment horizontal="left" vertical="center" shrinkToFit="1"/>
    </xf>
    <xf numFmtId="38" fontId="9" fillId="0" borderId="29" xfId="0" applyNumberFormat="1" applyFont="1" applyBorder="1" applyAlignment="1">
      <alignment vertical="center" shrinkToFit="1"/>
    </xf>
    <xf numFmtId="0" fontId="0" fillId="0" borderId="29" xfId="0" applyBorder="1" applyAlignment="1">
      <alignment shrinkToFit="1"/>
    </xf>
    <xf numFmtId="38" fontId="15" fillId="0" borderId="35" xfId="49" applyFont="1" applyBorder="1" applyAlignment="1">
      <alignment vertical="center"/>
    </xf>
    <xf numFmtId="38" fontId="9" fillId="36" borderId="58" xfId="49" applyFont="1" applyFill="1" applyBorder="1" applyAlignment="1">
      <alignment vertical="center"/>
    </xf>
    <xf numFmtId="0" fontId="0" fillId="36" borderId="59" xfId="0" applyFill="1" applyBorder="1" applyAlignment="1">
      <alignment/>
    </xf>
    <xf numFmtId="0" fontId="9" fillId="0" borderId="59" xfId="0" applyFont="1" applyBorder="1" applyAlignment="1">
      <alignment horizontal="center" vertical="center"/>
    </xf>
    <xf numFmtId="38" fontId="9" fillId="0" borderId="59" xfId="49" applyFont="1" applyBorder="1" applyAlignment="1">
      <alignment vertical="center"/>
    </xf>
    <xf numFmtId="38" fontId="9" fillId="36" borderId="59" xfId="49" applyFont="1" applyFill="1" applyBorder="1" applyAlignment="1">
      <alignment horizontal="left" vertical="center" shrinkToFit="1"/>
    </xf>
    <xf numFmtId="38" fontId="15" fillId="0" borderId="58" xfId="49" applyFont="1" applyBorder="1" applyAlignment="1">
      <alignment vertical="center"/>
    </xf>
    <xf numFmtId="0" fontId="0" fillId="0" borderId="59" xfId="0" applyBorder="1" applyAlignment="1">
      <alignment horizontal="center" vertical="center"/>
    </xf>
    <xf numFmtId="0" fontId="9" fillId="0" borderId="57" xfId="0" applyFont="1" applyBorder="1" applyAlignment="1">
      <alignment horizontal="center" vertical="center"/>
    </xf>
    <xf numFmtId="38" fontId="9" fillId="0" borderId="59" xfId="49" applyFont="1" applyBorder="1" applyAlignment="1">
      <alignment horizontal="left" vertical="center" shrinkToFit="1"/>
    </xf>
    <xf numFmtId="0" fontId="9" fillId="0" borderId="56" xfId="0" applyFont="1" applyBorder="1" applyAlignment="1">
      <alignment horizontal="left" vertical="center" shrinkToFit="1"/>
    </xf>
    <xf numFmtId="38" fontId="9" fillId="0" borderId="56" xfId="0" applyNumberFormat="1" applyFont="1" applyBorder="1" applyAlignment="1">
      <alignment vertical="center" shrinkToFit="1"/>
    </xf>
    <xf numFmtId="0" fontId="9" fillId="0" borderId="36" xfId="0" applyFont="1" applyBorder="1" applyAlignment="1">
      <alignment horizontal="center" vertical="center"/>
    </xf>
    <xf numFmtId="0" fontId="0" fillId="0" borderId="29" xfId="0" applyFont="1" applyBorder="1" applyAlignment="1">
      <alignment horizontal="left" vertical="center" shrinkToFit="1"/>
    </xf>
    <xf numFmtId="38" fontId="9" fillId="36" borderId="59" xfId="49" applyFont="1" applyFill="1" applyBorder="1" applyAlignment="1">
      <alignment vertical="center"/>
    </xf>
    <xf numFmtId="0" fontId="9" fillId="0" borderId="62" xfId="0" applyFont="1" applyBorder="1" applyAlignment="1">
      <alignment horizontal="center" vertical="center"/>
    </xf>
    <xf numFmtId="0" fontId="0" fillId="0" borderId="57" xfId="0" applyFont="1" applyBorder="1" applyAlignment="1">
      <alignment/>
    </xf>
    <xf numFmtId="0" fontId="9" fillId="0" borderId="23" xfId="0" applyFont="1" applyBorder="1" applyAlignment="1">
      <alignment horizontal="left" vertical="center" shrinkToFit="1"/>
    </xf>
    <xf numFmtId="0" fontId="0" fillId="0" borderId="23" xfId="0" applyBorder="1" applyAlignment="1">
      <alignment horizontal="center" vertical="center"/>
    </xf>
    <xf numFmtId="0" fontId="0" fillId="0" borderId="23" xfId="0" applyBorder="1" applyAlignment="1">
      <alignment shrinkToFit="1"/>
    </xf>
    <xf numFmtId="0" fontId="0" fillId="0" borderId="37" xfId="0" applyBorder="1" applyAlignment="1">
      <alignment shrinkToFit="1"/>
    </xf>
    <xf numFmtId="0" fontId="9" fillId="0" borderId="21" xfId="0" applyFont="1" applyBorder="1" applyAlignment="1">
      <alignment horizontal="left" vertical="center" shrinkToFit="1"/>
    </xf>
    <xf numFmtId="0" fontId="0" fillId="0" borderId="21" xfId="0" applyBorder="1" applyAlignment="1">
      <alignment shrinkToFit="1"/>
    </xf>
    <xf numFmtId="0" fontId="0" fillId="0" borderId="25" xfId="0" applyBorder="1" applyAlignment="1">
      <alignment shrinkToFit="1"/>
    </xf>
    <xf numFmtId="38" fontId="15" fillId="0" borderId="24" xfId="49" applyFont="1" applyBorder="1" applyAlignment="1">
      <alignment vertical="center"/>
    </xf>
    <xf numFmtId="190" fontId="9" fillId="36" borderId="23" xfId="49" applyNumberFormat="1" applyFont="1" applyFill="1" applyBorder="1" applyAlignment="1">
      <alignment horizontal="center" vertical="center" shrinkToFit="1"/>
    </xf>
    <xf numFmtId="190" fontId="0" fillId="0" borderId="23" xfId="0" applyNumberFormat="1" applyFont="1" applyBorder="1" applyAlignment="1">
      <alignment horizontal="center" vertical="center" shrinkToFit="1"/>
    </xf>
    <xf numFmtId="0" fontId="0" fillId="0" borderId="23" xfId="0" applyFont="1" applyBorder="1" applyAlignment="1">
      <alignment horizontal="center" vertical="center" shrinkToFit="1"/>
    </xf>
    <xf numFmtId="189" fontId="9" fillId="36" borderId="23" xfId="0" applyNumberFormat="1" applyFont="1" applyFill="1" applyBorder="1" applyAlignment="1">
      <alignment vertical="center" shrinkToFit="1"/>
    </xf>
    <xf numFmtId="189" fontId="0" fillId="0" borderId="23" xfId="0" applyNumberFormat="1" applyFont="1" applyBorder="1" applyAlignment="1">
      <alignment vertical="center" shrinkToFit="1"/>
    </xf>
    <xf numFmtId="0" fontId="0" fillId="0" borderId="23" xfId="0" applyFont="1" applyBorder="1" applyAlignment="1">
      <alignment vertical="center" shrinkToFit="1"/>
    </xf>
    <xf numFmtId="38" fontId="9" fillId="36" borderId="21" xfId="49" applyFont="1" applyFill="1" applyBorder="1" applyAlignment="1">
      <alignment horizontal="center" vertical="center" shrinkToFit="1"/>
    </xf>
    <xf numFmtId="0" fontId="0" fillId="0" borderId="21" xfId="0" applyFont="1" applyBorder="1" applyAlignment="1">
      <alignment vertical="center" shrinkToFit="1"/>
    </xf>
    <xf numFmtId="0" fontId="0" fillId="36" borderId="21" xfId="0" applyFont="1" applyFill="1" applyBorder="1" applyAlignment="1">
      <alignment horizontal="center" vertical="center" shrinkToFit="1"/>
    </xf>
    <xf numFmtId="0" fontId="0" fillId="0" borderId="21" xfId="0" applyFont="1" applyBorder="1" applyAlignment="1">
      <alignment horizontal="center" vertical="center" shrinkToFit="1"/>
    </xf>
    <xf numFmtId="38" fontId="9" fillId="0" borderId="21" xfId="0" applyNumberFormat="1" applyFont="1" applyBorder="1" applyAlignment="1">
      <alignment vertical="center" shrinkToFit="1"/>
    </xf>
    <xf numFmtId="0" fontId="0" fillId="36" borderId="29" xfId="0" applyFont="1" applyFill="1" applyBorder="1" applyAlignment="1">
      <alignment/>
    </xf>
    <xf numFmtId="0" fontId="9" fillId="36" borderId="21" xfId="0" applyFont="1" applyFill="1" applyBorder="1" applyAlignment="1">
      <alignment horizontal="left" vertical="center" shrinkToFit="1"/>
    </xf>
    <xf numFmtId="0" fontId="9" fillId="0" borderId="23" xfId="0" applyFont="1" applyBorder="1" applyAlignment="1">
      <alignment horizontal="center" vertical="center"/>
    </xf>
    <xf numFmtId="0" fontId="0" fillId="0" borderId="37" xfId="0" applyFont="1" applyBorder="1" applyAlignment="1">
      <alignment/>
    </xf>
    <xf numFmtId="0" fontId="9" fillId="36" borderId="23" xfId="0" applyFont="1" applyFill="1" applyBorder="1" applyAlignment="1">
      <alignment horizontal="left" vertical="center" shrinkToFit="1"/>
    </xf>
    <xf numFmtId="0" fontId="0" fillId="0" borderId="23" xfId="0" applyFont="1" applyBorder="1" applyAlignment="1">
      <alignment horizontal="left" vertical="center" shrinkToFit="1"/>
    </xf>
    <xf numFmtId="0" fontId="0" fillId="36" borderId="59" xfId="0" applyFont="1" applyFill="1" applyBorder="1" applyAlignment="1">
      <alignment/>
    </xf>
    <xf numFmtId="0" fontId="0" fillId="0" borderId="62" xfId="0" applyFont="1" applyBorder="1" applyAlignment="1">
      <alignment/>
    </xf>
    <xf numFmtId="0" fontId="0" fillId="0" borderId="36" xfId="0" applyFont="1" applyBorder="1" applyAlignment="1">
      <alignment/>
    </xf>
    <xf numFmtId="0" fontId="9" fillId="36" borderId="29" xfId="0" applyFont="1" applyFill="1" applyBorder="1" applyAlignment="1">
      <alignment vertical="center" shrinkToFit="1"/>
    </xf>
    <xf numFmtId="0" fontId="0" fillId="36" borderId="56" xfId="0" applyFont="1" applyFill="1" applyBorder="1" applyAlignment="1">
      <alignment/>
    </xf>
    <xf numFmtId="189" fontId="9" fillId="36" borderId="29" xfId="0" applyNumberFormat="1" applyFont="1" applyFill="1" applyBorder="1" applyAlignment="1">
      <alignment vertical="center" shrinkToFit="1"/>
    </xf>
    <xf numFmtId="189" fontId="0" fillId="0" borderId="29" xfId="0" applyNumberFormat="1" applyFont="1" applyBorder="1" applyAlignment="1">
      <alignment vertical="center" shrinkToFit="1"/>
    </xf>
    <xf numFmtId="0" fontId="0" fillId="0" borderId="29" xfId="0" applyFont="1" applyBorder="1" applyAlignment="1">
      <alignment vertical="center" shrinkToFit="1"/>
    </xf>
    <xf numFmtId="190" fontId="9" fillId="36" borderId="29" xfId="49" applyNumberFormat="1" applyFont="1" applyFill="1" applyBorder="1" applyAlignment="1">
      <alignment horizontal="center" vertical="center" shrinkToFit="1"/>
    </xf>
    <xf numFmtId="190" fontId="0" fillId="0" borderId="29" xfId="0" applyNumberFormat="1" applyFont="1" applyBorder="1" applyAlignment="1">
      <alignment horizontal="center" vertical="center" shrinkToFit="1"/>
    </xf>
    <xf numFmtId="0" fontId="0" fillId="0" borderId="29" xfId="0" applyFont="1" applyBorder="1" applyAlignment="1">
      <alignment horizontal="center" vertical="center" shrinkToFit="1"/>
    </xf>
    <xf numFmtId="0" fontId="9" fillId="0" borderId="0" xfId="0" applyFont="1" applyAlignment="1">
      <alignment vertical="center"/>
    </xf>
    <xf numFmtId="38" fontId="15" fillId="0" borderId="14" xfId="49" applyFont="1" applyBorder="1" applyAlignment="1">
      <alignment vertical="center"/>
    </xf>
    <xf numFmtId="189" fontId="0" fillId="0" borderId="29" xfId="0" applyNumberFormat="1" applyFont="1" applyBorder="1" applyAlignment="1">
      <alignment vertical="center" shrinkToFit="1"/>
    </xf>
    <xf numFmtId="0" fontId="0" fillId="0" borderId="29" xfId="0" applyFont="1" applyBorder="1" applyAlignment="1">
      <alignment vertical="center" shrinkToFit="1"/>
    </xf>
    <xf numFmtId="190" fontId="0" fillId="0" borderId="29" xfId="0" applyNumberFormat="1" applyFont="1" applyBorder="1" applyAlignment="1">
      <alignment horizontal="center" vertical="center" shrinkToFit="1"/>
    </xf>
    <xf numFmtId="0" fontId="0" fillId="0" borderId="29" xfId="0" applyFont="1" applyBorder="1" applyAlignment="1">
      <alignment horizontal="center" vertical="center" shrinkToFit="1"/>
    </xf>
    <xf numFmtId="38" fontId="9" fillId="0" borderId="23" xfId="0" applyNumberFormat="1" applyFont="1" applyBorder="1" applyAlignment="1">
      <alignment vertical="center" shrinkToFit="1"/>
    </xf>
    <xf numFmtId="189" fontId="9" fillId="0" borderId="29" xfId="0" applyNumberFormat="1" applyFont="1" applyBorder="1" applyAlignment="1">
      <alignment vertical="center" shrinkToFit="1"/>
    </xf>
    <xf numFmtId="189" fontId="0" fillId="0" borderId="29" xfId="0" applyNumberFormat="1" applyBorder="1" applyAlignment="1">
      <alignment vertical="center" shrinkToFit="1"/>
    </xf>
    <xf numFmtId="0" fontId="0" fillId="0" borderId="29" xfId="0" applyBorder="1" applyAlignment="1">
      <alignment vertical="center" shrinkToFit="1"/>
    </xf>
    <xf numFmtId="189" fontId="9" fillId="0" borderId="23" xfId="0" applyNumberFormat="1" applyFont="1" applyBorder="1" applyAlignment="1">
      <alignment vertical="center" shrinkToFit="1"/>
    </xf>
    <xf numFmtId="0" fontId="0" fillId="0" borderId="23" xfId="0" applyBorder="1" applyAlignment="1">
      <alignment vertical="center" shrinkToFit="1"/>
    </xf>
    <xf numFmtId="189" fontId="0" fillId="0" borderId="23" xfId="0" applyNumberFormat="1" applyBorder="1" applyAlignment="1">
      <alignment vertical="center" shrinkToFit="1"/>
    </xf>
    <xf numFmtId="0" fontId="22" fillId="34"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ont>
        <color rgb="FF9C0006"/>
      </font>
      <fill>
        <patternFill>
          <bgColor rgb="FFFFC7CE"/>
        </patternFill>
      </fill>
    </dxf>
    <dxf>
      <font>
        <strike/>
      </font>
    </dxf>
    <dxf>
      <font>
        <b/>
        <i val="0"/>
        <color indexed="10"/>
      </font>
    </dxf>
    <dxf>
      <font>
        <strike/>
      </font>
    </dxf>
    <dxf>
      <font>
        <b/>
        <i val="0"/>
        <color indexed="10"/>
      </font>
    </dxf>
    <dxf>
      <font>
        <strike/>
      </font>
    </dxf>
    <dxf>
      <font>
        <b/>
        <i val="0"/>
        <color indexed="10"/>
      </font>
    </dxf>
    <dxf>
      <font>
        <strike/>
      </font>
    </dxf>
    <dxf>
      <font>
        <b/>
        <i val="0"/>
        <color indexed="10"/>
      </font>
    </dxf>
    <dxf>
      <font>
        <b/>
        <i val="0"/>
        <color indexed="10"/>
      </font>
    </dxf>
    <dxf>
      <font>
        <b/>
        <i val="0"/>
        <color rgb="FFFF0000"/>
      </font>
      <border/>
    </dxf>
    <dxf>
      <font>
        <strike/>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32</xdr:row>
      <xdr:rowOff>0</xdr:rowOff>
    </xdr:from>
    <xdr:to>
      <xdr:col>16</xdr:col>
      <xdr:colOff>28575</xdr:colOff>
      <xdr:row>32</xdr:row>
      <xdr:rowOff>0</xdr:rowOff>
    </xdr:to>
    <xdr:sp>
      <xdr:nvSpPr>
        <xdr:cNvPr id="1" name="Line 8"/>
        <xdr:cNvSpPr>
          <a:spLocks/>
        </xdr:cNvSpPr>
      </xdr:nvSpPr>
      <xdr:spPr>
        <a:xfrm>
          <a:off x="609600" y="6724650"/>
          <a:ext cx="9429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66675</xdr:colOff>
      <xdr:row>32</xdr:row>
      <xdr:rowOff>0</xdr:rowOff>
    </xdr:to>
    <xdr:sp>
      <xdr:nvSpPr>
        <xdr:cNvPr id="2" name="Line 9"/>
        <xdr:cNvSpPr>
          <a:spLocks/>
        </xdr:cNvSpPr>
      </xdr:nvSpPr>
      <xdr:spPr>
        <a:xfrm>
          <a:off x="609600" y="6724650"/>
          <a:ext cx="9810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66675</xdr:colOff>
      <xdr:row>32</xdr:row>
      <xdr:rowOff>0</xdr:rowOff>
    </xdr:to>
    <xdr:sp>
      <xdr:nvSpPr>
        <xdr:cNvPr id="3" name="Line 10"/>
        <xdr:cNvSpPr>
          <a:spLocks/>
        </xdr:cNvSpPr>
      </xdr:nvSpPr>
      <xdr:spPr>
        <a:xfrm>
          <a:off x="609600" y="6724650"/>
          <a:ext cx="9810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66675</xdr:colOff>
      <xdr:row>32</xdr:row>
      <xdr:rowOff>0</xdr:rowOff>
    </xdr:to>
    <xdr:sp>
      <xdr:nvSpPr>
        <xdr:cNvPr id="4" name="Line 11"/>
        <xdr:cNvSpPr>
          <a:spLocks/>
        </xdr:cNvSpPr>
      </xdr:nvSpPr>
      <xdr:spPr>
        <a:xfrm>
          <a:off x="609600" y="6724650"/>
          <a:ext cx="9810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66675</xdr:colOff>
      <xdr:row>32</xdr:row>
      <xdr:rowOff>0</xdr:rowOff>
    </xdr:to>
    <xdr:sp>
      <xdr:nvSpPr>
        <xdr:cNvPr id="5" name="Line 12"/>
        <xdr:cNvSpPr>
          <a:spLocks/>
        </xdr:cNvSpPr>
      </xdr:nvSpPr>
      <xdr:spPr>
        <a:xfrm>
          <a:off x="609600" y="6724650"/>
          <a:ext cx="9810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66675</xdr:colOff>
      <xdr:row>32</xdr:row>
      <xdr:rowOff>0</xdr:rowOff>
    </xdr:to>
    <xdr:sp>
      <xdr:nvSpPr>
        <xdr:cNvPr id="6" name="Line 13"/>
        <xdr:cNvSpPr>
          <a:spLocks/>
        </xdr:cNvSpPr>
      </xdr:nvSpPr>
      <xdr:spPr>
        <a:xfrm>
          <a:off x="609600" y="6724650"/>
          <a:ext cx="9810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66675</xdr:colOff>
      <xdr:row>32</xdr:row>
      <xdr:rowOff>0</xdr:rowOff>
    </xdr:to>
    <xdr:sp>
      <xdr:nvSpPr>
        <xdr:cNvPr id="7" name="Line 14"/>
        <xdr:cNvSpPr>
          <a:spLocks/>
        </xdr:cNvSpPr>
      </xdr:nvSpPr>
      <xdr:spPr>
        <a:xfrm>
          <a:off x="609600" y="6724650"/>
          <a:ext cx="9810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66675</xdr:colOff>
      <xdr:row>32</xdr:row>
      <xdr:rowOff>0</xdr:rowOff>
    </xdr:to>
    <xdr:sp>
      <xdr:nvSpPr>
        <xdr:cNvPr id="8" name="Line 15"/>
        <xdr:cNvSpPr>
          <a:spLocks/>
        </xdr:cNvSpPr>
      </xdr:nvSpPr>
      <xdr:spPr>
        <a:xfrm>
          <a:off x="609600" y="6724650"/>
          <a:ext cx="9810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38100</xdr:colOff>
      <xdr:row>32</xdr:row>
      <xdr:rowOff>0</xdr:rowOff>
    </xdr:from>
    <xdr:to>
      <xdr:col>16</xdr:col>
      <xdr:colOff>28575</xdr:colOff>
      <xdr:row>32</xdr:row>
      <xdr:rowOff>0</xdr:rowOff>
    </xdr:to>
    <xdr:sp>
      <xdr:nvSpPr>
        <xdr:cNvPr id="9" name="Line 16"/>
        <xdr:cNvSpPr>
          <a:spLocks/>
        </xdr:cNvSpPr>
      </xdr:nvSpPr>
      <xdr:spPr>
        <a:xfrm>
          <a:off x="609600" y="6724650"/>
          <a:ext cx="9429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57150</xdr:colOff>
      <xdr:row>32</xdr:row>
      <xdr:rowOff>0</xdr:rowOff>
    </xdr:from>
    <xdr:to>
      <xdr:col>16</xdr:col>
      <xdr:colOff>76200</xdr:colOff>
      <xdr:row>32</xdr:row>
      <xdr:rowOff>0</xdr:rowOff>
    </xdr:to>
    <xdr:sp>
      <xdr:nvSpPr>
        <xdr:cNvPr id="10" name="Line 17"/>
        <xdr:cNvSpPr>
          <a:spLocks/>
        </xdr:cNvSpPr>
      </xdr:nvSpPr>
      <xdr:spPr>
        <a:xfrm flipV="1">
          <a:off x="1295400" y="67246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57150</xdr:colOff>
      <xdr:row>32</xdr:row>
      <xdr:rowOff>0</xdr:rowOff>
    </xdr:from>
    <xdr:to>
      <xdr:col>16</xdr:col>
      <xdr:colOff>76200</xdr:colOff>
      <xdr:row>32</xdr:row>
      <xdr:rowOff>0</xdr:rowOff>
    </xdr:to>
    <xdr:sp>
      <xdr:nvSpPr>
        <xdr:cNvPr id="11" name="Line 18"/>
        <xdr:cNvSpPr>
          <a:spLocks/>
        </xdr:cNvSpPr>
      </xdr:nvSpPr>
      <xdr:spPr>
        <a:xfrm flipV="1">
          <a:off x="1295400" y="67246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57150</xdr:colOff>
      <xdr:row>32</xdr:row>
      <xdr:rowOff>0</xdr:rowOff>
    </xdr:from>
    <xdr:to>
      <xdr:col>16</xdr:col>
      <xdr:colOff>76200</xdr:colOff>
      <xdr:row>32</xdr:row>
      <xdr:rowOff>0</xdr:rowOff>
    </xdr:to>
    <xdr:sp>
      <xdr:nvSpPr>
        <xdr:cNvPr id="12" name="Line 19"/>
        <xdr:cNvSpPr>
          <a:spLocks/>
        </xdr:cNvSpPr>
      </xdr:nvSpPr>
      <xdr:spPr>
        <a:xfrm flipV="1">
          <a:off x="1295400" y="67246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57150</xdr:colOff>
      <xdr:row>32</xdr:row>
      <xdr:rowOff>0</xdr:rowOff>
    </xdr:from>
    <xdr:to>
      <xdr:col>16</xdr:col>
      <xdr:colOff>76200</xdr:colOff>
      <xdr:row>32</xdr:row>
      <xdr:rowOff>0</xdr:rowOff>
    </xdr:to>
    <xdr:sp>
      <xdr:nvSpPr>
        <xdr:cNvPr id="13" name="Line 20"/>
        <xdr:cNvSpPr>
          <a:spLocks/>
        </xdr:cNvSpPr>
      </xdr:nvSpPr>
      <xdr:spPr>
        <a:xfrm flipV="1">
          <a:off x="1295400" y="67246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57150</xdr:colOff>
      <xdr:row>32</xdr:row>
      <xdr:rowOff>0</xdr:rowOff>
    </xdr:from>
    <xdr:to>
      <xdr:col>16</xdr:col>
      <xdr:colOff>76200</xdr:colOff>
      <xdr:row>32</xdr:row>
      <xdr:rowOff>0</xdr:rowOff>
    </xdr:to>
    <xdr:sp>
      <xdr:nvSpPr>
        <xdr:cNvPr id="14" name="Line 21"/>
        <xdr:cNvSpPr>
          <a:spLocks/>
        </xdr:cNvSpPr>
      </xdr:nvSpPr>
      <xdr:spPr>
        <a:xfrm flipV="1">
          <a:off x="1295400" y="67246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66</xdr:col>
      <xdr:colOff>76200</xdr:colOff>
      <xdr:row>36</xdr:row>
      <xdr:rowOff>95250</xdr:rowOff>
    </xdr:from>
    <xdr:to>
      <xdr:col>71</xdr:col>
      <xdr:colOff>95250</xdr:colOff>
      <xdr:row>36</xdr:row>
      <xdr:rowOff>95250</xdr:rowOff>
    </xdr:to>
    <xdr:sp>
      <xdr:nvSpPr>
        <xdr:cNvPr id="15" name="Line 24"/>
        <xdr:cNvSpPr>
          <a:spLocks/>
        </xdr:cNvSpPr>
      </xdr:nvSpPr>
      <xdr:spPr>
        <a:xfrm>
          <a:off x="6362700" y="7572375"/>
          <a:ext cx="5905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70</xdr:col>
      <xdr:colOff>28575</xdr:colOff>
      <xdr:row>41</xdr:row>
      <xdr:rowOff>95250</xdr:rowOff>
    </xdr:from>
    <xdr:to>
      <xdr:col>71</xdr:col>
      <xdr:colOff>114300</xdr:colOff>
      <xdr:row>41</xdr:row>
      <xdr:rowOff>95250</xdr:rowOff>
    </xdr:to>
    <xdr:sp>
      <xdr:nvSpPr>
        <xdr:cNvPr id="16" name="Line 25"/>
        <xdr:cNvSpPr>
          <a:spLocks/>
        </xdr:cNvSpPr>
      </xdr:nvSpPr>
      <xdr:spPr>
        <a:xfrm flipH="1">
          <a:off x="6762750" y="86868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71</xdr:col>
      <xdr:colOff>95250</xdr:colOff>
      <xdr:row>36</xdr:row>
      <xdr:rowOff>95250</xdr:rowOff>
    </xdr:from>
    <xdr:to>
      <xdr:col>71</xdr:col>
      <xdr:colOff>95250</xdr:colOff>
      <xdr:row>41</xdr:row>
      <xdr:rowOff>95250</xdr:rowOff>
    </xdr:to>
    <xdr:sp>
      <xdr:nvSpPr>
        <xdr:cNvPr id="17" name="直線コネクタ 2"/>
        <xdr:cNvSpPr>
          <a:spLocks/>
        </xdr:cNvSpPr>
      </xdr:nvSpPr>
      <xdr:spPr>
        <a:xfrm flipH="1">
          <a:off x="6953250" y="7572375"/>
          <a:ext cx="0"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Y44"/>
  <sheetViews>
    <sheetView tabSelected="1" view="pageBreakPreview" zoomScaleSheetLayoutView="100" zoomScalePageLayoutView="0" workbookViewId="0" topLeftCell="A1">
      <selection activeCell="BM34" sqref="BM34:BW34"/>
    </sheetView>
  </sheetViews>
  <sheetFormatPr defaultColWidth="9.00390625" defaultRowHeight="13.5"/>
  <cols>
    <col min="1" max="66" width="1.25" style="2" customWidth="1"/>
    <col min="67" max="67" width="1.37890625" style="2" customWidth="1"/>
    <col min="68" max="68" width="1.25" style="2" customWidth="1"/>
    <col min="69" max="73" width="1.625" style="2" customWidth="1"/>
    <col min="74" max="147" width="1.25" style="2" customWidth="1"/>
    <col min="148" max="16384" width="9.00390625" style="2" customWidth="1"/>
  </cols>
  <sheetData>
    <row r="1" spans="1:75" ht="24.75" customHeight="1" thickBot="1">
      <c r="A1" s="379" t="s">
        <v>55</v>
      </c>
      <c r="B1" s="379"/>
      <c r="C1" s="379"/>
      <c r="D1" s="379"/>
      <c r="E1" s="379"/>
      <c r="F1" s="379"/>
      <c r="G1" s="379"/>
      <c r="H1" s="379"/>
      <c r="I1" s="379"/>
      <c r="J1" s="379"/>
      <c r="K1" s="379"/>
      <c r="L1" s="379"/>
      <c r="M1" s="379"/>
      <c r="N1" s="379"/>
      <c r="O1" s="379"/>
      <c r="Q1" s="361" t="s">
        <v>85</v>
      </c>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3"/>
    </row>
    <row r="2" spans="1:75" ht="18" customHeight="1">
      <c r="A2" s="389" t="s">
        <v>126</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1:75" ht="26.25" customHeight="1">
      <c r="A3" s="390" t="s">
        <v>1</v>
      </c>
      <c r="B3" s="228"/>
      <c r="C3" s="255"/>
      <c r="D3" s="300" t="s">
        <v>47</v>
      </c>
      <c r="E3" s="301"/>
      <c r="F3" s="323" t="s">
        <v>2</v>
      </c>
      <c r="G3" s="323"/>
      <c r="H3" s="323"/>
      <c r="I3" s="323"/>
      <c r="J3" s="323"/>
      <c r="K3" s="323"/>
      <c r="L3" s="323"/>
      <c r="M3" s="323"/>
      <c r="N3" s="323"/>
      <c r="O3" s="5"/>
      <c r="P3" s="8"/>
      <c r="Q3" s="378" t="s">
        <v>120</v>
      </c>
      <c r="R3" s="378"/>
      <c r="S3" s="378"/>
      <c r="T3" s="378"/>
      <c r="U3" s="378"/>
      <c r="V3" s="378"/>
      <c r="W3" s="378"/>
      <c r="X3" s="378"/>
      <c r="Y3" s="378"/>
      <c r="Z3" s="378"/>
      <c r="AA3" s="378"/>
      <c r="AB3" s="378"/>
      <c r="AC3" s="8"/>
      <c r="AD3" s="310" t="s">
        <v>50</v>
      </c>
      <c r="AE3" s="303"/>
      <c r="AF3" s="303" t="s">
        <v>77</v>
      </c>
      <c r="AG3" s="303"/>
      <c r="AH3" s="303"/>
      <c r="AI3" s="303"/>
      <c r="AJ3" s="303"/>
      <c r="AK3" s="304"/>
      <c r="AL3" s="305">
        <v>30</v>
      </c>
      <c r="AM3" s="305"/>
      <c r="AN3" s="305"/>
      <c r="AO3" s="305"/>
      <c r="AP3" s="305"/>
      <c r="AQ3" s="305"/>
      <c r="AR3" s="305"/>
      <c r="AS3" s="305"/>
      <c r="AT3" s="305"/>
      <c r="AU3" s="305"/>
      <c r="AV3" s="305"/>
      <c r="AW3" s="305"/>
      <c r="AX3" s="305"/>
      <c r="AY3" s="306" t="s">
        <v>78</v>
      </c>
      <c r="AZ3" s="306"/>
      <c r="BA3" s="307"/>
      <c r="BB3" s="57"/>
      <c r="BC3" s="181" t="s">
        <v>113</v>
      </c>
      <c r="BD3" s="58"/>
      <c r="BE3" s="58"/>
      <c r="BF3" s="58"/>
      <c r="BG3" s="58"/>
      <c r="BH3" s="58"/>
      <c r="BI3" s="58"/>
      <c r="BJ3" s="58"/>
      <c r="BK3" s="58"/>
      <c r="BL3" s="58"/>
      <c r="BM3" s="58"/>
      <c r="BN3" s="59"/>
      <c r="BO3" s="60"/>
      <c r="BP3" s="60"/>
      <c r="BQ3" s="60"/>
      <c r="BR3" s="60"/>
      <c r="BS3" s="60"/>
      <c r="BT3" s="60"/>
      <c r="BU3" s="60"/>
      <c r="BV3" s="59"/>
      <c r="BW3" s="56"/>
    </row>
    <row r="4" spans="1:75" ht="25.5" customHeight="1">
      <c r="A4" s="298"/>
      <c r="B4" s="229"/>
      <c r="C4" s="273"/>
      <c r="D4" s="300" t="s">
        <v>48</v>
      </c>
      <c r="E4" s="301"/>
      <c r="F4" s="323" t="s">
        <v>6</v>
      </c>
      <c r="G4" s="323"/>
      <c r="H4" s="323"/>
      <c r="I4" s="323"/>
      <c r="J4" s="323"/>
      <c r="K4" s="323"/>
      <c r="L4" s="323"/>
      <c r="M4" s="323"/>
      <c r="N4" s="323"/>
      <c r="O4" s="5"/>
      <c r="P4" s="8"/>
      <c r="Q4" s="376" t="s">
        <v>118</v>
      </c>
      <c r="R4" s="377"/>
      <c r="S4" s="377"/>
      <c r="T4" s="377"/>
      <c r="U4" s="377"/>
      <c r="V4" s="377"/>
      <c r="W4" s="377"/>
      <c r="X4" s="377"/>
      <c r="Y4" s="377"/>
      <c r="Z4" s="377"/>
      <c r="AA4" s="377"/>
      <c r="AB4" s="377"/>
      <c r="AC4" s="16"/>
      <c r="AD4" s="343" t="s">
        <v>86</v>
      </c>
      <c r="AE4" s="228"/>
      <c r="AF4" s="308" t="s">
        <v>7</v>
      </c>
      <c r="AG4" s="228"/>
      <c r="AH4" s="228"/>
      <c r="AI4" s="228"/>
      <c r="AJ4" s="228"/>
      <c r="AK4" s="255"/>
      <c r="AL4" s="311" t="s">
        <v>46</v>
      </c>
      <c r="AM4" s="312"/>
      <c r="AN4" s="312"/>
      <c r="AO4" s="313" t="s">
        <v>8</v>
      </c>
      <c r="AP4" s="314"/>
      <c r="AQ4" s="314"/>
      <c r="AR4" s="314"/>
      <c r="AS4" s="314"/>
      <c r="AT4" s="314"/>
      <c r="AU4" s="314"/>
      <c r="AV4" s="314"/>
      <c r="AW4" s="314"/>
      <c r="AX4" s="314"/>
      <c r="AY4" s="314"/>
      <c r="AZ4" s="314"/>
      <c r="BA4" s="315"/>
      <c r="BB4" s="300" t="s">
        <v>87</v>
      </c>
      <c r="BC4" s="301"/>
      <c r="BD4" s="323" t="s">
        <v>3</v>
      </c>
      <c r="BE4" s="323"/>
      <c r="BF4" s="323"/>
      <c r="BG4" s="323"/>
      <c r="BH4" s="323"/>
      <c r="BI4" s="323"/>
      <c r="BJ4" s="13"/>
      <c r="BK4" s="9"/>
      <c r="BL4" s="8"/>
      <c r="BM4" s="324" t="s">
        <v>121</v>
      </c>
      <c r="BN4" s="324" t="e">
        <v>#REF!</v>
      </c>
      <c r="BO4" s="324" t="e">
        <v>#REF!</v>
      </c>
      <c r="BP4" s="309" t="s">
        <v>4</v>
      </c>
      <c r="BQ4" s="309"/>
      <c r="BR4" s="325" t="s">
        <v>121</v>
      </c>
      <c r="BS4" s="325" t="e">
        <v>#REF!</v>
      </c>
      <c r="BT4" s="325" t="e">
        <v>#REF!</v>
      </c>
      <c r="BU4" s="309" t="s">
        <v>5</v>
      </c>
      <c r="BV4" s="309"/>
      <c r="BW4" s="5"/>
    </row>
    <row r="5" spans="1:75" ht="25.5" customHeight="1">
      <c r="A5" s="246"/>
      <c r="B5" s="221"/>
      <c r="C5" s="256"/>
      <c r="D5" s="300" t="s">
        <v>49</v>
      </c>
      <c r="E5" s="301"/>
      <c r="F5" s="323" t="s">
        <v>9</v>
      </c>
      <c r="G5" s="323"/>
      <c r="H5" s="323"/>
      <c r="I5" s="323"/>
      <c r="J5" s="323"/>
      <c r="K5" s="323"/>
      <c r="L5" s="323"/>
      <c r="M5" s="323"/>
      <c r="N5" s="323"/>
      <c r="O5" s="17"/>
      <c r="P5" s="18"/>
      <c r="Q5" s="376" t="s">
        <v>119</v>
      </c>
      <c r="R5" s="377"/>
      <c r="S5" s="377"/>
      <c r="T5" s="377"/>
      <c r="U5" s="377"/>
      <c r="V5" s="377"/>
      <c r="W5" s="377"/>
      <c r="X5" s="377"/>
      <c r="Y5" s="377"/>
      <c r="Z5" s="377"/>
      <c r="AA5" s="377"/>
      <c r="AB5" s="377"/>
      <c r="AC5" s="16"/>
      <c r="AD5" s="246"/>
      <c r="AE5" s="221"/>
      <c r="AF5" s="221"/>
      <c r="AG5" s="221"/>
      <c r="AH5" s="221"/>
      <c r="AI5" s="221"/>
      <c r="AJ5" s="221"/>
      <c r="AK5" s="256"/>
      <c r="AL5" s="316" t="s">
        <v>10</v>
      </c>
      <c r="AM5" s="317"/>
      <c r="AN5" s="317"/>
      <c r="AO5" s="367" t="s">
        <v>11</v>
      </c>
      <c r="AP5" s="317"/>
      <c r="AQ5" s="317"/>
      <c r="AR5" s="317"/>
      <c r="AS5" s="317"/>
      <c r="AT5" s="317"/>
      <c r="AU5" s="317"/>
      <c r="AV5" s="317"/>
      <c r="AW5" s="317"/>
      <c r="AX5" s="317"/>
      <c r="AY5" s="317"/>
      <c r="AZ5" s="317"/>
      <c r="BA5" s="368"/>
      <c r="BB5" s="9"/>
      <c r="BC5" s="8"/>
      <c r="BD5" s="55"/>
      <c r="BE5" s="52"/>
      <c r="BF5" s="52"/>
      <c r="BG5" s="52"/>
      <c r="BH5" s="52"/>
      <c r="BI5" s="52"/>
      <c r="BJ5" s="61"/>
      <c r="BK5" s="8"/>
      <c r="BL5" s="52"/>
      <c r="BM5" s="52"/>
      <c r="BN5" s="62"/>
      <c r="BO5" s="53"/>
      <c r="BP5" s="53"/>
      <c r="BQ5" s="53"/>
      <c r="BR5" s="53"/>
      <c r="BS5" s="53"/>
      <c r="BT5" s="53"/>
      <c r="BU5" s="53"/>
      <c r="BV5" s="53"/>
      <c r="BW5" s="54"/>
    </row>
    <row r="6" spans="1:76" ht="5.25" customHeight="1">
      <c r="A6" s="20"/>
      <c r="B6" s="21"/>
      <c r="C6" s="22"/>
      <c r="D6" s="23"/>
      <c r="E6" s="10"/>
      <c r="F6" s="24"/>
      <c r="G6" s="24"/>
      <c r="H6" s="24"/>
      <c r="I6" s="24"/>
      <c r="J6" s="24"/>
      <c r="K6" s="24"/>
      <c r="L6" s="24"/>
      <c r="M6" s="24"/>
      <c r="N6" s="24"/>
      <c r="O6" s="3"/>
      <c r="P6" s="3"/>
      <c r="Q6" s="25"/>
      <c r="R6" s="25"/>
      <c r="S6" s="25"/>
      <c r="T6" s="25"/>
      <c r="U6" s="25"/>
      <c r="V6" s="25"/>
      <c r="W6" s="25"/>
      <c r="X6" s="25"/>
      <c r="Y6" s="25"/>
      <c r="Z6" s="26"/>
      <c r="AA6" s="25"/>
      <c r="AB6" s="15"/>
      <c r="AC6" s="27"/>
      <c r="AD6" s="27"/>
      <c r="AE6" s="27"/>
      <c r="AF6" s="27"/>
      <c r="AG6" s="27"/>
      <c r="AH6" s="27"/>
      <c r="AI6" s="27"/>
      <c r="AJ6" s="27"/>
      <c r="AK6" s="28"/>
      <c r="AL6" s="28"/>
      <c r="AM6" s="28"/>
      <c r="AN6" s="29"/>
      <c r="AO6" s="24"/>
      <c r="AP6" s="24"/>
      <c r="AQ6" s="24"/>
      <c r="AR6" s="24"/>
      <c r="AS6" s="24"/>
      <c r="AT6" s="24"/>
      <c r="AU6" s="24"/>
      <c r="AV6" s="24"/>
      <c r="AW6" s="24"/>
      <c r="AX6" s="24"/>
      <c r="AY6" s="24"/>
      <c r="AZ6" s="24"/>
      <c r="BA6" s="24"/>
      <c r="BB6" s="3"/>
      <c r="BC6" s="3"/>
      <c r="BD6" s="30"/>
      <c r="BE6" s="30"/>
      <c r="BF6" s="65"/>
      <c r="BG6" s="66"/>
      <c r="BH6" s="66"/>
      <c r="BI6" s="66"/>
      <c r="BJ6" s="66"/>
      <c r="BK6" s="67"/>
      <c r="BL6" s="67"/>
      <c r="BM6" s="67"/>
      <c r="BN6" s="68"/>
      <c r="BO6" s="69"/>
      <c r="BP6" s="69"/>
      <c r="BQ6" s="69"/>
      <c r="BR6" s="69"/>
      <c r="BS6" s="69"/>
      <c r="BT6" s="69"/>
      <c r="BU6" s="69"/>
      <c r="BV6" s="69"/>
      <c r="BW6" s="70"/>
      <c r="BX6" s="4"/>
    </row>
    <row r="7" spans="1:75" ht="18.75" customHeight="1">
      <c r="A7" s="342" t="s">
        <v>51</v>
      </c>
      <c r="B7" s="260"/>
      <c r="C7" s="273"/>
      <c r="D7" s="280" t="s">
        <v>12</v>
      </c>
      <c r="E7" s="260"/>
      <c r="F7" s="260"/>
      <c r="G7" s="276" t="s">
        <v>128</v>
      </c>
      <c r="H7" s="260"/>
      <c r="I7" s="260"/>
      <c r="J7" s="260"/>
      <c r="K7" s="260"/>
      <c r="L7" s="260"/>
      <c r="M7" s="260"/>
      <c r="N7" s="260"/>
      <c r="O7" s="260"/>
      <c r="P7" s="260"/>
      <c r="Q7" s="260"/>
      <c r="R7" s="260"/>
      <c r="S7" s="260"/>
      <c r="T7" s="260"/>
      <c r="U7" s="260"/>
      <c r="V7" s="260"/>
      <c r="W7" s="260"/>
      <c r="X7" s="260"/>
      <c r="Y7" s="3"/>
      <c r="Z7" s="280" t="s">
        <v>13</v>
      </c>
      <c r="AA7" s="260"/>
      <c r="AB7" s="260"/>
      <c r="AC7" s="276" t="s">
        <v>129</v>
      </c>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31"/>
      <c r="BF7" s="270" t="s">
        <v>52</v>
      </c>
      <c r="BG7" s="271"/>
      <c r="BH7" s="320" t="s">
        <v>14</v>
      </c>
      <c r="BI7" s="271"/>
      <c r="BJ7" s="271"/>
      <c r="BK7" s="271"/>
      <c r="BL7" s="271"/>
      <c r="BM7" s="271"/>
      <c r="BN7" s="271"/>
      <c r="BO7" s="271"/>
      <c r="BP7" s="271"/>
      <c r="BQ7" s="271"/>
      <c r="BR7" s="271"/>
      <c r="BS7" s="271"/>
      <c r="BT7" s="271"/>
      <c r="BU7" s="271"/>
      <c r="BV7" s="271"/>
      <c r="BW7" s="71"/>
    </row>
    <row r="8" spans="1:75" ht="18.75" customHeight="1">
      <c r="A8" s="298"/>
      <c r="B8" s="260"/>
      <c r="C8" s="273"/>
      <c r="D8" s="19"/>
      <c r="E8" s="18"/>
      <c r="F8" s="18"/>
      <c r="G8" s="221"/>
      <c r="H8" s="221"/>
      <c r="I8" s="221"/>
      <c r="J8" s="221"/>
      <c r="K8" s="221"/>
      <c r="L8" s="221"/>
      <c r="M8" s="221"/>
      <c r="N8" s="221"/>
      <c r="O8" s="221"/>
      <c r="P8" s="221"/>
      <c r="Q8" s="221"/>
      <c r="R8" s="221"/>
      <c r="S8" s="221"/>
      <c r="T8" s="221"/>
      <c r="U8" s="221"/>
      <c r="V8" s="221"/>
      <c r="W8" s="221"/>
      <c r="X8" s="221"/>
      <c r="Y8" s="18"/>
      <c r="Z8" s="19"/>
      <c r="AA8" s="18"/>
      <c r="AB8" s="18"/>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32"/>
      <c r="BF8" s="72"/>
      <c r="BG8" s="73"/>
      <c r="BH8" s="321"/>
      <c r="BI8" s="321"/>
      <c r="BJ8" s="321"/>
      <c r="BK8" s="321"/>
      <c r="BL8" s="321"/>
      <c r="BM8" s="321"/>
      <c r="BN8" s="321"/>
      <c r="BO8" s="321"/>
      <c r="BP8" s="321"/>
      <c r="BQ8" s="321"/>
      <c r="BR8" s="321"/>
      <c r="BS8" s="321"/>
      <c r="BT8" s="321"/>
      <c r="BU8" s="321"/>
      <c r="BV8" s="321"/>
      <c r="BW8" s="74"/>
    </row>
    <row r="9" spans="1:75" ht="5.25" customHeight="1">
      <c r="A9" s="298"/>
      <c r="B9" s="260"/>
      <c r="C9" s="273"/>
      <c r="D9" s="23"/>
      <c r="E9" s="3"/>
      <c r="F9" s="3"/>
      <c r="G9" s="33"/>
      <c r="H9" s="33"/>
      <c r="I9" s="33"/>
      <c r="J9" s="33"/>
      <c r="K9" s="33"/>
      <c r="L9" s="33"/>
      <c r="M9" s="33"/>
      <c r="N9" s="33"/>
      <c r="O9" s="33"/>
      <c r="P9" s="33"/>
      <c r="Q9" s="33"/>
      <c r="R9" s="33"/>
      <c r="S9" s="33"/>
      <c r="T9" s="33"/>
      <c r="U9" s="33"/>
      <c r="V9" s="33"/>
      <c r="W9" s="33"/>
      <c r="X9" s="33"/>
      <c r="Y9" s="11"/>
      <c r="Z9" s="23"/>
      <c r="AA9" s="3"/>
      <c r="AB9" s="3"/>
      <c r="AC9" s="3"/>
      <c r="AD9" s="3"/>
      <c r="AE9" s="3"/>
      <c r="AF9" s="3"/>
      <c r="AG9" s="3"/>
      <c r="AH9" s="3"/>
      <c r="AI9" s="3"/>
      <c r="AJ9" s="3"/>
      <c r="AK9" s="11"/>
      <c r="AL9" s="6"/>
      <c r="AM9" s="15"/>
      <c r="AN9" s="15"/>
      <c r="AO9" s="15"/>
      <c r="AP9" s="15"/>
      <c r="AQ9" s="15"/>
      <c r="AR9" s="15"/>
      <c r="AS9" s="15"/>
      <c r="AT9" s="15"/>
      <c r="AU9" s="15"/>
      <c r="AV9" s="6"/>
      <c r="AW9" s="15"/>
      <c r="AX9" s="15"/>
      <c r="AY9" s="15"/>
      <c r="AZ9" s="15"/>
      <c r="BA9" s="15"/>
      <c r="BB9" s="15"/>
      <c r="BC9" s="15"/>
      <c r="BD9" s="15"/>
      <c r="BE9" s="7"/>
      <c r="BF9" s="75"/>
      <c r="BG9" s="68"/>
      <c r="BH9" s="68"/>
      <c r="BI9" s="68"/>
      <c r="BJ9" s="76"/>
      <c r="BK9" s="76"/>
      <c r="BL9" s="76"/>
      <c r="BM9" s="76"/>
      <c r="BN9" s="76"/>
      <c r="BO9" s="76"/>
      <c r="BP9" s="76"/>
      <c r="BQ9" s="76"/>
      <c r="BR9" s="76"/>
      <c r="BS9" s="76"/>
      <c r="BT9" s="76"/>
      <c r="BU9" s="76"/>
      <c r="BV9" s="76"/>
      <c r="BW9" s="71"/>
    </row>
    <row r="10" spans="1:75" ht="17.25" customHeight="1">
      <c r="A10" s="298"/>
      <c r="B10" s="260"/>
      <c r="C10" s="273"/>
      <c r="D10" s="322" t="s">
        <v>15</v>
      </c>
      <c r="E10" s="260"/>
      <c r="F10" s="260"/>
      <c r="G10" s="260"/>
      <c r="H10" s="260"/>
      <c r="I10" s="260"/>
      <c r="J10" s="260"/>
      <c r="K10" s="260"/>
      <c r="L10" s="260"/>
      <c r="M10" s="260"/>
      <c r="N10" s="260"/>
      <c r="O10" s="260"/>
      <c r="P10" s="260"/>
      <c r="Q10" s="260"/>
      <c r="R10" s="260"/>
      <c r="S10" s="260"/>
      <c r="T10" s="260"/>
      <c r="U10" s="260"/>
      <c r="V10" s="260"/>
      <c r="W10" s="260"/>
      <c r="X10" s="260"/>
      <c r="Y10" s="34"/>
      <c r="Z10" s="322" t="s">
        <v>16</v>
      </c>
      <c r="AA10" s="260"/>
      <c r="AB10" s="260"/>
      <c r="AC10" s="260"/>
      <c r="AD10" s="260"/>
      <c r="AE10" s="260"/>
      <c r="AF10" s="260"/>
      <c r="AG10" s="260"/>
      <c r="AH10" s="260"/>
      <c r="AI10" s="260"/>
      <c r="AJ10" s="260"/>
      <c r="AK10" s="273"/>
      <c r="AL10" s="272" t="s">
        <v>131</v>
      </c>
      <c r="AM10" s="260"/>
      <c r="AN10" s="260"/>
      <c r="AO10" s="260"/>
      <c r="AP10" s="260"/>
      <c r="AQ10" s="260"/>
      <c r="AR10" s="260"/>
      <c r="AS10" s="260"/>
      <c r="AT10" s="260"/>
      <c r="AU10" s="273"/>
      <c r="AV10" s="274" t="s">
        <v>132</v>
      </c>
      <c r="AW10" s="260"/>
      <c r="AX10" s="260"/>
      <c r="AY10" s="260"/>
      <c r="AZ10" s="260"/>
      <c r="BA10" s="260"/>
      <c r="BB10" s="260"/>
      <c r="BC10" s="260"/>
      <c r="BD10" s="260"/>
      <c r="BE10" s="273"/>
      <c r="BF10" s="318" t="str">
        <f>IF(BF13="","※","※1")</f>
        <v>※1</v>
      </c>
      <c r="BG10" s="319"/>
      <c r="BH10" s="375" t="s">
        <v>17</v>
      </c>
      <c r="BI10" s="375"/>
      <c r="BJ10" s="375"/>
      <c r="BK10" s="375"/>
      <c r="BL10" s="375"/>
      <c r="BM10" s="375"/>
      <c r="BN10" s="330" t="str">
        <f>IF(BF13="","","(寒冷地手当以外）")</f>
        <v>(寒冷地手当以外）</v>
      </c>
      <c r="BO10" s="271"/>
      <c r="BP10" s="271"/>
      <c r="BQ10" s="271"/>
      <c r="BR10" s="271"/>
      <c r="BS10" s="271"/>
      <c r="BT10" s="271"/>
      <c r="BU10" s="271"/>
      <c r="BV10" s="271"/>
      <c r="BW10" s="331"/>
    </row>
    <row r="11" spans="1:75" ht="17.25" customHeight="1">
      <c r="A11" s="298"/>
      <c r="B11" s="260"/>
      <c r="C11" s="273"/>
      <c r="D11" s="298"/>
      <c r="E11" s="260"/>
      <c r="F11" s="260"/>
      <c r="G11" s="260"/>
      <c r="H11" s="260"/>
      <c r="I11" s="260"/>
      <c r="J11" s="260"/>
      <c r="K11" s="260"/>
      <c r="L11" s="260"/>
      <c r="M11" s="260"/>
      <c r="N11" s="260"/>
      <c r="O11" s="260"/>
      <c r="P11" s="260"/>
      <c r="Q11" s="260"/>
      <c r="R11" s="260"/>
      <c r="S11" s="260"/>
      <c r="T11" s="260"/>
      <c r="U11" s="260"/>
      <c r="V11" s="260"/>
      <c r="W11" s="260"/>
      <c r="X11" s="260"/>
      <c r="Y11" s="34"/>
      <c r="Z11" s="246"/>
      <c r="AA11" s="221"/>
      <c r="AB11" s="221"/>
      <c r="AC11" s="221"/>
      <c r="AD11" s="221"/>
      <c r="AE11" s="221"/>
      <c r="AF11" s="221"/>
      <c r="AG11" s="221"/>
      <c r="AH11" s="221"/>
      <c r="AI11" s="221"/>
      <c r="AJ11" s="221"/>
      <c r="AK11" s="256"/>
      <c r="AL11" s="246"/>
      <c r="AM11" s="221"/>
      <c r="AN11" s="221"/>
      <c r="AO11" s="221"/>
      <c r="AP11" s="221"/>
      <c r="AQ11" s="221"/>
      <c r="AR11" s="221"/>
      <c r="AS11" s="221"/>
      <c r="AT11" s="221"/>
      <c r="AU11" s="256"/>
      <c r="AV11" s="246"/>
      <c r="AW11" s="221"/>
      <c r="AX11" s="221"/>
      <c r="AY11" s="221"/>
      <c r="AZ11" s="221"/>
      <c r="BA11" s="221"/>
      <c r="BB11" s="221"/>
      <c r="BC11" s="221"/>
      <c r="BD11" s="221"/>
      <c r="BE11" s="256"/>
      <c r="BF11" s="337">
        <f>IF(Q24&gt;0,Q24-Q23,IF(AN24&gt;0,AN24,AX24))</f>
        <v>1699950</v>
      </c>
      <c r="BG11" s="338"/>
      <c r="BH11" s="338"/>
      <c r="BI11" s="338"/>
      <c r="BJ11" s="338"/>
      <c r="BK11" s="338"/>
      <c r="BL11" s="77" t="s">
        <v>18</v>
      </c>
      <c r="BM11" s="319">
        <v>180</v>
      </c>
      <c r="BN11" s="319"/>
      <c r="BO11" s="319"/>
      <c r="BP11" s="77" t="s">
        <v>19</v>
      </c>
      <c r="BQ11" s="332">
        <f>ROUNDDOWN(BF11/BM11,3)</f>
        <v>9444.166</v>
      </c>
      <c r="BR11" s="332"/>
      <c r="BS11" s="332"/>
      <c r="BT11" s="332"/>
      <c r="BU11" s="332"/>
      <c r="BV11" s="319" t="s">
        <v>20</v>
      </c>
      <c r="BW11" s="331"/>
    </row>
    <row r="12" spans="1:75" ht="16.5" customHeight="1">
      <c r="A12" s="298"/>
      <c r="B12" s="260"/>
      <c r="C12" s="273"/>
      <c r="D12" s="259">
        <v>1</v>
      </c>
      <c r="E12" s="260"/>
      <c r="F12" s="269" t="s">
        <v>21</v>
      </c>
      <c r="G12" s="260"/>
      <c r="H12" s="260"/>
      <c r="I12" s="260"/>
      <c r="J12" s="260"/>
      <c r="K12" s="260"/>
      <c r="L12" s="260"/>
      <c r="M12" s="260"/>
      <c r="N12" s="260"/>
      <c r="O12" s="3"/>
      <c r="P12" s="3"/>
      <c r="Q12" s="261">
        <v>1410000</v>
      </c>
      <c r="R12" s="262"/>
      <c r="S12" s="262"/>
      <c r="T12" s="262"/>
      <c r="U12" s="262"/>
      <c r="V12" s="262"/>
      <c r="W12" s="269" t="s">
        <v>20</v>
      </c>
      <c r="X12" s="269"/>
      <c r="Y12" s="11"/>
      <c r="Z12" s="277"/>
      <c r="AA12" s="228"/>
      <c r="AB12" s="228"/>
      <c r="AC12" s="237" t="s">
        <v>22</v>
      </c>
      <c r="AD12" s="228"/>
      <c r="AE12" s="228"/>
      <c r="AF12" s="35"/>
      <c r="AG12" s="281"/>
      <c r="AH12" s="228"/>
      <c r="AI12" s="228"/>
      <c r="AJ12" s="237" t="s">
        <v>23</v>
      </c>
      <c r="AK12" s="255"/>
      <c r="AL12" s="36"/>
      <c r="AM12" s="35"/>
      <c r="AN12" s="253"/>
      <c r="AO12" s="228"/>
      <c r="AP12" s="228"/>
      <c r="AQ12" s="228"/>
      <c r="AR12" s="228"/>
      <c r="AS12" s="228"/>
      <c r="AT12" s="254" t="s">
        <v>20</v>
      </c>
      <c r="AU12" s="255"/>
      <c r="AV12" s="36"/>
      <c r="AW12" s="35"/>
      <c r="AX12" s="279"/>
      <c r="AY12" s="228"/>
      <c r="AZ12" s="228"/>
      <c r="BA12" s="228"/>
      <c r="BB12" s="228"/>
      <c r="BC12" s="228"/>
      <c r="BD12" s="258" t="s">
        <v>20</v>
      </c>
      <c r="BE12" s="255"/>
      <c r="BF12" s="318" t="str">
        <f>IF(BF13="","","※2")</f>
        <v>※2</v>
      </c>
      <c r="BG12" s="271"/>
      <c r="BH12" s="319" t="str">
        <f>IF(BF13="","","〃")</f>
        <v>〃</v>
      </c>
      <c r="BI12" s="271"/>
      <c r="BJ12" s="271"/>
      <c r="BK12" s="271"/>
      <c r="BL12" s="271"/>
      <c r="BM12" s="271"/>
      <c r="BN12" s="330" t="str">
        <f>IF(BF13="","","(寒冷地手当)")</f>
        <v>(寒冷地手当)</v>
      </c>
      <c r="BO12" s="271"/>
      <c r="BP12" s="271"/>
      <c r="BQ12" s="271"/>
      <c r="BR12" s="271"/>
      <c r="BS12" s="271"/>
      <c r="BT12" s="271"/>
      <c r="BU12" s="271"/>
      <c r="BV12" s="271"/>
      <c r="BW12" s="331"/>
    </row>
    <row r="13" spans="1:75" ht="16.5" customHeight="1">
      <c r="A13" s="298"/>
      <c r="B13" s="260"/>
      <c r="C13" s="273"/>
      <c r="D13" s="259">
        <v>2</v>
      </c>
      <c r="E13" s="260"/>
      <c r="F13" s="269" t="s">
        <v>24</v>
      </c>
      <c r="G13" s="269"/>
      <c r="H13" s="269"/>
      <c r="I13" s="269"/>
      <c r="J13" s="269"/>
      <c r="K13" s="269"/>
      <c r="L13" s="269"/>
      <c r="M13" s="269"/>
      <c r="N13" s="269"/>
      <c r="O13" s="3"/>
      <c r="P13" s="3"/>
      <c r="Q13" s="261">
        <v>0</v>
      </c>
      <c r="R13" s="262"/>
      <c r="S13" s="262"/>
      <c r="T13" s="262"/>
      <c r="U13" s="262"/>
      <c r="V13" s="262"/>
      <c r="W13" s="269" t="s">
        <v>20</v>
      </c>
      <c r="X13" s="269"/>
      <c r="Y13" s="11"/>
      <c r="Z13" s="278"/>
      <c r="AA13" s="264"/>
      <c r="AB13" s="264"/>
      <c r="AC13" s="264"/>
      <c r="AD13" s="264"/>
      <c r="AE13" s="264"/>
      <c r="AF13" s="37" t="e">
        <f>IF(#REF!*AG12=#REF!,"","*")</f>
        <v>#REF!</v>
      </c>
      <c r="AG13" s="282"/>
      <c r="AH13" s="264"/>
      <c r="AI13" s="264"/>
      <c r="AJ13" s="264"/>
      <c r="AK13" s="275"/>
      <c r="AL13" s="38"/>
      <c r="AM13" s="37"/>
      <c r="AN13" s="264"/>
      <c r="AO13" s="264"/>
      <c r="AP13" s="264"/>
      <c r="AQ13" s="264"/>
      <c r="AR13" s="264"/>
      <c r="AS13" s="264"/>
      <c r="AT13" s="264"/>
      <c r="AU13" s="275"/>
      <c r="AV13" s="38"/>
      <c r="AW13" s="37"/>
      <c r="AX13" s="264"/>
      <c r="AY13" s="264"/>
      <c r="AZ13" s="264"/>
      <c r="BA13" s="264"/>
      <c r="BB13" s="264"/>
      <c r="BC13" s="264"/>
      <c r="BD13" s="264"/>
      <c r="BE13" s="275"/>
      <c r="BF13" s="334">
        <f>IF(Q24&gt;0,Q23,"")</f>
        <v>0</v>
      </c>
      <c r="BG13" s="335"/>
      <c r="BH13" s="335"/>
      <c r="BI13" s="335"/>
      <c r="BJ13" s="335"/>
      <c r="BK13" s="335"/>
      <c r="BL13" s="78" t="str">
        <f>IF(BF13="","","/")</f>
        <v>/</v>
      </c>
      <c r="BM13" s="333">
        <f>IF(BF13="","",180)</f>
        <v>180</v>
      </c>
      <c r="BN13" s="333"/>
      <c r="BO13" s="333"/>
      <c r="BP13" s="78" t="str">
        <f>IF(BF13="","","=")</f>
        <v>=</v>
      </c>
      <c r="BQ13" s="336">
        <f>IF(BF13="",0,ROUNDDOWN(BF13/BM13,3))</f>
        <v>0</v>
      </c>
      <c r="BR13" s="336"/>
      <c r="BS13" s="336"/>
      <c r="BT13" s="336"/>
      <c r="BU13" s="336"/>
      <c r="BV13" s="78" t="str">
        <f>IF(BF13="","","円")</f>
        <v>円</v>
      </c>
      <c r="BW13" s="71"/>
    </row>
    <row r="14" spans="1:75" ht="16.5" customHeight="1">
      <c r="A14" s="298"/>
      <c r="B14" s="260"/>
      <c r="C14" s="273"/>
      <c r="D14" s="259">
        <v>3</v>
      </c>
      <c r="E14" s="260"/>
      <c r="F14" s="269" t="s">
        <v>25</v>
      </c>
      <c r="G14" s="269"/>
      <c r="H14" s="269"/>
      <c r="I14" s="269"/>
      <c r="J14" s="269"/>
      <c r="K14" s="269"/>
      <c r="L14" s="269"/>
      <c r="M14" s="269"/>
      <c r="N14" s="269"/>
      <c r="O14" s="3"/>
      <c r="P14" s="3"/>
      <c r="Q14" s="261">
        <v>56400</v>
      </c>
      <c r="R14" s="262"/>
      <c r="S14" s="262"/>
      <c r="T14" s="262"/>
      <c r="U14" s="262"/>
      <c r="V14" s="262"/>
      <c r="W14" s="269" t="s">
        <v>20</v>
      </c>
      <c r="X14" s="269"/>
      <c r="Y14" s="11"/>
      <c r="Z14" s="244"/>
      <c r="AA14" s="245"/>
      <c r="AB14" s="245"/>
      <c r="AC14" s="247" t="s">
        <v>22</v>
      </c>
      <c r="AD14" s="245"/>
      <c r="AE14" s="245"/>
      <c r="AF14" s="12"/>
      <c r="AG14" s="248"/>
      <c r="AH14" s="245"/>
      <c r="AI14" s="245"/>
      <c r="AJ14" s="247" t="s">
        <v>23</v>
      </c>
      <c r="AK14" s="283"/>
      <c r="AL14" s="40"/>
      <c r="AM14" s="12"/>
      <c r="AN14" s="284"/>
      <c r="AO14" s="245"/>
      <c r="AP14" s="245"/>
      <c r="AQ14" s="245"/>
      <c r="AR14" s="245"/>
      <c r="AS14" s="245"/>
      <c r="AT14" s="299" t="s">
        <v>20</v>
      </c>
      <c r="AU14" s="283"/>
      <c r="AV14" s="40"/>
      <c r="AW14" s="12"/>
      <c r="AX14" s="302"/>
      <c r="AY14" s="245"/>
      <c r="AZ14" s="245"/>
      <c r="BA14" s="245"/>
      <c r="BB14" s="245"/>
      <c r="BC14" s="245"/>
      <c r="BD14" s="327" t="s">
        <v>20</v>
      </c>
      <c r="BE14" s="283"/>
      <c r="BF14" s="328">
        <f>IF(AN24=0,"",+BF11)</f>
      </c>
      <c r="BG14" s="329"/>
      <c r="BH14" s="329"/>
      <c r="BI14" s="329"/>
      <c r="BJ14" s="329"/>
      <c r="BK14" s="329"/>
      <c r="BL14" s="165">
        <f>IF(BF14="","","/")</f>
      </c>
      <c r="BM14" s="326">
        <f>IF(AN24=0,"",+AG24)</f>
      </c>
      <c r="BN14" s="326"/>
      <c r="BO14" s="326"/>
      <c r="BP14" s="165">
        <f>IF(BF14="","","*")</f>
      </c>
      <c r="BQ14" s="326">
        <f>IF(AN24=0,"",0.7)</f>
      </c>
      <c r="BR14" s="326"/>
      <c r="BS14" s="326"/>
      <c r="BT14" s="166"/>
      <c r="BU14" s="166"/>
      <c r="BV14" s="166"/>
      <c r="BW14" s="81"/>
    </row>
    <row r="15" spans="1:75" ht="16.5" customHeight="1">
      <c r="A15" s="298"/>
      <c r="B15" s="260"/>
      <c r="C15" s="273"/>
      <c r="D15" s="259">
        <v>4</v>
      </c>
      <c r="E15" s="260"/>
      <c r="F15" s="269" t="s">
        <v>74</v>
      </c>
      <c r="G15" s="269"/>
      <c r="H15" s="269"/>
      <c r="I15" s="269"/>
      <c r="J15" s="269"/>
      <c r="K15" s="269"/>
      <c r="L15" s="269"/>
      <c r="M15" s="269"/>
      <c r="N15" s="269"/>
      <c r="O15" s="3"/>
      <c r="P15" s="3"/>
      <c r="Q15" s="261">
        <v>21150</v>
      </c>
      <c r="R15" s="262"/>
      <c r="S15" s="262"/>
      <c r="T15" s="262"/>
      <c r="U15" s="262"/>
      <c r="V15" s="262"/>
      <c r="W15" s="269" t="s">
        <v>20</v>
      </c>
      <c r="X15" s="269"/>
      <c r="Y15" s="11"/>
      <c r="Z15" s="278"/>
      <c r="AA15" s="264"/>
      <c r="AB15" s="264"/>
      <c r="AC15" s="264"/>
      <c r="AD15" s="264"/>
      <c r="AE15" s="264"/>
      <c r="AF15" s="37" t="e">
        <f>IF(#REF!*AG14=#REF!,"","*")</f>
        <v>#REF!</v>
      </c>
      <c r="AG15" s="282"/>
      <c r="AH15" s="264"/>
      <c r="AI15" s="264"/>
      <c r="AJ15" s="264"/>
      <c r="AK15" s="275"/>
      <c r="AL15" s="40"/>
      <c r="AM15" s="12"/>
      <c r="AN15" s="264"/>
      <c r="AO15" s="264"/>
      <c r="AP15" s="264"/>
      <c r="AQ15" s="264"/>
      <c r="AR15" s="264"/>
      <c r="AS15" s="264"/>
      <c r="AT15" s="264"/>
      <c r="AU15" s="275"/>
      <c r="AV15" s="40"/>
      <c r="AW15" s="12"/>
      <c r="AX15" s="264"/>
      <c r="AY15" s="264"/>
      <c r="AZ15" s="264"/>
      <c r="BA15" s="264"/>
      <c r="BB15" s="264"/>
      <c r="BC15" s="264"/>
      <c r="BD15" s="264"/>
      <c r="BE15" s="275"/>
      <c r="BF15" s="167"/>
      <c r="BG15" s="168"/>
      <c r="BH15" s="168"/>
      <c r="BI15" s="168"/>
      <c r="BJ15" s="168"/>
      <c r="BK15" s="168"/>
      <c r="BL15" s="168"/>
      <c r="BM15" s="168"/>
      <c r="BN15" s="168"/>
      <c r="BO15" s="168"/>
      <c r="BP15" s="165">
        <f>IF(BF14="","","=")</f>
      </c>
      <c r="BQ15" s="370">
        <f>IF(AN24=0,0,ROUNDDOWN(+BF14/BM14*BQ14,0))</f>
        <v>0</v>
      </c>
      <c r="BR15" s="371"/>
      <c r="BS15" s="371"/>
      <c r="BT15" s="371"/>
      <c r="BU15" s="371"/>
      <c r="BV15" s="169">
        <f>IF(BF14="","","円")</f>
      </c>
      <c r="BW15" s="83"/>
    </row>
    <row r="16" spans="1:75" ht="16.5" customHeight="1">
      <c r="A16" s="298"/>
      <c r="B16" s="260"/>
      <c r="C16" s="273"/>
      <c r="D16" s="259">
        <v>5</v>
      </c>
      <c r="E16" s="260"/>
      <c r="F16" s="269" t="s">
        <v>26</v>
      </c>
      <c r="G16" s="269"/>
      <c r="H16" s="269"/>
      <c r="I16" s="269"/>
      <c r="J16" s="269"/>
      <c r="K16" s="269"/>
      <c r="L16" s="269"/>
      <c r="M16" s="269"/>
      <c r="N16" s="269"/>
      <c r="O16" s="3"/>
      <c r="P16" s="3"/>
      <c r="Q16" s="261">
        <v>18600</v>
      </c>
      <c r="R16" s="262"/>
      <c r="S16" s="262"/>
      <c r="T16" s="262"/>
      <c r="U16" s="262"/>
      <c r="V16" s="262"/>
      <c r="W16" s="269" t="s">
        <v>20</v>
      </c>
      <c r="X16" s="269"/>
      <c r="Y16" s="11"/>
      <c r="Z16" s="244"/>
      <c r="AA16" s="245"/>
      <c r="AB16" s="245"/>
      <c r="AC16" s="247" t="s">
        <v>22</v>
      </c>
      <c r="AD16" s="245"/>
      <c r="AE16" s="245"/>
      <c r="AF16" s="41"/>
      <c r="AG16" s="248"/>
      <c r="AH16" s="245"/>
      <c r="AI16" s="245"/>
      <c r="AJ16" s="247" t="s">
        <v>23</v>
      </c>
      <c r="AK16" s="283"/>
      <c r="AL16" s="42"/>
      <c r="AM16" s="41"/>
      <c r="AN16" s="284"/>
      <c r="AO16" s="245"/>
      <c r="AP16" s="245"/>
      <c r="AQ16" s="245"/>
      <c r="AR16" s="245"/>
      <c r="AS16" s="245"/>
      <c r="AT16" s="299" t="s">
        <v>20</v>
      </c>
      <c r="AU16" s="283"/>
      <c r="AV16" s="42"/>
      <c r="AW16" s="41"/>
      <c r="AX16" s="302"/>
      <c r="AY16" s="245"/>
      <c r="AZ16" s="245"/>
      <c r="BA16" s="245"/>
      <c r="BB16" s="245"/>
      <c r="BC16" s="245"/>
      <c r="BD16" s="327" t="s">
        <v>20</v>
      </c>
      <c r="BE16" s="283"/>
      <c r="BF16" s="82"/>
      <c r="BG16" s="76"/>
      <c r="BH16" s="63" t="s">
        <v>17</v>
      </c>
      <c r="BI16" s="94"/>
      <c r="BJ16" s="94"/>
      <c r="BK16" s="94"/>
      <c r="BL16" s="94"/>
      <c r="BM16" s="94"/>
      <c r="BN16" s="94"/>
      <c r="BO16" s="94"/>
      <c r="BP16" s="288">
        <f>ROUNDDOWN(IF(MAX(SUM(BQ11,BQ13),BQ15)&lt;2320,2320,MAX(SUM(BQ11,BQ13),BQ15)),0)</f>
        <v>9444</v>
      </c>
      <c r="BQ16" s="289"/>
      <c r="BR16" s="289"/>
      <c r="BS16" s="289"/>
      <c r="BT16" s="289"/>
      <c r="BU16" s="289"/>
      <c r="BV16" s="349" t="s">
        <v>20</v>
      </c>
      <c r="BW16" s="331"/>
    </row>
    <row r="17" spans="1:75" ht="16.5" customHeight="1">
      <c r="A17" s="298"/>
      <c r="B17" s="260"/>
      <c r="C17" s="273"/>
      <c r="D17" s="259">
        <v>6</v>
      </c>
      <c r="E17" s="260"/>
      <c r="F17" s="269" t="s">
        <v>27</v>
      </c>
      <c r="G17" s="269"/>
      <c r="H17" s="269"/>
      <c r="I17" s="269"/>
      <c r="J17" s="269"/>
      <c r="K17" s="269"/>
      <c r="L17" s="269"/>
      <c r="M17" s="269"/>
      <c r="N17" s="269"/>
      <c r="O17" s="3"/>
      <c r="P17" s="3"/>
      <c r="Q17" s="261">
        <v>31800</v>
      </c>
      <c r="R17" s="262"/>
      <c r="S17" s="262"/>
      <c r="T17" s="262"/>
      <c r="U17" s="262"/>
      <c r="V17" s="262"/>
      <c r="W17" s="269" t="s">
        <v>20</v>
      </c>
      <c r="X17" s="269"/>
      <c r="Y17" s="11"/>
      <c r="Z17" s="278"/>
      <c r="AA17" s="264"/>
      <c r="AB17" s="264"/>
      <c r="AC17" s="264"/>
      <c r="AD17" s="264"/>
      <c r="AE17" s="264"/>
      <c r="AF17" s="37" t="e">
        <f>IF(#REF!*AG16=#REF!,"","*")</f>
        <v>#REF!</v>
      </c>
      <c r="AG17" s="282"/>
      <c r="AH17" s="264"/>
      <c r="AI17" s="264"/>
      <c r="AJ17" s="264"/>
      <c r="AK17" s="275"/>
      <c r="AL17" s="38"/>
      <c r="AM17" s="37"/>
      <c r="AN17" s="264"/>
      <c r="AO17" s="264"/>
      <c r="AP17" s="264"/>
      <c r="AQ17" s="264"/>
      <c r="AR17" s="264"/>
      <c r="AS17" s="264"/>
      <c r="AT17" s="264"/>
      <c r="AU17" s="275"/>
      <c r="AV17" s="38"/>
      <c r="AW17" s="37"/>
      <c r="AX17" s="264"/>
      <c r="AY17" s="264"/>
      <c r="AZ17" s="264"/>
      <c r="BA17" s="264"/>
      <c r="BB17" s="264"/>
      <c r="BC17" s="264"/>
      <c r="BD17" s="264"/>
      <c r="BE17" s="275"/>
      <c r="BF17" s="84"/>
      <c r="BG17" s="85" t="str">
        <f>IF(BF13="","","※1+※2")</f>
        <v>※1+※2</v>
      </c>
      <c r="BH17" s="86"/>
      <c r="BI17" s="86"/>
      <c r="BJ17" s="86"/>
      <c r="BK17" s="86"/>
      <c r="BL17" s="86"/>
      <c r="BM17" s="86"/>
      <c r="BN17" s="86"/>
      <c r="BO17" s="358">
        <f>IF(BP16=2320,"(最低保障額)","")</f>
      </c>
      <c r="BP17" s="358"/>
      <c r="BQ17" s="358"/>
      <c r="BR17" s="358"/>
      <c r="BS17" s="358"/>
      <c r="BT17" s="358"/>
      <c r="BU17" s="358"/>
      <c r="BV17" s="358"/>
      <c r="BW17" s="87"/>
    </row>
    <row r="18" spans="1:75" ht="16.5" customHeight="1">
      <c r="A18" s="298"/>
      <c r="B18" s="260"/>
      <c r="C18" s="273"/>
      <c r="D18" s="259">
        <v>7</v>
      </c>
      <c r="E18" s="260"/>
      <c r="F18" s="269" t="s">
        <v>28</v>
      </c>
      <c r="G18" s="269"/>
      <c r="H18" s="269"/>
      <c r="I18" s="269"/>
      <c r="J18" s="269"/>
      <c r="K18" s="269"/>
      <c r="L18" s="269"/>
      <c r="M18" s="269"/>
      <c r="N18" s="269"/>
      <c r="O18" s="3"/>
      <c r="P18" s="3"/>
      <c r="Q18" s="261">
        <v>162000</v>
      </c>
      <c r="R18" s="262"/>
      <c r="S18" s="262"/>
      <c r="T18" s="262"/>
      <c r="U18" s="262"/>
      <c r="V18" s="262"/>
      <c r="W18" s="269" t="s">
        <v>20</v>
      </c>
      <c r="X18" s="269"/>
      <c r="Y18" s="11"/>
      <c r="Z18" s="244"/>
      <c r="AA18" s="245"/>
      <c r="AB18" s="245"/>
      <c r="AC18" s="247" t="s">
        <v>22</v>
      </c>
      <c r="AD18" s="245"/>
      <c r="AE18" s="245"/>
      <c r="AF18" s="12"/>
      <c r="AG18" s="248"/>
      <c r="AH18" s="245"/>
      <c r="AI18" s="245"/>
      <c r="AJ18" s="247" t="s">
        <v>23</v>
      </c>
      <c r="AK18" s="283"/>
      <c r="AL18" s="40"/>
      <c r="AM18" s="12"/>
      <c r="AN18" s="284"/>
      <c r="AO18" s="245"/>
      <c r="AP18" s="245"/>
      <c r="AQ18" s="245"/>
      <c r="AR18" s="245"/>
      <c r="AS18" s="245"/>
      <c r="AT18" s="299" t="s">
        <v>20</v>
      </c>
      <c r="AU18" s="283"/>
      <c r="AV18" s="40"/>
      <c r="AW18" s="12"/>
      <c r="AX18" s="302"/>
      <c r="AY18" s="245"/>
      <c r="AZ18" s="245"/>
      <c r="BA18" s="245"/>
      <c r="BB18" s="245"/>
      <c r="BC18" s="245"/>
      <c r="BD18" s="327" t="s">
        <v>20</v>
      </c>
      <c r="BE18" s="283"/>
      <c r="BF18" s="372" t="s">
        <v>29</v>
      </c>
      <c r="BG18" s="373"/>
      <c r="BH18" s="76" t="s">
        <v>30</v>
      </c>
      <c r="BI18" s="76"/>
      <c r="BJ18" s="80"/>
      <c r="BK18" s="80"/>
      <c r="BL18" s="80"/>
      <c r="BM18" s="80"/>
      <c r="BN18" s="80"/>
      <c r="BO18" s="80"/>
      <c r="BP18" s="80"/>
      <c r="BQ18" s="80"/>
      <c r="BR18" s="80"/>
      <c r="BS18" s="80"/>
      <c r="BT18" s="80"/>
      <c r="BU18" s="80"/>
      <c r="BV18" s="80"/>
      <c r="BW18" s="71"/>
    </row>
    <row r="19" spans="1:75" ht="16.5" customHeight="1">
      <c r="A19" s="298"/>
      <c r="B19" s="260"/>
      <c r="C19" s="273"/>
      <c r="D19" s="259">
        <v>8</v>
      </c>
      <c r="E19" s="260"/>
      <c r="F19" s="269" t="s">
        <v>31</v>
      </c>
      <c r="G19" s="269"/>
      <c r="H19" s="269"/>
      <c r="I19" s="269"/>
      <c r="J19" s="269"/>
      <c r="K19" s="269"/>
      <c r="L19" s="269"/>
      <c r="M19" s="269"/>
      <c r="N19" s="269"/>
      <c r="O19" s="3"/>
      <c r="P19" s="3"/>
      <c r="Q19" s="261">
        <v>0</v>
      </c>
      <c r="R19" s="262"/>
      <c r="S19" s="262"/>
      <c r="T19" s="262"/>
      <c r="U19" s="262"/>
      <c r="V19" s="262"/>
      <c r="W19" s="269" t="s">
        <v>20</v>
      </c>
      <c r="X19" s="269"/>
      <c r="Y19" s="11"/>
      <c r="Z19" s="278"/>
      <c r="AA19" s="264"/>
      <c r="AB19" s="264"/>
      <c r="AC19" s="264"/>
      <c r="AD19" s="264"/>
      <c r="AE19" s="264"/>
      <c r="AF19" s="37" t="e">
        <f>IF(#REF!*AG18=#REF!,"","*")</f>
        <v>#REF!</v>
      </c>
      <c r="AG19" s="282"/>
      <c r="AH19" s="264"/>
      <c r="AI19" s="264"/>
      <c r="AJ19" s="264"/>
      <c r="AK19" s="275"/>
      <c r="AL19" s="40"/>
      <c r="AM19" s="12"/>
      <c r="AN19" s="264"/>
      <c r="AO19" s="264"/>
      <c r="AP19" s="264"/>
      <c r="AQ19" s="264"/>
      <c r="AR19" s="264"/>
      <c r="AS19" s="264"/>
      <c r="AT19" s="264"/>
      <c r="AU19" s="275"/>
      <c r="AV19" s="40"/>
      <c r="AW19" s="12"/>
      <c r="AX19" s="264"/>
      <c r="AY19" s="264"/>
      <c r="AZ19" s="264"/>
      <c r="BA19" s="264"/>
      <c r="BB19" s="264"/>
      <c r="BC19" s="264"/>
      <c r="BD19" s="264"/>
      <c r="BE19" s="275"/>
      <c r="BF19" s="82"/>
      <c r="BG19" s="351">
        <f>IF(AND(BP16&lt;4970,BP16&gt;=2577),BP16,"")</f>
      </c>
      <c r="BH19" s="351"/>
      <c r="BI19" s="351"/>
      <c r="BJ19" s="351"/>
      <c r="BK19" s="351"/>
      <c r="BL19" s="77">
        <f>IF(BG19="","","*")</f>
      </c>
      <c r="BM19" s="374">
        <f>IF(BG19="","",0.8)</f>
      </c>
      <c r="BN19" s="374"/>
      <c r="BO19" s="374"/>
      <c r="BP19" s="77">
        <f>IF(BG19="","","=")</f>
      </c>
      <c r="BQ19" s="350">
        <f>IF(BG19="",0,ROUNDDOWN(+BG19*BM19,0))</f>
        <v>0</v>
      </c>
      <c r="BR19" s="350"/>
      <c r="BS19" s="350"/>
      <c r="BT19" s="350"/>
      <c r="BU19" s="350"/>
      <c r="BV19" s="319">
        <f>IF(BG19="","","円")</f>
      </c>
      <c r="BW19" s="331"/>
    </row>
    <row r="20" spans="1:75" ht="16.5" customHeight="1">
      <c r="A20" s="298"/>
      <c r="B20" s="260"/>
      <c r="C20" s="273"/>
      <c r="D20" s="259">
        <v>9</v>
      </c>
      <c r="E20" s="260"/>
      <c r="F20" s="269" t="s">
        <v>32</v>
      </c>
      <c r="G20" s="269"/>
      <c r="H20" s="269"/>
      <c r="I20" s="269"/>
      <c r="J20" s="269"/>
      <c r="K20" s="269"/>
      <c r="L20" s="269"/>
      <c r="M20" s="269"/>
      <c r="N20" s="269"/>
      <c r="O20" s="3"/>
      <c r="P20" s="3"/>
      <c r="Q20" s="261">
        <v>0</v>
      </c>
      <c r="R20" s="262"/>
      <c r="S20" s="262"/>
      <c r="T20" s="262"/>
      <c r="U20" s="262"/>
      <c r="V20" s="262"/>
      <c r="W20" s="269" t="s">
        <v>20</v>
      </c>
      <c r="X20" s="269"/>
      <c r="Y20" s="11"/>
      <c r="Z20" s="244"/>
      <c r="AA20" s="245"/>
      <c r="AB20" s="245"/>
      <c r="AC20" s="247" t="s">
        <v>22</v>
      </c>
      <c r="AD20" s="245"/>
      <c r="AE20" s="245"/>
      <c r="AF20" s="41"/>
      <c r="AG20" s="248"/>
      <c r="AH20" s="245"/>
      <c r="AI20" s="245"/>
      <c r="AJ20" s="247" t="s">
        <v>23</v>
      </c>
      <c r="AK20" s="283"/>
      <c r="AL20" s="42"/>
      <c r="AM20" s="41"/>
      <c r="AN20" s="284"/>
      <c r="AO20" s="245"/>
      <c r="AP20" s="245"/>
      <c r="AQ20" s="245"/>
      <c r="AR20" s="245"/>
      <c r="AS20" s="245"/>
      <c r="AT20" s="299" t="s">
        <v>20</v>
      </c>
      <c r="AU20" s="283"/>
      <c r="AV20" s="42"/>
      <c r="AW20" s="41"/>
      <c r="AX20" s="302"/>
      <c r="AY20" s="245"/>
      <c r="AZ20" s="245"/>
      <c r="BA20" s="245"/>
      <c r="BB20" s="245"/>
      <c r="BC20" s="245"/>
      <c r="BD20" s="327" t="s">
        <v>20</v>
      </c>
      <c r="BE20" s="283"/>
      <c r="BF20" s="364">
        <f>IF(BK20="","","(-")</f>
      </c>
      <c r="BG20" s="271"/>
      <c r="BH20" s="365"/>
      <c r="BI20" s="356"/>
      <c r="BJ20" s="356"/>
      <c r="BK20" s="355"/>
      <c r="BL20" s="356"/>
      <c r="BM20" s="356"/>
      <c r="BN20" s="356"/>
      <c r="BO20" s="356"/>
      <c r="BP20" s="88"/>
      <c r="BQ20" s="357"/>
      <c r="BR20" s="357"/>
      <c r="BS20" s="366"/>
      <c r="BT20" s="271"/>
      <c r="BU20" s="271"/>
      <c r="BV20" s="271"/>
      <c r="BW20" s="331"/>
    </row>
    <row r="21" spans="1:75" ht="16.5" customHeight="1">
      <c r="A21" s="298"/>
      <c r="B21" s="260"/>
      <c r="C21" s="273"/>
      <c r="D21" s="259">
        <v>10</v>
      </c>
      <c r="E21" s="260"/>
      <c r="F21" s="287" t="s">
        <v>33</v>
      </c>
      <c r="G21" s="260"/>
      <c r="H21" s="260"/>
      <c r="I21" s="260"/>
      <c r="J21" s="260"/>
      <c r="K21" s="260"/>
      <c r="L21" s="260"/>
      <c r="M21" s="260"/>
      <c r="N21" s="260"/>
      <c r="O21" s="3"/>
      <c r="P21" s="3"/>
      <c r="Q21" s="261">
        <v>0</v>
      </c>
      <c r="R21" s="262"/>
      <c r="S21" s="262"/>
      <c r="T21" s="262"/>
      <c r="U21" s="262"/>
      <c r="V21" s="262"/>
      <c r="W21" s="269" t="s">
        <v>20</v>
      </c>
      <c r="X21" s="269"/>
      <c r="Y21" s="11"/>
      <c r="Z21" s="278"/>
      <c r="AA21" s="264"/>
      <c r="AB21" s="264"/>
      <c r="AC21" s="264"/>
      <c r="AD21" s="264"/>
      <c r="AE21" s="264"/>
      <c r="AF21" s="37" t="e">
        <f>IF(#REF!*AG20=#REF!,"","*")</f>
        <v>#REF!</v>
      </c>
      <c r="AG21" s="282"/>
      <c r="AH21" s="264"/>
      <c r="AI21" s="264"/>
      <c r="AJ21" s="264"/>
      <c r="AK21" s="275"/>
      <c r="AL21" s="38"/>
      <c r="AM21" s="37"/>
      <c r="AN21" s="264"/>
      <c r="AO21" s="264"/>
      <c r="AP21" s="264"/>
      <c r="AQ21" s="264"/>
      <c r="AR21" s="264"/>
      <c r="AS21" s="264"/>
      <c r="AT21" s="264"/>
      <c r="AU21" s="275"/>
      <c r="AV21" s="38"/>
      <c r="AW21" s="37"/>
      <c r="AX21" s="264"/>
      <c r="AY21" s="264"/>
      <c r="AZ21" s="264"/>
      <c r="BA21" s="264"/>
      <c r="BB21" s="264"/>
      <c r="BC21" s="264"/>
      <c r="BD21" s="264"/>
      <c r="BE21" s="275"/>
      <c r="BF21" s="82"/>
      <c r="BG21" s="76"/>
      <c r="BH21" s="319"/>
      <c r="BI21" s="319"/>
      <c r="BJ21" s="366"/>
      <c r="BK21" s="271"/>
      <c r="BL21" s="271"/>
      <c r="BM21" s="271"/>
      <c r="BN21" s="271"/>
      <c r="BO21" s="369"/>
      <c r="BP21" s="369"/>
      <c r="BQ21" s="366"/>
      <c r="BR21" s="271"/>
      <c r="BS21" s="271"/>
      <c r="BT21" s="271"/>
      <c r="BU21" s="271"/>
      <c r="BV21" s="80"/>
      <c r="BW21" s="71"/>
    </row>
    <row r="22" spans="1:75" ht="16.5" customHeight="1">
      <c r="A22" s="298"/>
      <c r="B22" s="260"/>
      <c r="C22" s="273"/>
      <c r="D22" s="259">
        <v>11</v>
      </c>
      <c r="E22" s="229"/>
      <c r="F22" s="267" t="s">
        <v>112</v>
      </c>
      <c r="G22" s="268"/>
      <c r="H22" s="268"/>
      <c r="I22" s="268"/>
      <c r="J22" s="268"/>
      <c r="K22" s="268"/>
      <c r="L22" s="268"/>
      <c r="M22" s="268"/>
      <c r="N22" s="268"/>
      <c r="O22" s="3"/>
      <c r="P22" s="3"/>
      <c r="Q22" s="261">
        <v>0</v>
      </c>
      <c r="R22" s="286"/>
      <c r="S22" s="286"/>
      <c r="T22" s="286"/>
      <c r="U22" s="286"/>
      <c r="V22" s="286"/>
      <c r="W22" s="269" t="s">
        <v>20</v>
      </c>
      <c r="X22" s="269"/>
      <c r="Y22" s="11"/>
      <c r="Z22" s="244"/>
      <c r="AA22" s="245"/>
      <c r="AB22" s="245"/>
      <c r="AC22" s="247" t="s">
        <v>22</v>
      </c>
      <c r="AD22" s="245"/>
      <c r="AE22" s="245"/>
      <c r="AF22" s="12"/>
      <c r="AG22" s="248"/>
      <c r="AH22" s="245"/>
      <c r="AI22" s="245"/>
      <c r="AJ22" s="247" t="s">
        <v>23</v>
      </c>
      <c r="AK22" s="283"/>
      <c r="AL22" s="40"/>
      <c r="AM22" s="12"/>
      <c r="AN22" s="284"/>
      <c r="AO22" s="245"/>
      <c r="AP22" s="245"/>
      <c r="AQ22" s="245"/>
      <c r="AR22" s="245"/>
      <c r="AS22" s="245"/>
      <c r="AT22" s="299" t="s">
        <v>20</v>
      </c>
      <c r="AU22" s="283"/>
      <c r="AV22" s="40"/>
      <c r="AW22" s="12"/>
      <c r="AX22" s="302"/>
      <c r="AY22" s="245"/>
      <c r="AZ22" s="245"/>
      <c r="BA22" s="245"/>
      <c r="BB22" s="245"/>
      <c r="BC22" s="245"/>
      <c r="BD22" s="327" t="s">
        <v>20</v>
      </c>
      <c r="BE22" s="283"/>
      <c r="BF22" s="80"/>
      <c r="BG22" s="80"/>
      <c r="BH22" s="80"/>
      <c r="BI22" s="80"/>
      <c r="BJ22" s="80"/>
      <c r="BK22" s="80"/>
      <c r="BL22" s="80"/>
      <c r="BM22" s="80"/>
      <c r="BN22" s="80"/>
      <c r="BO22" s="80"/>
      <c r="BP22" s="79"/>
      <c r="BQ22" s="257"/>
      <c r="BR22" s="257"/>
      <c r="BS22" s="257"/>
      <c r="BT22" s="257"/>
      <c r="BU22" s="257"/>
      <c r="BV22" s="319"/>
      <c r="BW22" s="331"/>
    </row>
    <row r="23" spans="1:75" ht="16.5" customHeight="1">
      <c r="A23" s="298"/>
      <c r="B23" s="260"/>
      <c r="C23" s="273"/>
      <c r="D23" s="285">
        <v>12</v>
      </c>
      <c r="E23" s="264"/>
      <c r="F23" s="263" t="s">
        <v>34</v>
      </c>
      <c r="G23" s="264"/>
      <c r="H23" s="264"/>
      <c r="I23" s="264"/>
      <c r="J23" s="264"/>
      <c r="K23" s="264"/>
      <c r="L23" s="264"/>
      <c r="M23" s="264"/>
      <c r="N23" s="264"/>
      <c r="O23" s="39"/>
      <c r="P23" s="39"/>
      <c r="Q23" s="265">
        <v>0</v>
      </c>
      <c r="R23" s="266"/>
      <c r="S23" s="266"/>
      <c r="T23" s="266"/>
      <c r="U23" s="266"/>
      <c r="V23" s="266"/>
      <c r="W23" s="263" t="s">
        <v>20</v>
      </c>
      <c r="X23" s="263"/>
      <c r="Y23" s="43"/>
      <c r="Z23" s="246"/>
      <c r="AA23" s="221"/>
      <c r="AB23" s="221"/>
      <c r="AC23" s="221"/>
      <c r="AD23" s="221"/>
      <c r="AE23" s="221"/>
      <c r="AF23" s="44" t="e">
        <f>IF(#REF!*AG22=#REF!,"","*")</f>
        <v>#REF!</v>
      </c>
      <c r="AG23" s="249"/>
      <c r="AH23" s="221"/>
      <c r="AI23" s="221"/>
      <c r="AJ23" s="221"/>
      <c r="AK23" s="256"/>
      <c r="AL23" s="45"/>
      <c r="AM23" s="44"/>
      <c r="AN23" s="221"/>
      <c r="AO23" s="221"/>
      <c r="AP23" s="221"/>
      <c r="AQ23" s="221"/>
      <c r="AR23" s="221"/>
      <c r="AS23" s="221"/>
      <c r="AT23" s="221"/>
      <c r="AU23" s="256"/>
      <c r="AV23" s="45"/>
      <c r="AW23" s="44"/>
      <c r="AX23" s="221"/>
      <c r="AY23" s="221"/>
      <c r="AZ23" s="221"/>
      <c r="BA23" s="221"/>
      <c r="BB23" s="221"/>
      <c r="BC23" s="221"/>
      <c r="BD23" s="221"/>
      <c r="BE23" s="256"/>
      <c r="BF23" s="82"/>
      <c r="BG23" s="89"/>
      <c r="BH23" s="352"/>
      <c r="BI23" s="353"/>
      <c r="BJ23" s="353"/>
      <c r="BK23" s="353"/>
      <c r="BL23" s="353"/>
      <c r="BM23" s="353"/>
      <c r="BN23" s="353"/>
      <c r="BO23" s="353"/>
      <c r="BP23" s="89"/>
      <c r="BQ23" s="354"/>
      <c r="BR23" s="354"/>
      <c r="BS23" s="354"/>
      <c r="BT23" s="354"/>
      <c r="BU23" s="354"/>
      <c r="BV23" s="90">
        <f>IF(BH23="","","円")</f>
      </c>
      <c r="BW23" s="91"/>
    </row>
    <row r="24" spans="1:75" ht="16.5" customHeight="1">
      <c r="A24" s="298"/>
      <c r="B24" s="260"/>
      <c r="C24" s="273"/>
      <c r="D24" s="23"/>
      <c r="E24" s="3"/>
      <c r="F24" s="339" t="s">
        <v>35</v>
      </c>
      <c r="G24" s="340"/>
      <c r="H24" s="340"/>
      <c r="I24" s="340"/>
      <c r="J24" s="340"/>
      <c r="K24" s="340"/>
      <c r="L24" s="340"/>
      <c r="M24" s="340"/>
      <c r="N24" s="340"/>
      <c r="O24" s="3"/>
      <c r="P24" s="3"/>
      <c r="Q24" s="347">
        <f>SUM(Q12:V23)</f>
        <v>1699950</v>
      </c>
      <c r="R24" s="348"/>
      <c r="S24" s="348"/>
      <c r="T24" s="348"/>
      <c r="U24" s="348"/>
      <c r="V24" s="348"/>
      <c r="W24" s="341" t="s">
        <v>20</v>
      </c>
      <c r="X24" s="341"/>
      <c r="Y24" s="11"/>
      <c r="Z24" s="343" t="s">
        <v>35</v>
      </c>
      <c r="AA24" s="228"/>
      <c r="AB24" s="228"/>
      <c r="AC24" s="228"/>
      <c r="AD24" s="228"/>
      <c r="AE24" s="228"/>
      <c r="AF24" s="344"/>
      <c r="AG24" s="346">
        <f>SUM(AG12:AI23)</f>
        <v>0</v>
      </c>
      <c r="AH24" s="228"/>
      <c r="AI24" s="228"/>
      <c r="AJ24" s="237" t="s">
        <v>23</v>
      </c>
      <c r="AK24" s="255"/>
      <c r="AL24" s="36"/>
      <c r="AM24" s="35"/>
      <c r="AN24" s="253">
        <f>SUM(AN12:AS23)</f>
        <v>0</v>
      </c>
      <c r="AO24" s="228"/>
      <c r="AP24" s="228"/>
      <c r="AQ24" s="228"/>
      <c r="AR24" s="228"/>
      <c r="AS24" s="228"/>
      <c r="AT24" s="254" t="s">
        <v>20</v>
      </c>
      <c r="AU24" s="255"/>
      <c r="AV24" s="36"/>
      <c r="AW24" s="35"/>
      <c r="AX24" s="253">
        <f>SUM(AX12:BC23)</f>
        <v>0</v>
      </c>
      <c r="AY24" s="228"/>
      <c r="AZ24" s="228"/>
      <c r="BA24" s="228"/>
      <c r="BB24" s="228"/>
      <c r="BC24" s="228"/>
      <c r="BD24" s="258" t="s">
        <v>20</v>
      </c>
      <c r="BE24" s="255"/>
      <c r="BF24" s="82"/>
      <c r="BG24" s="80"/>
      <c r="BH24" s="95" t="s">
        <v>30</v>
      </c>
      <c r="BI24" s="96"/>
      <c r="BJ24" s="96"/>
      <c r="BK24" s="96"/>
      <c r="BL24" s="96"/>
      <c r="BM24" s="96"/>
      <c r="BN24" s="96"/>
      <c r="BO24" s="96"/>
      <c r="BP24" s="288">
        <f>Sheet1!CG39</f>
        <v>5911</v>
      </c>
      <c r="BQ24" s="289"/>
      <c r="BR24" s="289"/>
      <c r="BS24" s="289"/>
      <c r="BT24" s="289"/>
      <c r="BU24" s="289"/>
      <c r="BV24" s="250" t="s">
        <v>20</v>
      </c>
      <c r="BW24" s="251"/>
    </row>
    <row r="25" spans="1:75" ht="16.5" customHeight="1">
      <c r="A25" s="246"/>
      <c r="B25" s="221"/>
      <c r="C25" s="256"/>
      <c r="D25" s="19"/>
      <c r="E25" s="18"/>
      <c r="F25" s="18"/>
      <c r="G25" s="18"/>
      <c r="H25" s="18"/>
      <c r="I25" s="18"/>
      <c r="J25" s="18"/>
      <c r="K25" s="18"/>
      <c r="L25" s="18"/>
      <c r="M25" s="18"/>
      <c r="N25" s="18"/>
      <c r="O25" s="18"/>
      <c r="P25" s="18"/>
      <c r="Q25" s="18"/>
      <c r="R25" s="18"/>
      <c r="S25" s="18"/>
      <c r="T25" s="18"/>
      <c r="U25" s="18"/>
      <c r="V25" s="18"/>
      <c r="W25" s="18"/>
      <c r="X25" s="18"/>
      <c r="Y25" s="17"/>
      <c r="Z25" s="246"/>
      <c r="AA25" s="221"/>
      <c r="AB25" s="221"/>
      <c r="AC25" s="221"/>
      <c r="AD25" s="221"/>
      <c r="AE25" s="221"/>
      <c r="AF25" s="345"/>
      <c r="AG25" s="249"/>
      <c r="AH25" s="221"/>
      <c r="AI25" s="221"/>
      <c r="AJ25" s="221"/>
      <c r="AK25" s="256"/>
      <c r="AL25" s="45"/>
      <c r="AM25" s="44"/>
      <c r="AN25" s="221"/>
      <c r="AO25" s="221"/>
      <c r="AP25" s="221"/>
      <c r="AQ25" s="221"/>
      <c r="AR25" s="221"/>
      <c r="AS25" s="221"/>
      <c r="AT25" s="221"/>
      <c r="AU25" s="256"/>
      <c r="AV25" s="45"/>
      <c r="AW25" s="44"/>
      <c r="AX25" s="221"/>
      <c r="AY25" s="221"/>
      <c r="AZ25" s="221"/>
      <c r="BA25" s="221"/>
      <c r="BB25" s="221"/>
      <c r="BC25" s="221"/>
      <c r="BD25" s="221"/>
      <c r="BE25" s="256"/>
      <c r="BF25" s="92"/>
      <c r="BG25" s="93"/>
      <c r="BH25" s="76"/>
      <c r="BI25" s="76"/>
      <c r="BJ25" s="76"/>
      <c r="BK25" s="76"/>
      <c r="BL25" s="76"/>
      <c r="BM25" s="76"/>
      <c r="BN25" s="76"/>
      <c r="BO25" s="252">
        <f>IF(BP24=1656,"(最低保障額)","")</f>
      </c>
      <c r="BP25" s="252"/>
      <c r="BQ25" s="252"/>
      <c r="BR25" s="252"/>
      <c r="BS25" s="252"/>
      <c r="BT25" s="252"/>
      <c r="BU25" s="252"/>
      <c r="BV25" s="252"/>
      <c r="BW25" s="71"/>
    </row>
    <row r="26" spans="1:75" ht="16.5" customHeight="1">
      <c r="A26" s="297" t="s">
        <v>53</v>
      </c>
      <c r="B26" s="228"/>
      <c r="C26" s="295" t="s">
        <v>36</v>
      </c>
      <c r="D26" s="228"/>
      <c r="E26" s="228"/>
      <c r="F26" s="228"/>
      <c r="G26" s="228"/>
      <c r="H26" s="228"/>
      <c r="I26" s="228"/>
      <c r="J26" s="228"/>
      <c r="K26" s="228"/>
      <c r="L26" s="228"/>
      <c r="M26" s="7"/>
      <c r="N26" s="47">
        <f>ROUNDDOWN(+AH26*AP26*AW26*BB26,0)</f>
        <v>0</v>
      </c>
      <c r="O26" s="231">
        <f>ROUNDDOWN(AH26*AP26,0)</f>
        <v>204562</v>
      </c>
      <c r="P26" s="231"/>
      <c r="Q26" s="231"/>
      <c r="R26" s="231"/>
      <c r="S26" s="231"/>
      <c r="T26" s="231"/>
      <c r="U26" s="231"/>
      <c r="V26" s="231"/>
      <c r="W26" s="48"/>
      <c r="X26" s="290" t="s">
        <v>0</v>
      </c>
      <c r="Y26" s="228"/>
      <c r="Z26" s="35"/>
      <c r="AA26" s="36"/>
      <c r="AB26" s="237" t="s">
        <v>37</v>
      </c>
      <c r="AC26" s="228"/>
      <c r="AD26" s="228"/>
      <c r="AE26" s="228"/>
      <c r="AF26" s="228"/>
      <c r="AG26" s="49"/>
      <c r="AH26" s="206">
        <f>BO26</f>
        <v>244400</v>
      </c>
      <c r="AI26" s="207"/>
      <c r="AJ26" s="207"/>
      <c r="AK26" s="207"/>
      <c r="AL26" s="207"/>
      <c r="AM26" s="207"/>
      <c r="AN26" s="226" t="s">
        <v>38</v>
      </c>
      <c r="AO26" s="207"/>
      <c r="AP26" s="195">
        <v>0.837</v>
      </c>
      <c r="AQ26" s="195"/>
      <c r="AR26" s="195"/>
      <c r="AS26" s="195"/>
      <c r="AT26" s="195"/>
      <c r="AU26" s="195"/>
      <c r="AV26" s="195"/>
      <c r="AW26" s="227"/>
      <c r="AX26" s="228"/>
      <c r="AY26" s="228"/>
      <c r="AZ26" s="296"/>
      <c r="BA26" s="228"/>
      <c r="BB26" s="227"/>
      <c r="BC26" s="228"/>
      <c r="BD26" s="228"/>
      <c r="BE26" s="15"/>
      <c r="BF26" s="297" t="s">
        <v>54</v>
      </c>
      <c r="BG26" s="228"/>
      <c r="BH26" s="295" t="s">
        <v>39</v>
      </c>
      <c r="BI26" s="228"/>
      <c r="BJ26" s="228"/>
      <c r="BK26" s="228"/>
      <c r="BL26" s="228"/>
      <c r="BM26" s="228"/>
      <c r="BN26" s="7"/>
      <c r="BO26" s="291">
        <v>244400</v>
      </c>
      <c r="BP26" s="292"/>
      <c r="BQ26" s="292"/>
      <c r="BR26" s="292"/>
      <c r="BS26" s="292"/>
      <c r="BT26" s="292"/>
      <c r="BU26" s="290" t="s">
        <v>0</v>
      </c>
      <c r="BV26" s="228"/>
      <c r="BW26" s="7"/>
    </row>
    <row r="27" spans="1:75" ht="16.5" customHeight="1" thickBot="1">
      <c r="A27" s="246"/>
      <c r="B27" s="221"/>
      <c r="C27" s="221"/>
      <c r="D27" s="221"/>
      <c r="E27" s="221"/>
      <c r="F27" s="221"/>
      <c r="G27" s="221"/>
      <c r="H27" s="221"/>
      <c r="I27" s="221"/>
      <c r="J27" s="221"/>
      <c r="K27" s="221"/>
      <c r="L27" s="221"/>
      <c r="M27" s="17"/>
      <c r="N27" s="50"/>
      <c r="O27" s="232"/>
      <c r="P27" s="232"/>
      <c r="Q27" s="232"/>
      <c r="R27" s="232"/>
      <c r="S27" s="232"/>
      <c r="T27" s="232"/>
      <c r="U27" s="232"/>
      <c r="V27" s="232"/>
      <c r="W27" s="14"/>
      <c r="X27" s="221"/>
      <c r="Y27" s="221"/>
      <c r="Z27" s="44"/>
      <c r="AA27" s="45"/>
      <c r="AB27" s="221"/>
      <c r="AC27" s="221"/>
      <c r="AD27" s="221"/>
      <c r="AE27" s="221"/>
      <c r="AF27" s="221"/>
      <c r="AG27" s="51"/>
      <c r="AH27" s="208"/>
      <c r="AI27" s="209"/>
      <c r="AJ27" s="210"/>
      <c r="AK27" s="210"/>
      <c r="AL27" s="210"/>
      <c r="AM27" s="210"/>
      <c r="AN27" s="210"/>
      <c r="AO27" s="210"/>
      <c r="AP27" s="196"/>
      <c r="AQ27" s="196"/>
      <c r="AR27" s="196"/>
      <c r="AS27" s="196"/>
      <c r="AT27" s="196"/>
      <c r="AU27" s="196"/>
      <c r="AV27" s="196"/>
      <c r="AW27" s="229"/>
      <c r="AX27" s="229"/>
      <c r="AY27" s="229"/>
      <c r="AZ27" s="229"/>
      <c r="BA27" s="229"/>
      <c r="BB27" s="229"/>
      <c r="BC27" s="229"/>
      <c r="BD27" s="229"/>
      <c r="BE27" s="3"/>
      <c r="BF27" s="298"/>
      <c r="BG27" s="229"/>
      <c r="BH27" s="229"/>
      <c r="BI27" s="229"/>
      <c r="BJ27" s="229"/>
      <c r="BK27" s="229"/>
      <c r="BL27" s="229"/>
      <c r="BM27" s="229"/>
      <c r="BN27" s="11"/>
      <c r="BO27" s="293"/>
      <c r="BP27" s="294"/>
      <c r="BQ27" s="294"/>
      <c r="BR27" s="294"/>
      <c r="BS27" s="294"/>
      <c r="BT27" s="294"/>
      <c r="BU27" s="229"/>
      <c r="BV27" s="229"/>
      <c r="BW27" s="11"/>
    </row>
    <row r="28" spans="1:77" ht="6.75" customHeight="1">
      <c r="A28" s="383" t="s">
        <v>58</v>
      </c>
      <c r="B28" s="258"/>
      <c r="C28" s="380" t="s">
        <v>40</v>
      </c>
      <c r="D28" s="380"/>
      <c r="E28" s="380"/>
      <c r="F28" s="380"/>
      <c r="G28" s="380"/>
      <c r="H28" s="380"/>
      <c r="I28" s="380"/>
      <c r="J28" s="380"/>
      <c r="K28" s="380"/>
      <c r="L28" s="380"/>
      <c r="M28" s="98"/>
      <c r="N28" s="99"/>
      <c r="O28" s="97"/>
      <c r="P28" s="97"/>
      <c r="Q28" s="97"/>
      <c r="R28" s="15"/>
      <c r="S28" s="15"/>
      <c r="T28" s="234">
        <v>90</v>
      </c>
      <c r="U28" s="235"/>
      <c r="V28" s="235"/>
      <c r="W28" s="235"/>
      <c r="X28" s="235"/>
      <c r="Y28" s="235"/>
      <c r="Z28" s="235"/>
      <c r="AA28" s="222" t="s">
        <v>23</v>
      </c>
      <c r="AB28" s="223"/>
      <c r="AC28" s="24"/>
      <c r="AD28" s="24"/>
      <c r="AE28" s="24"/>
      <c r="AF28" s="24"/>
      <c r="AG28" s="24"/>
      <c r="AH28" s="24"/>
      <c r="AI28" s="24"/>
      <c r="AJ28" s="238" t="s">
        <v>60</v>
      </c>
      <c r="AK28" s="239"/>
      <c r="AL28" s="107"/>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9"/>
      <c r="BY28" s="3"/>
    </row>
    <row r="29" spans="1:77" ht="16.5" customHeight="1">
      <c r="A29" s="280"/>
      <c r="B29" s="384"/>
      <c r="C29" s="381"/>
      <c r="D29" s="381"/>
      <c r="E29" s="381"/>
      <c r="F29" s="381"/>
      <c r="G29" s="381"/>
      <c r="H29" s="381"/>
      <c r="I29" s="381"/>
      <c r="J29" s="381"/>
      <c r="K29" s="381"/>
      <c r="L29" s="381"/>
      <c r="M29" s="100"/>
      <c r="N29" s="101"/>
      <c r="O29" s="102"/>
      <c r="P29" s="102"/>
      <c r="Q29" s="102"/>
      <c r="R29" s="3"/>
      <c r="S29" s="3"/>
      <c r="T29" s="236"/>
      <c r="U29" s="236"/>
      <c r="V29" s="236"/>
      <c r="W29" s="236"/>
      <c r="X29" s="236"/>
      <c r="Y29" s="236"/>
      <c r="Z29" s="236"/>
      <c r="AA29" s="224"/>
      <c r="AB29" s="224"/>
      <c r="AC29" s="4"/>
      <c r="AD29" s="4"/>
      <c r="AE29" s="4"/>
      <c r="AF29" s="4"/>
      <c r="AG29" s="4"/>
      <c r="AH29" s="4"/>
      <c r="AI29" s="4"/>
      <c r="AJ29" s="240"/>
      <c r="AK29" s="241"/>
      <c r="AL29" s="105"/>
      <c r="AM29" s="64" t="s">
        <v>40</v>
      </c>
      <c r="AN29" s="64"/>
      <c r="AO29" s="64"/>
      <c r="AP29" s="64"/>
      <c r="AQ29" s="64"/>
      <c r="AR29" s="64"/>
      <c r="AS29" s="64"/>
      <c r="AT29" s="64"/>
      <c r="AU29" s="64"/>
      <c r="AV29" s="64"/>
      <c r="AW29" s="64"/>
      <c r="AX29" s="64" t="s">
        <v>56</v>
      </c>
      <c r="AY29" s="64"/>
      <c r="AZ29" s="64"/>
      <c r="BA29" s="64"/>
      <c r="BB29" s="64"/>
      <c r="BC29" s="64"/>
      <c r="BD29" s="64"/>
      <c r="BE29" s="64"/>
      <c r="BF29" s="64"/>
      <c r="BG29" s="64"/>
      <c r="BH29" s="64" t="s">
        <v>30</v>
      </c>
      <c r="BI29" s="64"/>
      <c r="BJ29" s="64"/>
      <c r="BK29" s="64"/>
      <c r="BL29" s="64"/>
      <c r="BM29" s="64"/>
      <c r="BN29" s="64"/>
      <c r="BO29" s="64"/>
      <c r="BP29" s="64"/>
      <c r="BQ29" s="64"/>
      <c r="BR29" s="64" t="s">
        <v>65</v>
      </c>
      <c r="BS29" s="64"/>
      <c r="BT29" s="64"/>
      <c r="BU29" s="64"/>
      <c r="BV29" s="64"/>
      <c r="BW29" s="110"/>
      <c r="BY29" s="3"/>
    </row>
    <row r="30" spans="1:77" ht="16.5" customHeight="1">
      <c r="A30" s="383" t="s">
        <v>59</v>
      </c>
      <c r="B30" s="258"/>
      <c r="C30" s="380" t="s">
        <v>57</v>
      </c>
      <c r="D30" s="380"/>
      <c r="E30" s="380"/>
      <c r="F30" s="380"/>
      <c r="G30" s="380"/>
      <c r="H30" s="380"/>
      <c r="I30" s="380"/>
      <c r="J30" s="380"/>
      <c r="K30" s="380"/>
      <c r="L30" s="380"/>
      <c r="M30" s="98"/>
      <c r="N30" s="99"/>
      <c r="O30" s="97"/>
      <c r="P30" s="97"/>
      <c r="Q30" s="97"/>
      <c r="R30" s="15"/>
      <c r="S30" s="15"/>
      <c r="T30" s="230">
        <f>IF(T28&lt;Y32,"支給なし",+Y32)</f>
        <v>34</v>
      </c>
      <c r="U30" s="223"/>
      <c r="V30" s="223"/>
      <c r="W30" s="223"/>
      <c r="X30" s="223"/>
      <c r="Y30" s="223"/>
      <c r="Z30" s="223"/>
      <c r="AA30" s="222" t="s">
        <v>23</v>
      </c>
      <c r="AB30" s="223"/>
      <c r="AC30" s="24"/>
      <c r="AD30" s="24"/>
      <c r="AE30" s="24"/>
      <c r="AF30" s="24"/>
      <c r="AG30" s="24"/>
      <c r="AH30" s="24"/>
      <c r="AI30" s="24"/>
      <c r="AJ30" s="240"/>
      <c r="AK30" s="241"/>
      <c r="AL30" s="105" t="s">
        <v>61</v>
      </c>
      <c r="AM30" s="219">
        <f>T28</f>
        <v>90</v>
      </c>
      <c r="AN30" s="219"/>
      <c r="AO30" s="219"/>
      <c r="AP30" s="219"/>
      <c r="AQ30" s="219"/>
      <c r="AR30" s="219"/>
      <c r="AS30" s="219"/>
      <c r="AT30" s="64" t="s">
        <v>23</v>
      </c>
      <c r="AU30" s="64"/>
      <c r="AV30" s="64" t="s">
        <v>62</v>
      </c>
      <c r="AW30" s="64"/>
      <c r="AX30" s="493">
        <f>T30</f>
        <v>34</v>
      </c>
      <c r="AY30" s="493"/>
      <c r="AZ30" s="493"/>
      <c r="BA30" s="493"/>
      <c r="BB30" s="493"/>
      <c r="BC30" s="64" t="s">
        <v>23</v>
      </c>
      <c r="BD30" s="64"/>
      <c r="BE30" s="64" t="s">
        <v>63</v>
      </c>
      <c r="BF30" s="64" t="s">
        <v>38</v>
      </c>
      <c r="BG30" s="64"/>
      <c r="BH30" s="219">
        <f>BP24</f>
        <v>5911</v>
      </c>
      <c r="BI30" s="219"/>
      <c r="BJ30" s="219"/>
      <c r="BK30" s="219"/>
      <c r="BL30" s="219"/>
      <c r="BM30" s="219"/>
      <c r="BN30" s="219"/>
      <c r="BO30" s="64"/>
      <c r="BP30" s="64" t="s">
        <v>64</v>
      </c>
      <c r="BQ30" s="64"/>
      <c r="BR30" s="359">
        <f>(AM30-AX30)*BH30</f>
        <v>331016</v>
      </c>
      <c r="BS30" s="359"/>
      <c r="BT30" s="359"/>
      <c r="BU30" s="359"/>
      <c r="BV30" s="359"/>
      <c r="BW30" s="360"/>
      <c r="BY30" s="3"/>
    </row>
    <row r="31" spans="1:77" ht="6.75" customHeight="1">
      <c r="A31" s="385"/>
      <c r="B31" s="386"/>
      <c r="C31" s="382"/>
      <c r="D31" s="382"/>
      <c r="E31" s="382"/>
      <c r="F31" s="382"/>
      <c r="G31" s="382"/>
      <c r="H31" s="382"/>
      <c r="I31" s="382"/>
      <c r="J31" s="382"/>
      <c r="K31" s="382"/>
      <c r="L31" s="382"/>
      <c r="M31" s="182"/>
      <c r="N31" s="101"/>
      <c r="O31" s="102"/>
      <c r="P31" s="102"/>
      <c r="Q31" s="102"/>
      <c r="R31" s="3"/>
      <c r="S31" s="3"/>
      <c r="T31" s="224"/>
      <c r="U31" s="224"/>
      <c r="V31" s="224"/>
      <c r="W31" s="224"/>
      <c r="X31" s="224"/>
      <c r="Y31" s="224"/>
      <c r="Z31" s="224"/>
      <c r="AA31" s="224"/>
      <c r="AB31" s="224"/>
      <c r="AC31" s="4"/>
      <c r="AD31" s="4"/>
      <c r="AE31" s="4"/>
      <c r="AF31" s="4"/>
      <c r="AG31" s="4"/>
      <c r="AH31" s="4"/>
      <c r="AI31" s="4"/>
      <c r="AJ31" s="240"/>
      <c r="AK31" s="241"/>
      <c r="AL31" s="105"/>
      <c r="AM31" s="106"/>
      <c r="AN31" s="106"/>
      <c r="AO31" s="106"/>
      <c r="AP31" s="106"/>
      <c r="AQ31" s="106"/>
      <c r="AR31" s="106"/>
      <c r="AS31" s="106"/>
      <c r="AT31" s="64"/>
      <c r="AU31" s="64"/>
      <c r="AV31" s="64"/>
      <c r="AW31" s="64"/>
      <c r="AX31" s="106"/>
      <c r="AY31" s="106"/>
      <c r="AZ31" s="106"/>
      <c r="BA31" s="106"/>
      <c r="BB31" s="106"/>
      <c r="BC31" s="64"/>
      <c r="BD31" s="64"/>
      <c r="BE31" s="64"/>
      <c r="BF31" s="64"/>
      <c r="BG31" s="64"/>
      <c r="BH31" s="106"/>
      <c r="BI31" s="106"/>
      <c r="BJ31" s="106"/>
      <c r="BK31" s="106"/>
      <c r="BL31" s="106"/>
      <c r="BM31" s="106"/>
      <c r="BN31" s="106"/>
      <c r="BO31" s="64"/>
      <c r="BP31" s="64"/>
      <c r="BQ31" s="64"/>
      <c r="BR31" s="106"/>
      <c r="BS31" s="106"/>
      <c r="BT31" s="106"/>
      <c r="BU31" s="106"/>
      <c r="BV31" s="106"/>
      <c r="BW31" s="110"/>
      <c r="BY31" s="3"/>
    </row>
    <row r="32" spans="1:77" ht="16.5" customHeight="1" thickBot="1">
      <c r="A32" s="50"/>
      <c r="B32" s="14"/>
      <c r="C32" s="14"/>
      <c r="D32" s="18"/>
      <c r="E32" s="18"/>
      <c r="F32" s="103" t="s">
        <v>41</v>
      </c>
      <c r="G32" s="220">
        <f>O26</f>
        <v>204562</v>
      </c>
      <c r="H32" s="221"/>
      <c r="I32" s="221"/>
      <c r="J32" s="221"/>
      <c r="K32" s="221"/>
      <c r="L32" s="221"/>
      <c r="M32" s="104" t="s">
        <v>42</v>
      </c>
      <c r="N32" s="233">
        <f>BP24</f>
        <v>5911</v>
      </c>
      <c r="O32" s="233"/>
      <c r="P32" s="233"/>
      <c r="Q32" s="233"/>
      <c r="R32" s="104" t="s">
        <v>43</v>
      </c>
      <c r="S32" s="225">
        <f>+G32/N32</f>
        <v>34.60700389105058</v>
      </c>
      <c r="T32" s="225"/>
      <c r="U32" s="225"/>
      <c r="V32" s="225"/>
      <c r="W32" s="225" t="s">
        <v>44</v>
      </c>
      <c r="X32" s="225"/>
      <c r="Y32" s="225">
        <f>ROUNDDOWN(S32,0)</f>
        <v>34</v>
      </c>
      <c r="Z32" s="225"/>
      <c r="AA32" s="225"/>
      <c r="AB32" s="103" t="s">
        <v>45</v>
      </c>
      <c r="AC32" s="46"/>
      <c r="AD32" s="46"/>
      <c r="AE32" s="46"/>
      <c r="AF32" s="46"/>
      <c r="AG32" s="46"/>
      <c r="AH32" s="46"/>
      <c r="AI32" s="46"/>
      <c r="AJ32" s="242"/>
      <c r="AK32" s="243"/>
      <c r="AL32" s="111"/>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3"/>
      <c r="BY32" s="3"/>
    </row>
    <row r="33" ht="6" customHeight="1" thickBot="1"/>
    <row r="34" spans="50:75" ht="22.5" customHeight="1" thickBot="1">
      <c r="AX34" s="2" t="s">
        <v>133</v>
      </c>
      <c r="BM34" s="184" t="str">
        <f>IF(T30="","",IF(T30="支給なし","受給資格無し","受給資格有り"))</f>
        <v>受給資格有り</v>
      </c>
      <c r="BN34" s="185"/>
      <c r="BO34" s="185"/>
      <c r="BP34" s="185"/>
      <c r="BQ34" s="185"/>
      <c r="BR34" s="185"/>
      <c r="BS34" s="185"/>
      <c r="BT34" s="185"/>
      <c r="BU34" s="185"/>
      <c r="BV34" s="185"/>
      <c r="BW34" s="186"/>
    </row>
    <row r="35" ht="13.5"/>
    <row r="36" spans="3:75" ht="17.25" customHeight="1">
      <c r="C36" s="116" t="s">
        <v>127</v>
      </c>
      <c r="D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87" t="s">
        <v>114</v>
      </c>
      <c r="BV36" s="187"/>
      <c r="BW36" s="187"/>
    </row>
    <row r="37" spans="1:75" ht="17.25" customHeight="1">
      <c r="A37" s="387" t="s">
        <v>122</v>
      </c>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8">
        <f>BP24</f>
        <v>5911</v>
      </c>
      <c r="AO37" s="388"/>
      <c r="AP37" s="388"/>
      <c r="AQ37" s="388"/>
      <c r="AR37" s="388"/>
      <c r="AS37" s="116" t="s">
        <v>117</v>
      </c>
      <c r="AT37" s="116"/>
      <c r="AU37" s="116"/>
      <c r="AV37" s="116"/>
      <c r="AW37" s="116"/>
      <c r="AZ37" s="116"/>
      <c r="BA37" s="116"/>
      <c r="BB37" s="116"/>
      <c r="BC37" s="116"/>
      <c r="BD37" s="116"/>
      <c r="BF37" s="183"/>
      <c r="BG37" s="183"/>
      <c r="BH37" s="388">
        <f>AA42+AP42+BE42</f>
        <v>331016</v>
      </c>
      <c r="BI37" s="388"/>
      <c r="BJ37" s="388"/>
      <c r="BK37" s="388"/>
      <c r="BL37" s="388"/>
      <c r="BM37" s="388"/>
      <c r="BN37" s="116" t="s">
        <v>20</v>
      </c>
      <c r="BO37" s="116"/>
      <c r="BP37" s="116"/>
      <c r="BQ37" s="116"/>
      <c r="BR37" s="116"/>
      <c r="BS37" s="116"/>
      <c r="BT37" s="116"/>
      <c r="BU37" s="187"/>
      <c r="BV37" s="187"/>
      <c r="BW37" s="187"/>
    </row>
    <row r="38" spans="12:75" ht="17.25" customHeight="1">
      <c r="L38" s="215" t="s">
        <v>66</v>
      </c>
      <c r="M38" s="216"/>
      <c r="N38" s="216"/>
      <c r="O38" s="216"/>
      <c r="P38" s="216"/>
      <c r="Q38" s="216"/>
      <c r="R38" s="216"/>
      <c r="S38" s="216"/>
      <c r="T38" s="216"/>
      <c r="U38" s="216"/>
      <c r="V38" s="216"/>
      <c r="W38" s="216"/>
      <c r="X38" s="216"/>
      <c r="Y38" s="216"/>
      <c r="Z38" s="217"/>
      <c r="AA38" s="215" t="s">
        <v>71</v>
      </c>
      <c r="AB38" s="216"/>
      <c r="AC38" s="216"/>
      <c r="AD38" s="216"/>
      <c r="AE38" s="216"/>
      <c r="AF38" s="216"/>
      <c r="AG38" s="216"/>
      <c r="AH38" s="216"/>
      <c r="AI38" s="216"/>
      <c r="AJ38" s="216"/>
      <c r="AK38" s="216"/>
      <c r="AL38" s="216"/>
      <c r="AM38" s="216"/>
      <c r="AN38" s="216"/>
      <c r="AO38" s="217"/>
      <c r="AP38" s="215" t="s">
        <v>72</v>
      </c>
      <c r="AQ38" s="216"/>
      <c r="AR38" s="216"/>
      <c r="AS38" s="216"/>
      <c r="AT38" s="216"/>
      <c r="AU38" s="216"/>
      <c r="AV38" s="216"/>
      <c r="AW38" s="216"/>
      <c r="AX38" s="216"/>
      <c r="AY38" s="216"/>
      <c r="AZ38" s="216"/>
      <c r="BA38" s="216"/>
      <c r="BB38" s="216"/>
      <c r="BC38" s="216"/>
      <c r="BD38" s="217"/>
      <c r="BE38" s="215" t="s">
        <v>73</v>
      </c>
      <c r="BF38" s="216"/>
      <c r="BG38" s="216"/>
      <c r="BH38" s="216"/>
      <c r="BI38" s="216"/>
      <c r="BJ38" s="216"/>
      <c r="BK38" s="216"/>
      <c r="BL38" s="216"/>
      <c r="BM38" s="216"/>
      <c r="BN38" s="216"/>
      <c r="BO38" s="216"/>
      <c r="BP38" s="216"/>
      <c r="BQ38" s="216"/>
      <c r="BR38" s="216"/>
      <c r="BS38" s="217"/>
      <c r="BT38" s="114"/>
      <c r="BU38" s="187"/>
      <c r="BV38" s="187"/>
      <c r="BW38" s="187"/>
    </row>
    <row r="39" spans="12:75" ht="17.25" customHeight="1">
      <c r="L39" s="215" t="s">
        <v>67</v>
      </c>
      <c r="M39" s="216"/>
      <c r="N39" s="216"/>
      <c r="O39" s="216"/>
      <c r="P39" s="216"/>
      <c r="Q39" s="216"/>
      <c r="R39" s="216"/>
      <c r="S39" s="216"/>
      <c r="T39" s="216"/>
      <c r="U39" s="216"/>
      <c r="V39" s="216"/>
      <c r="W39" s="216"/>
      <c r="X39" s="216"/>
      <c r="Y39" s="216"/>
      <c r="Z39" s="217"/>
      <c r="AA39" s="191">
        <v>45062</v>
      </c>
      <c r="AB39" s="192"/>
      <c r="AC39" s="192"/>
      <c r="AD39" s="192"/>
      <c r="AE39" s="192"/>
      <c r="AF39" s="192"/>
      <c r="AG39" s="192"/>
      <c r="AH39" s="192"/>
      <c r="AI39" s="192"/>
      <c r="AJ39" s="192"/>
      <c r="AK39" s="192"/>
      <c r="AL39" s="192"/>
      <c r="AM39" s="192"/>
      <c r="AN39" s="192"/>
      <c r="AO39" s="193"/>
      <c r="AP39" s="191">
        <v>45093</v>
      </c>
      <c r="AQ39" s="192"/>
      <c r="AR39" s="192"/>
      <c r="AS39" s="192"/>
      <c r="AT39" s="192"/>
      <c r="AU39" s="192"/>
      <c r="AV39" s="192"/>
      <c r="AW39" s="192"/>
      <c r="AX39" s="192"/>
      <c r="AY39" s="192"/>
      <c r="AZ39" s="192"/>
      <c r="BA39" s="192"/>
      <c r="BB39" s="192"/>
      <c r="BC39" s="192"/>
      <c r="BD39" s="193"/>
      <c r="BE39" s="191">
        <v>45125</v>
      </c>
      <c r="BF39" s="192"/>
      <c r="BG39" s="192"/>
      <c r="BH39" s="192"/>
      <c r="BI39" s="192"/>
      <c r="BJ39" s="192"/>
      <c r="BK39" s="192"/>
      <c r="BL39" s="192"/>
      <c r="BM39" s="192"/>
      <c r="BN39" s="192"/>
      <c r="BO39" s="192"/>
      <c r="BP39" s="192"/>
      <c r="BQ39" s="192"/>
      <c r="BR39" s="192"/>
      <c r="BS39" s="193"/>
      <c r="BT39" s="114"/>
      <c r="BU39" s="187"/>
      <c r="BV39" s="187"/>
      <c r="BW39" s="187"/>
    </row>
    <row r="40" spans="12:75" ht="18" customHeight="1">
      <c r="L40" s="215" t="s">
        <v>68</v>
      </c>
      <c r="M40" s="216"/>
      <c r="N40" s="216"/>
      <c r="O40" s="216"/>
      <c r="P40" s="216"/>
      <c r="Q40" s="216"/>
      <c r="R40" s="216"/>
      <c r="S40" s="216"/>
      <c r="T40" s="216"/>
      <c r="U40" s="216"/>
      <c r="V40" s="216"/>
      <c r="W40" s="216"/>
      <c r="X40" s="216"/>
      <c r="Y40" s="216"/>
      <c r="Z40" s="217"/>
      <c r="AA40" s="211" t="s">
        <v>123</v>
      </c>
      <c r="AB40" s="212"/>
      <c r="AC40" s="212"/>
      <c r="AD40" s="212"/>
      <c r="AE40" s="212"/>
      <c r="AF40" s="212"/>
      <c r="AG40" s="212"/>
      <c r="AH40" s="212"/>
      <c r="AI40" s="212"/>
      <c r="AJ40" s="212"/>
      <c r="AK40" s="212"/>
      <c r="AL40" s="212"/>
      <c r="AM40" s="212"/>
      <c r="AN40" s="212"/>
      <c r="AO40" s="213"/>
      <c r="AP40" s="215" t="s">
        <v>124</v>
      </c>
      <c r="AQ40" s="216"/>
      <c r="AR40" s="216"/>
      <c r="AS40" s="216"/>
      <c r="AT40" s="216"/>
      <c r="AU40" s="216"/>
      <c r="AV40" s="216"/>
      <c r="AW40" s="216"/>
      <c r="AX40" s="216"/>
      <c r="AY40" s="216"/>
      <c r="AZ40" s="216"/>
      <c r="BA40" s="216"/>
      <c r="BB40" s="216"/>
      <c r="BC40" s="216"/>
      <c r="BD40" s="217"/>
      <c r="BE40" s="215" t="s">
        <v>125</v>
      </c>
      <c r="BF40" s="216"/>
      <c r="BG40" s="216"/>
      <c r="BH40" s="216"/>
      <c r="BI40" s="216"/>
      <c r="BJ40" s="216"/>
      <c r="BK40" s="216"/>
      <c r="BL40" s="216"/>
      <c r="BM40" s="216"/>
      <c r="BN40" s="216"/>
      <c r="BO40" s="216"/>
      <c r="BP40" s="216"/>
      <c r="BQ40" s="216"/>
      <c r="BR40" s="216"/>
      <c r="BS40" s="217"/>
      <c r="BT40" s="114"/>
      <c r="BU40" s="187"/>
      <c r="BV40" s="187"/>
      <c r="BW40" s="187"/>
    </row>
    <row r="41" spans="12:75" ht="18" customHeight="1" thickBot="1">
      <c r="L41" s="201" t="s">
        <v>69</v>
      </c>
      <c r="M41" s="200"/>
      <c r="N41" s="200"/>
      <c r="O41" s="200"/>
      <c r="P41" s="200"/>
      <c r="Q41" s="200"/>
      <c r="R41" s="200"/>
      <c r="S41" s="200"/>
      <c r="T41" s="200"/>
      <c r="U41" s="200"/>
      <c r="V41" s="200"/>
      <c r="W41" s="200"/>
      <c r="X41" s="200"/>
      <c r="Y41" s="200"/>
      <c r="Z41" s="202"/>
      <c r="AA41" s="115"/>
      <c r="AB41" s="218">
        <v>4</v>
      </c>
      <c r="AC41" s="200"/>
      <c r="AD41" s="200"/>
      <c r="AE41" s="200"/>
      <c r="AF41" s="200"/>
      <c r="AG41" s="200"/>
      <c r="AH41" s="200"/>
      <c r="AI41" s="200"/>
      <c r="AJ41" s="198" t="s">
        <v>23</v>
      </c>
      <c r="AK41" s="198"/>
      <c r="AL41" s="198"/>
      <c r="AM41" s="198"/>
      <c r="AN41" s="198"/>
      <c r="AO41" s="199"/>
      <c r="AP41" s="115"/>
      <c r="AQ41" s="200">
        <v>31</v>
      </c>
      <c r="AR41" s="200"/>
      <c r="AS41" s="200"/>
      <c r="AT41" s="200"/>
      <c r="AU41" s="200"/>
      <c r="AV41" s="200"/>
      <c r="AW41" s="200"/>
      <c r="AX41" s="200"/>
      <c r="AY41" s="198" t="s">
        <v>23</v>
      </c>
      <c r="AZ41" s="198"/>
      <c r="BA41" s="198"/>
      <c r="BB41" s="198"/>
      <c r="BC41" s="198"/>
      <c r="BD41" s="199"/>
      <c r="BE41" s="115"/>
      <c r="BF41" s="200">
        <v>21</v>
      </c>
      <c r="BG41" s="200"/>
      <c r="BH41" s="200"/>
      <c r="BI41" s="200"/>
      <c r="BJ41" s="200"/>
      <c r="BK41" s="200"/>
      <c r="BL41" s="200"/>
      <c r="BM41" s="200"/>
      <c r="BN41" s="198" t="s">
        <v>23</v>
      </c>
      <c r="BO41" s="198"/>
      <c r="BP41" s="198"/>
      <c r="BQ41" s="198"/>
      <c r="BR41" s="198"/>
      <c r="BS41" s="199"/>
      <c r="BT41" s="114"/>
      <c r="BU41" s="187"/>
      <c r="BV41" s="187"/>
      <c r="BW41" s="187"/>
    </row>
    <row r="42" spans="12:75" ht="18" customHeight="1" thickBot="1">
      <c r="L42" s="203" t="s">
        <v>70</v>
      </c>
      <c r="M42" s="204"/>
      <c r="N42" s="204"/>
      <c r="O42" s="204"/>
      <c r="P42" s="204"/>
      <c r="Q42" s="204"/>
      <c r="R42" s="204"/>
      <c r="S42" s="204"/>
      <c r="T42" s="204"/>
      <c r="U42" s="204"/>
      <c r="V42" s="204"/>
      <c r="W42" s="204"/>
      <c r="X42" s="204"/>
      <c r="Y42" s="204"/>
      <c r="Z42" s="205"/>
      <c r="AA42" s="188">
        <f>$AN$37*AB41</f>
        <v>23644</v>
      </c>
      <c r="AB42" s="189"/>
      <c r="AC42" s="189"/>
      <c r="AD42" s="189"/>
      <c r="AE42" s="189"/>
      <c r="AF42" s="189"/>
      <c r="AG42" s="189"/>
      <c r="AH42" s="189"/>
      <c r="AI42" s="189"/>
      <c r="AJ42" s="189"/>
      <c r="AK42" s="189"/>
      <c r="AL42" s="189"/>
      <c r="AM42" s="189"/>
      <c r="AN42" s="189"/>
      <c r="AO42" s="190"/>
      <c r="AP42" s="188">
        <f>$AN$37*AQ41</f>
        <v>183241</v>
      </c>
      <c r="AQ42" s="189"/>
      <c r="AR42" s="189"/>
      <c r="AS42" s="189"/>
      <c r="AT42" s="189"/>
      <c r="AU42" s="189"/>
      <c r="AV42" s="189"/>
      <c r="AW42" s="189"/>
      <c r="AX42" s="189"/>
      <c r="AY42" s="189"/>
      <c r="AZ42" s="189"/>
      <c r="BA42" s="189"/>
      <c r="BB42" s="189"/>
      <c r="BC42" s="189"/>
      <c r="BD42" s="190"/>
      <c r="BE42" s="188">
        <f>$AN$37*BF41</f>
        <v>124131</v>
      </c>
      <c r="BF42" s="189"/>
      <c r="BG42" s="189"/>
      <c r="BH42" s="189"/>
      <c r="BI42" s="189"/>
      <c r="BJ42" s="189"/>
      <c r="BK42" s="189"/>
      <c r="BL42" s="189"/>
      <c r="BM42" s="189"/>
      <c r="BN42" s="189"/>
      <c r="BO42" s="189"/>
      <c r="BP42" s="189"/>
      <c r="BQ42" s="189"/>
      <c r="BR42" s="189"/>
      <c r="BS42" s="214"/>
      <c r="BU42" s="187"/>
      <c r="BV42" s="187"/>
      <c r="BW42" s="187"/>
    </row>
    <row r="43" spans="16:75" ht="18" customHeight="1">
      <c r="P43" s="194" t="s">
        <v>116</v>
      </c>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U43" s="187"/>
      <c r="BV43" s="187"/>
      <c r="BW43" s="187"/>
    </row>
    <row r="44" spans="16:71" ht="18" customHeight="1">
      <c r="P44" s="197" t="s">
        <v>115</v>
      </c>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row>
    <row r="45" ht="18" customHeight="1"/>
  </sheetData>
  <sheetProtection/>
  <mergeCells count="250">
    <mergeCell ref="BH37:BM37"/>
    <mergeCell ref="A2:AC2"/>
    <mergeCell ref="F4:N4"/>
    <mergeCell ref="Q4:AB4"/>
    <mergeCell ref="AD4:AE5"/>
    <mergeCell ref="D5:E5"/>
    <mergeCell ref="F5:N5"/>
    <mergeCell ref="A3:C5"/>
    <mergeCell ref="Q5:AB5"/>
    <mergeCell ref="D3:E3"/>
    <mergeCell ref="Q3:AB3"/>
    <mergeCell ref="BH30:BN30"/>
    <mergeCell ref="A1:O1"/>
    <mergeCell ref="C28:L29"/>
    <mergeCell ref="C30:L31"/>
    <mergeCell ref="A28:B29"/>
    <mergeCell ref="A30:B31"/>
    <mergeCell ref="A26:B27"/>
    <mergeCell ref="D10:X11"/>
    <mergeCell ref="BO21:BP21"/>
    <mergeCell ref="BQ21:BU21"/>
    <mergeCell ref="BQ15:BU15"/>
    <mergeCell ref="BJ21:BN21"/>
    <mergeCell ref="BD16:BE17"/>
    <mergeCell ref="BF18:BG18"/>
    <mergeCell ref="BM19:BO19"/>
    <mergeCell ref="BP16:BU16"/>
    <mergeCell ref="BH10:BM10"/>
    <mergeCell ref="D4:E4"/>
    <mergeCell ref="BR30:BW30"/>
    <mergeCell ref="Q1:BW1"/>
    <mergeCell ref="BV22:BW22"/>
    <mergeCell ref="BD20:BE21"/>
    <mergeCell ref="BF20:BG20"/>
    <mergeCell ref="BH21:BI21"/>
    <mergeCell ref="BH20:BJ20"/>
    <mergeCell ref="BS20:BW20"/>
    <mergeCell ref="AO5:BA5"/>
    <mergeCell ref="BH23:BO23"/>
    <mergeCell ref="BQ23:BU23"/>
    <mergeCell ref="BK20:BO20"/>
    <mergeCell ref="BQ20:BR20"/>
    <mergeCell ref="BO17:BV17"/>
    <mergeCell ref="BV19:BW19"/>
    <mergeCell ref="BV16:BW16"/>
    <mergeCell ref="BQ19:BU19"/>
    <mergeCell ref="BG19:BK19"/>
    <mergeCell ref="W22:X22"/>
    <mergeCell ref="Q19:V19"/>
    <mergeCell ref="W23:X23"/>
    <mergeCell ref="Z20:AB21"/>
    <mergeCell ref="AC20:AE21"/>
    <mergeCell ref="AG20:AI21"/>
    <mergeCell ref="BD22:BE23"/>
    <mergeCell ref="X26:Y27"/>
    <mergeCell ref="AX18:BC19"/>
    <mergeCell ref="AN20:AS21"/>
    <mergeCell ref="AG24:AI25"/>
    <mergeCell ref="Q20:V20"/>
    <mergeCell ref="BD18:BE19"/>
    <mergeCell ref="AX20:BC21"/>
    <mergeCell ref="AC18:AE19"/>
    <mergeCell ref="Q24:V24"/>
    <mergeCell ref="W20:X20"/>
    <mergeCell ref="C26:L27"/>
    <mergeCell ref="AT22:AU23"/>
    <mergeCell ref="AX22:BC23"/>
    <mergeCell ref="F24:N24"/>
    <mergeCell ref="W21:X21"/>
    <mergeCell ref="W24:X24"/>
    <mergeCell ref="AJ22:AK23"/>
    <mergeCell ref="A7:C25"/>
    <mergeCell ref="Z24:AF25"/>
    <mergeCell ref="AG18:AI19"/>
    <mergeCell ref="W19:X19"/>
    <mergeCell ref="BN10:BW10"/>
    <mergeCell ref="BQ14:BS14"/>
    <mergeCell ref="BF13:BK13"/>
    <mergeCell ref="BF12:BG12"/>
    <mergeCell ref="BM11:BO11"/>
    <mergeCell ref="BQ13:BU13"/>
    <mergeCell ref="BF11:BK11"/>
    <mergeCell ref="BV11:BW11"/>
    <mergeCell ref="AC12:AE13"/>
    <mergeCell ref="BM14:BO14"/>
    <mergeCell ref="AX14:BC15"/>
    <mergeCell ref="BD14:BE15"/>
    <mergeCell ref="BF14:BK14"/>
    <mergeCell ref="BN12:BW12"/>
    <mergeCell ref="BQ11:BU11"/>
    <mergeCell ref="BM13:BO13"/>
    <mergeCell ref="BH12:BM12"/>
    <mergeCell ref="AJ18:AK19"/>
    <mergeCell ref="Z18:AB19"/>
    <mergeCell ref="Z14:AB15"/>
    <mergeCell ref="AT14:AU15"/>
    <mergeCell ref="AG16:AI17"/>
    <mergeCell ref="AJ14:AK15"/>
    <mergeCell ref="AN14:AS15"/>
    <mergeCell ref="AT18:AU19"/>
    <mergeCell ref="AC14:AE15"/>
    <mergeCell ref="AG14:AI15"/>
    <mergeCell ref="AN18:AS19"/>
    <mergeCell ref="AJ12:AK13"/>
    <mergeCell ref="BF10:BG10"/>
    <mergeCell ref="BH7:BV8"/>
    <mergeCell ref="Z10:AK11"/>
    <mergeCell ref="F3:N3"/>
    <mergeCell ref="BM4:BO4"/>
    <mergeCell ref="BP4:BQ4"/>
    <mergeCell ref="BR4:BT4"/>
    <mergeCell ref="BD4:BI4"/>
    <mergeCell ref="AC7:BD8"/>
    <mergeCell ref="AF3:AK3"/>
    <mergeCell ref="AL3:AX3"/>
    <mergeCell ref="AY3:BA3"/>
    <mergeCell ref="AF4:AK5"/>
    <mergeCell ref="BU4:BV4"/>
    <mergeCell ref="AD3:AE3"/>
    <mergeCell ref="AL4:AN4"/>
    <mergeCell ref="AO4:BA4"/>
    <mergeCell ref="AL5:AN5"/>
    <mergeCell ref="BF26:BG27"/>
    <mergeCell ref="AT20:AU21"/>
    <mergeCell ref="BB4:BC4"/>
    <mergeCell ref="W16:X16"/>
    <mergeCell ref="W13:X13"/>
    <mergeCell ref="AT16:AU17"/>
    <mergeCell ref="Z16:AB17"/>
    <mergeCell ref="AC16:AE17"/>
    <mergeCell ref="W15:X15"/>
    <mergeCell ref="AX16:BC17"/>
    <mergeCell ref="F21:N21"/>
    <mergeCell ref="Q21:V21"/>
    <mergeCell ref="BP24:BU24"/>
    <mergeCell ref="BU26:BV27"/>
    <mergeCell ref="BO26:BT27"/>
    <mergeCell ref="BH26:BM27"/>
    <mergeCell ref="AJ20:AK21"/>
    <mergeCell ref="AZ26:BA27"/>
    <mergeCell ref="AJ24:AK25"/>
    <mergeCell ref="AN22:AS23"/>
    <mergeCell ref="D12:E12"/>
    <mergeCell ref="D14:E14"/>
    <mergeCell ref="D16:E16"/>
    <mergeCell ref="F13:N13"/>
    <mergeCell ref="Q16:V16"/>
    <mergeCell ref="D23:E23"/>
    <mergeCell ref="Q22:V22"/>
    <mergeCell ref="D20:E20"/>
    <mergeCell ref="F20:N20"/>
    <mergeCell ref="D21:E21"/>
    <mergeCell ref="Z7:AB7"/>
    <mergeCell ref="AN12:AS13"/>
    <mergeCell ref="AG12:AI13"/>
    <mergeCell ref="AJ16:AK17"/>
    <mergeCell ref="AN16:AS17"/>
    <mergeCell ref="D7:F7"/>
    <mergeCell ref="D17:E17"/>
    <mergeCell ref="F16:N16"/>
    <mergeCell ref="Q12:V12"/>
    <mergeCell ref="Q13:V13"/>
    <mergeCell ref="D18:E18"/>
    <mergeCell ref="W18:X18"/>
    <mergeCell ref="F14:N14"/>
    <mergeCell ref="Q15:V15"/>
    <mergeCell ref="D13:E13"/>
    <mergeCell ref="F15:N15"/>
    <mergeCell ref="D15:E15"/>
    <mergeCell ref="W17:X17"/>
    <mergeCell ref="F17:N17"/>
    <mergeCell ref="W14:X14"/>
    <mergeCell ref="BF7:BG7"/>
    <mergeCell ref="W12:X12"/>
    <mergeCell ref="AL10:AU11"/>
    <mergeCell ref="AV10:BE11"/>
    <mergeCell ref="BD12:BE13"/>
    <mergeCell ref="G7:X8"/>
    <mergeCell ref="F12:N12"/>
    <mergeCell ref="Z12:AB13"/>
    <mergeCell ref="AX12:BC13"/>
    <mergeCell ref="AT12:AU13"/>
    <mergeCell ref="D19:E19"/>
    <mergeCell ref="Q18:V18"/>
    <mergeCell ref="Q17:V17"/>
    <mergeCell ref="Q14:V14"/>
    <mergeCell ref="F23:N23"/>
    <mergeCell ref="Q23:V23"/>
    <mergeCell ref="D22:E22"/>
    <mergeCell ref="F22:N22"/>
    <mergeCell ref="F19:N19"/>
    <mergeCell ref="F18:N18"/>
    <mergeCell ref="Z22:AB23"/>
    <mergeCell ref="AC22:AE23"/>
    <mergeCell ref="AG22:AI23"/>
    <mergeCell ref="BV24:BW24"/>
    <mergeCell ref="BO25:BV25"/>
    <mergeCell ref="AN24:AS25"/>
    <mergeCell ref="AT24:AU25"/>
    <mergeCell ref="AX24:BC25"/>
    <mergeCell ref="BQ22:BU22"/>
    <mergeCell ref="BD24:BE25"/>
    <mergeCell ref="AN26:AO27"/>
    <mergeCell ref="BB26:BD27"/>
    <mergeCell ref="AW26:AY27"/>
    <mergeCell ref="T30:Z31"/>
    <mergeCell ref="O26:V27"/>
    <mergeCell ref="N32:Q32"/>
    <mergeCell ref="AA30:AB31"/>
    <mergeCell ref="T28:Z29"/>
    <mergeCell ref="AB26:AF27"/>
    <mergeCell ref="AJ28:AK32"/>
    <mergeCell ref="BE40:BS40"/>
    <mergeCell ref="L38:Z38"/>
    <mergeCell ref="AA38:AO38"/>
    <mergeCell ref="AA39:AO39"/>
    <mergeCell ref="AP38:BD38"/>
    <mergeCell ref="L40:Z40"/>
    <mergeCell ref="L39:Z39"/>
    <mergeCell ref="AP40:BD40"/>
    <mergeCell ref="BE39:BS39"/>
    <mergeCell ref="AX30:BB30"/>
    <mergeCell ref="AM30:AS30"/>
    <mergeCell ref="G32:L32"/>
    <mergeCell ref="AA28:AB29"/>
    <mergeCell ref="S32:V32"/>
    <mergeCell ref="W32:X32"/>
    <mergeCell ref="Y32:AA32"/>
    <mergeCell ref="A37:AM37"/>
    <mergeCell ref="AN37:AR37"/>
    <mergeCell ref="P44:BS44"/>
    <mergeCell ref="AY41:BD41"/>
    <mergeCell ref="BF41:BM41"/>
    <mergeCell ref="L41:Z41"/>
    <mergeCell ref="L42:Z42"/>
    <mergeCell ref="AH26:AM27"/>
    <mergeCell ref="BN41:BS41"/>
    <mergeCell ref="AA40:AO40"/>
    <mergeCell ref="AP42:BD42"/>
    <mergeCell ref="BE42:BS42"/>
    <mergeCell ref="BM34:BW34"/>
    <mergeCell ref="BU36:BW43"/>
    <mergeCell ref="AA42:AO42"/>
    <mergeCell ref="AP39:BD39"/>
    <mergeCell ref="P43:BS43"/>
    <mergeCell ref="AP26:AV27"/>
    <mergeCell ref="AJ41:AO41"/>
    <mergeCell ref="BE38:BS38"/>
    <mergeCell ref="AB41:AI41"/>
    <mergeCell ref="AQ41:AX41"/>
  </mergeCells>
  <conditionalFormatting sqref="T30">
    <cfRule type="cellIs" priority="4" dxfId="10" operator="equal" stopIfTrue="1">
      <formula>"支給なし"</formula>
    </cfRule>
  </conditionalFormatting>
  <conditionalFormatting sqref="D7">
    <cfRule type="expression" priority="5" dxfId="10" stopIfTrue="1">
      <formula>#REF!=0</formula>
    </cfRule>
    <cfRule type="expression" priority="6" dxfId="11" stopIfTrue="1">
      <formula>#REF!&lt;&gt;0</formula>
    </cfRule>
  </conditionalFormatting>
  <conditionalFormatting sqref="Z7 AC7 AL5 AO5">
    <cfRule type="expression" priority="7" dxfId="10" stopIfTrue="1">
      <formula>#REF!&lt;&gt;0</formula>
    </cfRule>
    <cfRule type="expression" priority="8" dxfId="11" stopIfTrue="1">
      <formula>#REF!=0</formula>
    </cfRule>
  </conditionalFormatting>
  <conditionalFormatting sqref="G7 AL4 AO4">
    <cfRule type="expression" priority="9" dxfId="10" stopIfTrue="1">
      <formula>#REF!=0</formula>
    </cfRule>
    <cfRule type="expression" priority="10" dxfId="11" stopIfTrue="1">
      <formula>#REF!&lt;&gt;0</formula>
    </cfRule>
  </conditionalFormatting>
  <conditionalFormatting sqref="AL3">
    <cfRule type="expression" priority="11" dxfId="10" stopIfTrue="1">
      <formula>#REF!=1</formula>
    </cfRule>
    <cfRule type="expression" priority="12" dxfId="11" stopIfTrue="1">
      <formula>#REF!=2</formula>
    </cfRule>
  </conditionalFormatting>
  <conditionalFormatting sqref="BM34:BW34">
    <cfRule type="containsText" priority="1" dxfId="12" operator="containsText" stopIfTrue="1" text="受給資格無し">
      <formula>NOT(ISERROR(SEARCH("受給資格無し",BM34)))</formula>
    </cfRule>
  </conditionalFormatting>
  <dataValidations count="1">
    <dataValidation allowBlank="1" showInputMessage="1" showErrorMessage="1" imeMode="disabled" sqref="T28 AG18 AN14 AN20 AP26 AN18 AN22 AW26 Z20 BB26 AG20 Q12:Q23 AG12 AZ26 Z22 Z18 AG22 Z14 Z12 AG14 AN12 AN16 Z16 AG16 BB3 AH26 AN26"/>
  </dataValidations>
  <printOptions horizontalCentered="1"/>
  <pageMargins left="0.4330708661417323" right="0.1968503937007874" top="0.5905511811023623" bottom="0.3937007874015748" header="0.5118110236220472" footer="0.5118110236220472"/>
  <pageSetup cellComments="asDisplayed" fitToHeight="1" fitToWidth="1" horizontalDpi="600" verticalDpi="600" orientation="portrait" paperSize="9" scale="78" r:id="rId4"/>
  <drawing r:id="rId3"/>
  <legacyDrawing r:id="rId2"/>
</worksheet>
</file>

<file path=xl/worksheets/sheet2.xml><?xml version="1.0" encoding="utf-8"?>
<worksheet xmlns="http://schemas.openxmlformats.org/spreadsheetml/2006/main" xmlns:r="http://schemas.openxmlformats.org/officeDocument/2006/relationships">
  <dimension ref="A1:CN43"/>
  <sheetViews>
    <sheetView view="pageBreakPreview" zoomScaleSheetLayoutView="100" zoomScalePageLayoutView="0" workbookViewId="0" topLeftCell="A1">
      <selection activeCell="CQ13" sqref="CQ13"/>
    </sheetView>
  </sheetViews>
  <sheetFormatPr defaultColWidth="9.00390625" defaultRowHeight="13.5"/>
  <cols>
    <col min="1" max="1" width="2.50390625" style="2" customWidth="1"/>
    <col min="2" max="5" width="1.625" style="2" customWidth="1"/>
    <col min="6" max="7" width="1.875" style="2" customWidth="1"/>
    <col min="8" max="11" width="1.625" style="2" customWidth="1"/>
    <col min="12" max="12" width="2.50390625" style="2" customWidth="1"/>
    <col min="13" max="13" width="1.875" style="2" customWidth="1"/>
    <col min="14" max="112" width="1.625" style="2" customWidth="1"/>
    <col min="113" max="16384" width="9.00390625" style="2" customWidth="1"/>
  </cols>
  <sheetData>
    <row r="1" spans="1:90" ht="14.25">
      <c r="A1" s="391" t="s">
        <v>75</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row>
    <row r="2" spans="1:90" ht="14.25">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row>
    <row r="3" spans="1:90" ht="14.2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row>
    <row r="4" spans="1:76" ht="13.5">
      <c r="A4" s="392" t="s">
        <v>2</v>
      </c>
      <c r="B4" s="392"/>
      <c r="C4" s="392"/>
      <c r="D4" s="392"/>
      <c r="E4" s="392"/>
      <c r="F4" s="392"/>
      <c r="G4" s="114"/>
      <c r="H4" s="393" t="str">
        <f>'計算例'!Q3</f>
        <v>○○　○○</v>
      </c>
      <c r="I4" s="393"/>
      <c r="J4" s="393"/>
      <c r="K4" s="393"/>
      <c r="L4" s="393"/>
      <c r="M4" s="393"/>
      <c r="N4" s="393"/>
      <c r="O4" s="393"/>
      <c r="P4" s="393"/>
      <c r="Q4" s="393"/>
      <c r="R4" s="393"/>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row>
    <row r="5" spans="1:76" ht="13.5">
      <c r="A5" s="392" t="s">
        <v>76</v>
      </c>
      <c r="B5" s="392"/>
      <c r="C5" s="392"/>
      <c r="D5" s="392"/>
      <c r="E5" s="392"/>
      <c r="F5" s="392"/>
      <c r="G5" s="114"/>
      <c r="H5" s="394"/>
      <c r="I5" s="260"/>
      <c r="J5" s="260"/>
      <c r="K5" s="260"/>
      <c r="L5" s="260"/>
      <c r="M5" s="260"/>
      <c r="N5" s="260"/>
      <c r="O5" s="260"/>
      <c r="P5" s="260"/>
      <c r="Q5" s="260"/>
      <c r="R5" s="114"/>
      <c r="S5" s="392" t="s">
        <v>77</v>
      </c>
      <c r="T5" s="392"/>
      <c r="U5" s="392"/>
      <c r="V5" s="395">
        <f>'計算例'!AL3</f>
        <v>30</v>
      </c>
      <c r="W5" s="395"/>
      <c r="X5" s="395"/>
      <c r="Y5" s="392" t="s">
        <v>78</v>
      </c>
      <c r="Z5" s="392"/>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row>
    <row r="6" spans="1:76" ht="13.5">
      <c r="A6" s="392" t="s">
        <v>6</v>
      </c>
      <c r="B6" s="392"/>
      <c r="C6" s="392"/>
      <c r="D6" s="392"/>
      <c r="E6" s="392"/>
      <c r="F6" s="392"/>
      <c r="G6" s="114"/>
      <c r="H6" s="394" t="str">
        <f>'計算例'!Q4</f>
        <v>令和○年○月○日</v>
      </c>
      <c r="I6" s="260"/>
      <c r="J6" s="260"/>
      <c r="K6" s="260"/>
      <c r="L6" s="260"/>
      <c r="M6" s="260"/>
      <c r="N6" s="260"/>
      <c r="O6" s="260"/>
      <c r="P6" s="260"/>
      <c r="Q6" s="260"/>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row>
    <row r="7" spans="1:76" ht="13.5">
      <c r="A7" s="392" t="s">
        <v>9</v>
      </c>
      <c r="B7" s="392"/>
      <c r="C7" s="392"/>
      <c r="D7" s="392"/>
      <c r="E7" s="392"/>
      <c r="F7" s="392"/>
      <c r="G7" s="114"/>
      <c r="H7" s="394" t="str">
        <f>'計算例'!Q5</f>
        <v>令和□年□月□日</v>
      </c>
      <c r="I7" s="260"/>
      <c r="J7" s="260"/>
      <c r="K7" s="260"/>
      <c r="L7" s="260"/>
      <c r="M7" s="260"/>
      <c r="N7" s="260"/>
      <c r="O7" s="260"/>
      <c r="P7" s="260"/>
      <c r="Q7" s="260"/>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row>
    <row r="8" spans="1:76" ht="13.5">
      <c r="A8" s="392" t="s">
        <v>17</v>
      </c>
      <c r="B8" s="392"/>
      <c r="C8" s="392"/>
      <c r="D8" s="392"/>
      <c r="E8" s="392"/>
      <c r="F8" s="392"/>
      <c r="G8" s="114"/>
      <c r="H8" s="396">
        <f>'計算例'!BP16</f>
        <v>9444</v>
      </c>
      <c r="I8" s="301"/>
      <c r="J8" s="301"/>
      <c r="K8" s="301"/>
      <c r="L8" s="119" t="s">
        <v>20</v>
      </c>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row>
    <row r="9" spans="1:76" ht="13.5">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row>
    <row r="10" spans="1:76" ht="13.5">
      <c r="A10" s="120" t="str">
        <f>IF(AND($V$5&gt;=E10,$V$5&lt;K10),"●","")</f>
        <v>●</v>
      </c>
      <c r="B10" s="114" t="s">
        <v>77</v>
      </c>
      <c r="C10" s="114"/>
      <c r="D10" s="114"/>
      <c r="E10" s="397">
        <v>30</v>
      </c>
      <c r="F10" s="397"/>
      <c r="G10" s="114" t="s">
        <v>79</v>
      </c>
      <c r="H10" s="114"/>
      <c r="I10" s="114"/>
      <c r="J10" s="114"/>
      <c r="K10" s="397">
        <v>45</v>
      </c>
      <c r="L10" s="397"/>
      <c r="M10" s="114" t="s">
        <v>80</v>
      </c>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row>
    <row r="11" spans="1:92" ht="14.25">
      <c r="A11" s="120"/>
      <c r="B11" s="398" t="s">
        <v>81</v>
      </c>
      <c r="C11" s="301"/>
      <c r="D11" s="301"/>
      <c r="E11" s="301"/>
      <c r="F11" s="301"/>
      <c r="G11" s="301"/>
      <c r="H11" s="301"/>
      <c r="I11" s="301"/>
      <c r="J11" s="301"/>
      <c r="K11" s="301"/>
      <c r="L11" s="301"/>
      <c r="M11" s="399"/>
      <c r="N11" s="115"/>
      <c r="O11" s="400" t="s">
        <v>82</v>
      </c>
      <c r="P11" s="400"/>
      <c r="Q11" s="400"/>
      <c r="R11" s="400"/>
      <c r="S11" s="400"/>
      <c r="T11" s="400"/>
      <c r="U11" s="400"/>
      <c r="V11" s="400"/>
      <c r="W11" s="400"/>
      <c r="X11" s="400"/>
      <c r="Y11" s="400"/>
      <c r="Z11" s="400"/>
      <c r="AA11" s="400"/>
      <c r="AB11" s="400"/>
      <c r="AC11" s="400"/>
      <c r="AD11" s="400"/>
      <c r="AE11" s="400"/>
      <c r="AF11" s="170"/>
      <c r="AG11" s="170"/>
      <c r="AH11" s="170"/>
      <c r="AI11" s="170"/>
      <c r="AJ11" s="170"/>
      <c r="AK11" s="170"/>
      <c r="AL11" s="170"/>
      <c r="AM11" s="170"/>
      <c r="AN11" s="121"/>
      <c r="AO11" s="122"/>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4"/>
      <c r="BZ11" s="124"/>
      <c r="CA11" s="124"/>
      <c r="CB11" s="124"/>
      <c r="CC11" s="124"/>
      <c r="CD11" s="124"/>
      <c r="CE11" s="124"/>
      <c r="CF11" s="124"/>
      <c r="CG11" s="125"/>
      <c r="CH11" s="126"/>
      <c r="CI11" s="126"/>
      <c r="CJ11" s="126"/>
      <c r="CK11" s="126"/>
      <c r="CL11" s="126"/>
      <c r="CM11" s="124"/>
      <c r="CN11" s="127"/>
    </row>
    <row r="12" spans="1:92" ht="13.5">
      <c r="A12" s="120">
        <f>IF($A10="","",IF(AND($H$8&lt;H12,$H$8&gt;=B12),"●",""))</f>
      </c>
      <c r="B12" s="401">
        <v>2746</v>
      </c>
      <c r="C12" s="402"/>
      <c r="D12" s="402"/>
      <c r="E12" s="402"/>
      <c r="F12" s="403" t="s">
        <v>89</v>
      </c>
      <c r="G12" s="403"/>
      <c r="H12" s="404">
        <v>5110</v>
      </c>
      <c r="I12" s="404"/>
      <c r="J12" s="404"/>
      <c r="K12" s="404"/>
      <c r="L12" s="403" t="s">
        <v>90</v>
      </c>
      <c r="M12" s="405"/>
      <c r="N12" s="128"/>
      <c r="O12" s="406">
        <v>0.8</v>
      </c>
      <c r="P12" s="406"/>
      <c r="Q12" s="406" t="s">
        <v>91</v>
      </c>
      <c r="R12" s="406"/>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8"/>
      <c r="AP12" s="407">
        <f>IF(A12="","",+O12)</f>
      </c>
      <c r="AQ12" s="407"/>
      <c r="AR12" s="130">
        <f>IF(A12="","","×")</f>
      </c>
      <c r="AS12" s="408">
        <f>IF(A12="","",+$H$8)</f>
      </c>
      <c r="AT12" s="409"/>
      <c r="AU12" s="409"/>
      <c r="AV12" s="410"/>
      <c r="AW12" s="129"/>
      <c r="AX12" s="129"/>
      <c r="AY12" s="129"/>
      <c r="AZ12" s="129"/>
      <c r="BA12" s="129"/>
      <c r="BB12" s="129"/>
      <c r="BC12" s="129"/>
      <c r="BD12" s="129"/>
      <c r="BE12" s="129"/>
      <c r="BF12" s="129"/>
      <c r="BG12" s="129"/>
      <c r="BH12" s="129"/>
      <c r="BI12" s="129"/>
      <c r="BJ12" s="129"/>
      <c r="BK12" s="129"/>
      <c r="BL12" s="129"/>
      <c r="BM12" s="129"/>
      <c r="BN12" s="129"/>
      <c r="BO12" s="129"/>
      <c r="BP12" s="129"/>
      <c r="BQ12" s="131"/>
      <c r="BR12" s="131"/>
      <c r="BS12" s="131"/>
      <c r="BT12" s="131"/>
      <c r="BU12" s="131"/>
      <c r="BV12" s="131"/>
      <c r="BW12" s="131"/>
      <c r="BX12" s="131"/>
      <c r="BY12" s="132"/>
      <c r="BZ12" s="132"/>
      <c r="CA12" s="132"/>
      <c r="CB12" s="132"/>
      <c r="CC12" s="132"/>
      <c r="CD12" s="132"/>
      <c r="CE12" s="132"/>
      <c r="CF12" s="132"/>
      <c r="CG12" s="411">
        <f>IF(A12="","",ROUNDDOWN(+AP12*AS12,0))</f>
      </c>
      <c r="CH12" s="412"/>
      <c r="CI12" s="412"/>
      <c r="CJ12" s="412"/>
      <c r="CK12" s="412"/>
      <c r="CL12" s="412"/>
      <c r="CM12" s="413">
        <f>IF(CG12="","","円")</f>
      </c>
      <c r="CN12" s="405"/>
    </row>
    <row r="13" spans="1:92" ht="13.5">
      <c r="A13" s="120" t="str">
        <f>IF($A10="","",IF(AND($H$8&lt;=H13,$H$8&gt;=B13),"●",""))</f>
        <v>●</v>
      </c>
      <c r="B13" s="414">
        <v>5110</v>
      </c>
      <c r="C13" s="415"/>
      <c r="D13" s="415"/>
      <c r="E13" s="415"/>
      <c r="F13" s="416" t="s">
        <v>89</v>
      </c>
      <c r="G13" s="416"/>
      <c r="H13" s="417">
        <v>12580</v>
      </c>
      <c r="I13" s="417"/>
      <c r="J13" s="417"/>
      <c r="K13" s="417"/>
      <c r="L13" s="416" t="s">
        <v>92</v>
      </c>
      <c r="M13" s="418"/>
      <c r="N13" s="133"/>
      <c r="O13" s="419">
        <v>0.8</v>
      </c>
      <c r="P13" s="420"/>
      <c r="Q13" s="172" t="s">
        <v>91</v>
      </c>
      <c r="R13" s="177" t="s">
        <v>93</v>
      </c>
      <c r="S13" s="419">
        <v>0.3</v>
      </c>
      <c r="T13" s="420"/>
      <c r="U13" s="180" t="s">
        <v>94</v>
      </c>
      <c r="V13" s="158" t="s">
        <v>95</v>
      </c>
      <c r="W13" s="158" t="s">
        <v>96</v>
      </c>
      <c r="X13" s="158" t="s">
        <v>93</v>
      </c>
      <c r="Y13" s="474">
        <f>B13</f>
        <v>5110</v>
      </c>
      <c r="Z13" s="482"/>
      <c r="AA13" s="483"/>
      <c r="AB13" s="180" t="s">
        <v>97</v>
      </c>
      <c r="AC13" s="180" t="s">
        <v>98</v>
      </c>
      <c r="AD13" s="477">
        <f>H13</f>
        <v>12580</v>
      </c>
      <c r="AE13" s="484"/>
      <c r="AF13" s="485"/>
      <c r="AG13" s="485"/>
      <c r="AH13" s="158" t="s">
        <v>93</v>
      </c>
      <c r="AI13" s="474">
        <f>B13</f>
        <v>5110</v>
      </c>
      <c r="AJ13" s="482"/>
      <c r="AK13" s="483"/>
      <c r="AL13" s="158" t="s">
        <v>99</v>
      </c>
      <c r="AM13" s="158" t="s">
        <v>100</v>
      </c>
      <c r="AN13" s="158" t="s">
        <v>96</v>
      </c>
      <c r="AO13" s="133"/>
      <c r="AP13" s="424">
        <f>IF(A13="","",+O13)</f>
        <v>0.8</v>
      </c>
      <c r="AQ13" s="424"/>
      <c r="AR13" s="136" t="str">
        <f>IF(A13="","","×")</f>
        <v>×</v>
      </c>
      <c r="AS13" s="425">
        <f>IF(A13="","",+$H$8)</f>
        <v>9444</v>
      </c>
      <c r="AT13" s="426"/>
      <c r="AU13" s="426"/>
      <c r="AV13" s="136" t="str">
        <f>IF(A13="","","-")</f>
        <v>-</v>
      </c>
      <c r="AW13" s="424">
        <f>IF(A13="","",+S13)</f>
        <v>0.3</v>
      </c>
      <c r="AX13" s="424"/>
      <c r="AY13" s="136" t="str">
        <f>IF(A13="","","{")</f>
        <v>{</v>
      </c>
      <c r="AZ13" s="136" t="str">
        <f>IF(A13="","","（")</f>
        <v>（</v>
      </c>
      <c r="BA13" s="425">
        <f>IF(A13="","",+$H$8)</f>
        <v>9444</v>
      </c>
      <c r="BB13" s="426"/>
      <c r="BC13" s="426"/>
      <c r="BD13" s="136" t="str">
        <f>IF(A13="","","-")</f>
        <v>-</v>
      </c>
      <c r="BE13" s="487">
        <f>IF(A13="","",+Y13)</f>
        <v>5110</v>
      </c>
      <c r="BF13" s="487"/>
      <c r="BG13" s="488"/>
      <c r="BH13" s="489"/>
      <c r="BI13" s="135" t="str">
        <f>IF(A13="","","）")</f>
        <v>）</v>
      </c>
      <c r="BJ13" s="136" t="str">
        <f>IF(A13="","","/")</f>
        <v>/</v>
      </c>
      <c r="BK13" s="136" t="str">
        <f>IF(A13="","","（")</f>
        <v>（</v>
      </c>
      <c r="BL13" s="487">
        <f>IF(A13="","",+AD13)</f>
        <v>12580</v>
      </c>
      <c r="BM13" s="489"/>
      <c r="BN13" s="489"/>
      <c r="BO13" s="489"/>
      <c r="BP13" s="136" t="str">
        <f>IF(A13="","","-")</f>
        <v>-</v>
      </c>
      <c r="BQ13" s="487">
        <f>IF(A13="","",+AI13)</f>
        <v>5110</v>
      </c>
      <c r="BR13" s="489"/>
      <c r="BS13" s="489"/>
      <c r="BT13" s="489"/>
      <c r="BU13" s="135" t="str">
        <f>IF(A13="","","）")</f>
        <v>）</v>
      </c>
      <c r="BV13" s="136" t="str">
        <f>IF(A13="","","}")</f>
        <v>}</v>
      </c>
      <c r="BW13" s="136" t="str">
        <f>IF(A13="","","×")</f>
        <v>×</v>
      </c>
      <c r="BX13" s="425">
        <f>IF(A13="","",+$H$8)</f>
        <v>9444</v>
      </c>
      <c r="BY13" s="426"/>
      <c r="BZ13" s="426"/>
      <c r="CA13" s="137"/>
      <c r="CB13" s="137"/>
      <c r="CC13" s="137"/>
      <c r="CD13" s="137"/>
      <c r="CE13" s="137"/>
      <c r="CF13" s="138"/>
      <c r="CG13" s="421">
        <f>IF(A13="","",ROUNDDOWN(AP13*AS13-AW13*((BA13-BE13)/(BL13-BQ13))*BX13,0))</f>
        <v>5911</v>
      </c>
      <c r="CH13" s="422"/>
      <c r="CI13" s="422"/>
      <c r="CJ13" s="422"/>
      <c r="CK13" s="422"/>
      <c r="CL13" s="422"/>
      <c r="CM13" s="423" t="str">
        <f>IF(CG13="","","円")</f>
        <v>円</v>
      </c>
      <c r="CN13" s="418"/>
    </row>
    <row r="14" spans="1:92" ht="13.5">
      <c r="A14" s="120">
        <f>IF($A10="","",IF(AND($H$8&lt;=H14,$H$8&gt;B14),"●",""))</f>
      </c>
      <c r="B14" s="414">
        <v>12580</v>
      </c>
      <c r="C14" s="415"/>
      <c r="D14" s="415"/>
      <c r="E14" s="415"/>
      <c r="F14" s="416" t="s">
        <v>101</v>
      </c>
      <c r="G14" s="416"/>
      <c r="H14" s="417">
        <v>15430</v>
      </c>
      <c r="I14" s="417"/>
      <c r="J14" s="417"/>
      <c r="K14" s="417"/>
      <c r="L14" s="416" t="s">
        <v>92</v>
      </c>
      <c r="M14" s="418"/>
      <c r="N14" s="133"/>
      <c r="O14" s="419">
        <v>0.5</v>
      </c>
      <c r="P14" s="419"/>
      <c r="Q14" s="419" t="s">
        <v>91</v>
      </c>
      <c r="R14" s="419"/>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3"/>
      <c r="AP14" s="424">
        <f>IF(A14="","",+O14)</f>
      </c>
      <c r="AQ14" s="424"/>
      <c r="AR14" s="139">
        <f>IF(A14="","",×)</f>
      </c>
      <c r="AS14" s="425">
        <f>IF(A14="","",+$H$8)</f>
      </c>
      <c r="AT14" s="426"/>
      <c r="AU14" s="426"/>
      <c r="AV14" s="426"/>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7"/>
      <c r="BZ14" s="137"/>
      <c r="CA14" s="137"/>
      <c r="CB14" s="137"/>
      <c r="CC14" s="137"/>
      <c r="CD14" s="137"/>
      <c r="CE14" s="137"/>
      <c r="CF14" s="138"/>
      <c r="CG14" s="427">
        <f>IF(A14="","",ROUNDDOWN(+AP14*AS14,0))</f>
      </c>
      <c r="CH14" s="422"/>
      <c r="CI14" s="422"/>
      <c r="CJ14" s="422"/>
      <c r="CK14" s="422"/>
      <c r="CL14" s="422"/>
      <c r="CM14" s="423">
        <f>IF(CG14="","","円")</f>
      </c>
      <c r="CN14" s="418"/>
    </row>
    <row r="15" spans="1:92" ht="13.5">
      <c r="A15" s="120">
        <f>IF($A10="","",IF(AND($H$8&gt;B15),"●",""))</f>
      </c>
      <c r="B15" s="428">
        <v>15430</v>
      </c>
      <c r="C15" s="429"/>
      <c r="D15" s="429"/>
      <c r="E15" s="429"/>
      <c r="F15" s="430" t="s">
        <v>101</v>
      </c>
      <c r="G15" s="430"/>
      <c r="H15" s="431"/>
      <c r="I15" s="431"/>
      <c r="J15" s="431"/>
      <c r="K15" s="431"/>
      <c r="L15" s="430"/>
      <c r="M15" s="368"/>
      <c r="N15" s="140"/>
      <c r="O15" s="432">
        <v>7715</v>
      </c>
      <c r="P15" s="432"/>
      <c r="Q15" s="432"/>
      <c r="R15" s="432"/>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0"/>
      <c r="AP15" s="436">
        <f>IF(A15="","",+O15)</f>
      </c>
      <c r="AQ15" s="436"/>
      <c r="AR15" s="436"/>
      <c r="AS15" s="436"/>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2"/>
      <c r="BZ15" s="142"/>
      <c r="CA15" s="142"/>
      <c r="CB15" s="142"/>
      <c r="CC15" s="142"/>
      <c r="CD15" s="142"/>
      <c r="CE15" s="142"/>
      <c r="CF15" s="142"/>
      <c r="CG15" s="433">
        <f>IF(A15="","",+AP15)</f>
      </c>
      <c r="CH15" s="317"/>
      <c r="CI15" s="317"/>
      <c r="CJ15" s="317"/>
      <c r="CK15" s="317"/>
      <c r="CL15" s="317"/>
      <c r="CM15" s="434">
        <f>IF(CG15="","","円")</f>
      </c>
      <c r="CN15" s="368"/>
    </row>
    <row r="16" spans="1:90" ht="14.25">
      <c r="A16" s="120"/>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CG16" s="143"/>
      <c r="CH16" s="143"/>
      <c r="CI16" s="143"/>
      <c r="CJ16" s="143"/>
      <c r="CK16" s="143"/>
      <c r="CL16" s="143"/>
    </row>
    <row r="17" spans="1:90" ht="14.25">
      <c r="A17" s="120">
        <f>IF(AND($V$5&gt;=E17,$V$5&lt;K17),"●","")</f>
      </c>
      <c r="B17" s="114" t="s">
        <v>102</v>
      </c>
      <c r="C17" s="114"/>
      <c r="D17" s="114"/>
      <c r="E17" s="397">
        <v>45</v>
      </c>
      <c r="F17" s="397"/>
      <c r="G17" s="114" t="s">
        <v>103</v>
      </c>
      <c r="H17" s="114"/>
      <c r="I17" s="114"/>
      <c r="J17" s="114"/>
      <c r="K17" s="397">
        <v>60</v>
      </c>
      <c r="L17" s="397"/>
      <c r="M17" s="114" t="s">
        <v>104</v>
      </c>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CG17" s="143"/>
      <c r="CH17" s="143"/>
      <c r="CI17" s="143"/>
      <c r="CJ17" s="143"/>
      <c r="CK17" s="143"/>
      <c r="CL17" s="143"/>
    </row>
    <row r="18" spans="1:92" ht="14.25" customHeight="1">
      <c r="A18" s="120"/>
      <c r="B18" s="398" t="s">
        <v>105</v>
      </c>
      <c r="C18" s="301"/>
      <c r="D18" s="301"/>
      <c r="E18" s="301"/>
      <c r="F18" s="301"/>
      <c r="G18" s="301"/>
      <c r="H18" s="301"/>
      <c r="I18" s="301"/>
      <c r="J18" s="301"/>
      <c r="K18" s="301"/>
      <c r="L18" s="301"/>
      <c r="M18" s="399"/>
      <c r="N18" s="122"/>
      <c r="O18" s="400" t="s">
        <v>106</v>
      </c>
      <c r="P18" s="400"/>
      <c r="Q18" s="400"/>
      <c r="R18" s="400"/>
      <c r="S18" s="400"/>
      <c r="T18" s="400"/>
      <c r="U18" s="400"/>
      <c r="V18" s="400"/>
      <c r="W18" s="400"/>
      <c r="X18" s="400"/>
      <c r="Y18" s="400"/>
      <c r="Z18" s="400"/>
      <c r="AA18" s="400"/>
      <c r="AB18" s="400"/>
      <c r="AC18" s="400"/>
      <c r="AD18" s="400"/>
      <c r="AE18" s="400"/>
      <c r="AF18" s="159"/>
      <c r="AG18" s="159"/>
      <c r="AH18" s="159"/>
      <c r="AI18" s="159"/>
      <c r="AJ18" s="159"/>
      <c r="AK18" s="159"/>
      <c r="AL18" s="159"/>
      <c r="AM18" s="159"/>
      <c r="AN18" s="144"/>
      <c r="AO18" s="122"/>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4"/>
      <c r="BZ18" s="124"/>
      <c r="CA18" s="124"/>
      <c r="CB18" s="124"/>
      <c r="CC18" s="124"/>
      <c r="CD18" s="124"/>
      <c r="CE18" s="124"/>
      <c r="CF18" s="124"/>
      <c r="CG18" s="125"/>
      <c r="CH18" s="126"/>
      <c r="CI18" s="126"/>
      <c r="CJ18" s="126"/>
      <c r="CK18" s="126"/>
      <c r="CL18" s="126"/>
      <c r="CM18" s="124"/>
      <c r="CN18" s="127"/>
    </row>
    <row r="19" spans="1:92" ht="13.5">
      <c r="A19" s="120">
        <f>IF($A17="","",IF(AND($H$8&lt;H19,$H$8&gt;=B19),"●",""))</f>
      </c>
      <c r="B19" s="401">
        <v>2746</v>
      </c>
      <c r="C19" s="404"/>
      <c r="D19" s="404"/>
      <c r="E19" s="404"/>
      <c r="F19" s="403" t="s">
        <v>89</v>
      </c>
      <c r="G19" s="403"/>
      <c r="H19" s="404">
        <v>5110</v>
      </c>
      <c r="I19" s="404"/>
      <c r="J19" s="404"/>
      <c r="K19" s="404"/>
      <c r="L19" s="403" t="s">
        <v>90</v>
      </c>
      <c r="M19" s="435"/>
      <c r="N19" s="145"/>
      <c r="O19" s="406">
        <v>0.8</v>
      </c>
      <c r="P19" s="406"/>
      <c r="Q19" s="406" t="s">
        <v>91</v>
      </c>
      <c r="R19" s="406"/>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28"/>
      <c r="AP19" s="437">
        <f>IF(A19="","",+O19)</f>
      </c>
      <c r="AQ19" s="437"/>
      <c r="AR19" s="130">
        <f>IF(A19="","","×")</f>
      </c>
      <c r="AS19" s="438">
        <f>IF(A19="","",+$H$8)</f>
      </c>
      <c r="AT19" s="410"/>
      <c r="AU19" s="410"/>
      <c r="AV19" s="410"/>
      <c r="AW19" s="129"/>
      <c r="AX19" s="129"/>
      <c r="AY19" s="129"/>
      <c r="AZ19" s="129"/>
      <c r="BA19" s="129"/>
      <c r="BB19" s="129"/>
      <c r="BC19" s="129"/>
      <c r="BD19" s="129"/>
      <c r="BE19" s="129"/>
      <c r="BF19" s="129"/>
      <c r="BG19" s="129"/>
      <c r="BH19" s="129"/>
      <c r="BI19" s="129"/>
      <c r="BJ19" s="129"/>
      <c r="BK19" s="129"/>
      <c r="BL19" s="129"/>
      <c r="BM19" s="129"/>
      <c r="BN19" s="129"/>
      <c r="BO19" s="129"/>
      <c r="BP19" s="129"/>
      <c r="BQ19" s="131"/>
      <c r="BR19" s="131"/>
      <c r="BS19" s="131"/>
      <c r="BT19" s="131"/>
      <c r="BU19" s="131"/>
      <c r="BV19" s="131"/>
      <c r="BW19" s="131"/>
      <c r="BX19" s="131"/>
      <c r="BY19" s="132"/>
      <c r="BZ19" s="132"/>
      <c r="CA19" s="132"/>
      <c r="CB19" s="132"/>
      <c r="CC19" s="132"/>
      <c r="CD19" s="132"/>
      <c r="CE19" s="132"/>
      <c r="CF19" s="132"/>
      <c r="CG19" s="411">
        <f>IF(A19="","",ROUNDDOWN(+AP19*AS19,0))</f>
      </c>
      <c r="CH19" s="412"/>
      <c r="CI19" s="412"/>
      <c r="CJ19" s="412"/>
      <c r="CK19" s="412"/>
      <c r="CL19" s="412"/>
      <c r="CM19" s="413">
        <f>IF(CG19="","","円")</f>
      </c>
      <c r="CN19" s="405"/>
    </row>
    <row r="20" spans="1:92" ht="13.5">
      <c r="A20" s="120">
        <f>IF($A17="","",IF(AND($H$8&lt;=H20,$H$8&gt;=B20),"●",""))</f>
      </c>
      <c r="B20" s="414">
        <v>5110</v>
      </c>
      <c r="C20" s="417"/>
      <c r="D20" s="417"/>
      <c r="E20" s="417"/>
      <c r="F20" s="416" t="s">
        <v>89</v>
      </c>
      <c r="G20" s="416"/>
      <c r="H20" s="417">
        <v>12580</v>
      </c>
      <c r="I20" s="417"/>
      <c r="J20" s="417"/>
      <c r="K20" s="417"/>
      <c r="L20" s="416" t="s">
        <v>92</v>
      </c>
      <c r="M20" s="439"/>
      <c r="N20" s="133"/>
      <c r="O20" s="419">
        <v>0.8</v>
      </c>
      <c r="P20" s="440"/>
      <c r="Q20" s="172" t="s">
        <v>91</v>
      </c>
      <c r="R20" s="177" t="s">
        <v>93</v>
      </c>
      <c r="S20" s="419">
        <v>0.3</v>
      </c>
      <c r="T20" s="440"/>
      <c r="U20" s="180" t="s">
        <v>94</v>
      </c>
      <c r="V20" s="158" t="s">
        <v>95</v>
      </c>
      <c r="W20" s="158" t="s">
        <v>96</v>
      </c>
      <c r="X20" s="158" t="s">
        <v>93</v>
      </c>
      <c r="Y20" s="474">
        <f>B20</f>
        <v>5110</v>
      </c>
      <c r="Z20" s="475"/>
      <c r="AA20" s="476"/>
      <c r="AB20" s="180" t="s">
        <v>97</v>
      </c>
      <c r="AC20" s="180" t="s">
        <v>98</v>
      </c>
      <c r="AD20" s="477">
        <f>H20</f>
        <v>12580</v>
      </c>
      <c r="AE20" s="478"/>
      <c r="AF20" s="479"/>
      <c r="AG20" s="479"/>
      <c r="AH20" s="158" t="s">
        <v>93</v>
      </c>
      <c r="AI20" s="474">
        <f>B20</f>
        <v>5110</v>
      </c>
      <c r="AJ20" s="475"/>
      <c r="AK20" s="476"/>
      <c r="AL20" s="158" t="s">
        <v>99</v>
      </c>
      <c r="AM20" s="158" t="s">
        <v>100</v>
      </c>
      <c r="AN20" s="158" t="s">
        <v>96</v>
      </c>
      <c r="AO20" s="133"/>
      <c r="AP20" s="424">
        <f>IF(A20="","",+O20)</f>
      </c>
      <c r="AQ20" s="424"/>
      <c r="AR20" s="136">
        <f>IF(A20="","","×")</f>
      </c>
      <c r="AS20" s="425">
        <f>IF(A20="","",+$H$8)</f>
      </c>
      <c r="AT20" s="426"/>
      <c r="AU20" s="426"/>
      <c r="AV20" s="136">
        <f>IF(A20="","","-")</f>
      </c>
      <c r="AW20" s="424">
        <f>IF(A20="","",+S20)</f>
      </c>
      <c r="AX20" s="424"/>
      <c r="AY20" s="136">
        <f>IF(A20="","","{")</f>
      </c>
      <c r="AZ20" s="136">
        <f>IF(A20="","","（")</f>
      </c>
      <c r="BA20" s="425">
        <f>IF(A20="","",+$H$8)</f>
      </c>
      <c r="BB20" s="426"/>
      <c r="BC20" s="426"/>
      <c r="BD20" s="136">
        <f>IF(A20="","","-")</f>
      </c>
      <c r="BE20" s="487">
        <f>IF(A20="","",+Y20)</f>
      </c>
      <c r="BF20" s="487"/>
      <c r="BG20" s="488"/>
      <c r="BH20" s="489"/>
      <c r="BI20" s="135">
        <f>IF(A20="","","）")</f>
      </c>
      <c r="BJ20" s="136">
        <f>IF(A20="","","/")</f>
      </c>
      <c r="BK20" s="136">
        <f>IF(A20="","","（")</f>
      </c>
      <c r="BL20" s="487">
        <f>IF(A20="","",+AD20)</f>
      </c>
      <c r="BM20" s="489"/>
      <c r="BN20" s="489"/>
      <c r="BO20" s="489"/>
      <c r="BP20" s="136">
        <f>IF(A20="","","-")</f>
      </c>
      <c r="BQ20" s="487">
        <f>IF(A20="","",+AI20)</f>
      </c>
      <c r="BR20" s="489"/>
      <c r="BS20" s="489"/>
      <c r="BT20" s="489"/>
      <c r="BU20" s="135">
        <f>IF(A20="","","）")</f>
      </c>
      <c r="BV20" s="136">
        <f>IF(A20="","","}")</f>
      </c>
      <c r="BW20" s="136">
        <f>IF(A20="","","×")</f>
      </c>
      <c r="BX20" s="425">
        <f>IF(A20="","",+$H$8)</f>
      </c>
      <c r="BY20" s="426"/>
      <c r="BZ20" s="426"/>
      <c r="CA20" s="137"/>
      <c r="CB20" s="137"/>
      <c r="CC20" s="137"/>
      <c r="CD20" s="137"/>
      <c r="CE20" s="137"/>
      <c r="CF20" s="138"/>
      <c r="CG20" s="421">
        <f>IF(A20="","",ROUNDDOWN(AP20*AS20-AW20*((BA20-BE20)/(BL20-BQ20))*BX20,0))</f>
      </c>
      <c r="CH20" s="422"/>
      <c r="CI20" s="422"/>
      <c r="CJ20" s="422"/>
      <c r="CK20" s="422"/>
      <c r="CL20" s="422"/>
      <c r="CM20" s="423">
        <f>IF(CG20="","","円")</f>
      </c>
      <c r="CN20" s="418"/>
    </row>
    <row r="21" spans="1:92" ht="13.5">
      <c r="A21" s="120">
        <f>IF($A17="","",IF(AND($H$8&lt;=H21,$H$8&gt;B21),"●",""))</f>
      </c>
      <c r="B21" s="414">
        <v>12580</v>
      </c>
      <c r="C21" s="417"/>
      <c r="D21" s="417"/>
      <c r="E21" s="417"/>
      <c r="F21" s="416" t="s">
        <v>101</v>
      </c>
      <c r="G21" s="416"/>
      <c r="H21" s="417">
        <v>16980</v>
      </c>
      <c r="I21" s="417"/>
      <c r="J21" s="417"/>
      <c r="K21" s="417"/>
      <c r="L21" s="416" t="s">
        <v>92</v>
      </c>
      <c r="M21" s="439"/>
      <c r="N21" s="133"/>
      <c r="O21" s="419">
        <v>0.5</v>
      </c>
      <c r="P21" s="419"/>
      <c r="Q21" s="419" t="s">
        <v>91</v>
      </c>
      <c r="R21" s="419"/>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3"/>
      <c r="AP21" s="424">
        <f>IF(A21="","",+O21)</f>
      </c>
      <c r="AQ21" s="424"/>
      <c r="AR21" s="139">
        <f>IF(A21="","",×)</f>
      </c>
      <c r="AS21" s="425">
        <f>IF(A21="","",+$H$8)</f>
      </c>
      <c r="AT21" s="426"/>
      <c r="AU21" s="426"/>
      <c r="AV21" s="426"/>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7"/>
      <c r="BZ21" s="137"/>
      <c r="CA21" s="137"/>
      <c r="CB21" s="137"/>
      <c r="CC21" s="137"/>
      <c r="CD21" s="137"/>
      <c r="CE21" s="137"/>
      <c r="CF21" s="138"/>
      <c r="CG21" s="427">
        <f>IF(A21="","",ROUNDDOWN(+AP21*AS21,0))</f>
      </c>
      <c r="CH21" s="422"/>
      <c r="CI21" s="422"/>
      <c r="CJ21" s="422"/>
      <c r="CK21" s="422"/>
      <c r="CL21" s="422"/>
      <c r="CM21" s="423">
        <f>IF(CG21="","","円")</f>
      </c>
      <c r="CN21" s="418"/>
    </row>
    <row r="22" spans="1:92" ht="13.5">
      <c r="A22" s="120">
        <f>IF($A17="","",IF(AND($H$8&gt;B22),"●",""))</f>
      </c>
      <c r="B22" s="428">
        <v>16980</v>
      </c>
      <c r="C22" s="441"/>
      <c r="D22" s="441"/>
      <c r="E22" s="441"/>
      <c r="F22" s="430" t="s">
        <v>101</v>
      </c>
      <c r="G22" s="430"/>
      <c r="H22" s="431"/>
      <c r="I22" s="431"/>
      <c r="J22" s="431"/>
      <c r="K22" s="431"/>
      <c r="L22" s="430"/>
      <c r="M22" s="442"/>
      <c r="N22" s="140"/>
      <c r="O22" s="432">
        <v>8490</v>
      </c>
      <c r="P22" s="432"/>
      <c r="Q22" s="432"/>
      <c r="R22" s="432"/>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0"/>
      <c r="AP22" s="436">
        <f>IF(A22="","",+O22)</f>
      </c>
      <c r="AQ22" s="436"/>
      <c r="AR22" s="436"/>
      <c r="AS22" s="436"/>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2"/>
      <c r="BZ22" s="142"/>
      <c r="CA22" s="142"/>
      <c r="CB22" s="142"/>
      <c r="CC22" s="142"/>
      <c r="CD22" s="142"/>
      <c r="CE22" s="142"/>
      <c r="CF22" s="142"/>
      <c r="CG22" s="433">
        <f>IF(A22="","",+AP22)</f>
      </c>
      <c r="CH22" s="317"/>
      <c r="CI22" s="317"/>
      <c r="CJ22" s="317"/>
      <c r="CK22" s="317"/>
      <c r="CL22" s="317"/>
      <c r="CM22" s="434">
        <f>IF(CG22="","","円")</f>
      </c>
      <c r="CN22" s="368"/>
    </row>
    <row r="23" spans="1:92" ht="14.25">
      <c r="A23" s="120"/>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CG23" s="143"/>
      <c r="CH23" s="143"/>
      <c r="CI23" s="143"/>
      <c r="CJ23" s="143"/>
      <c r="CK23" s="143"/>
      <c r="CL23" s="143"/>
      <c r="CM23" s="4"/>
      <c r="CN23" s="4"/>
    </row>
    <row r="24" spans="1:92" ht="14.25">
      <c r="A24" s="120">
        <f>IF(AND($V$5&gt;=E24,$V$5&lt;K24),"●","")</f>
      </c>
      <c r="B24" s="114" t="s">
        <v>102</v>
      </c>
      <c r="C24" s="114"/>
      <c r="D24" s="114"/>
      <c r="E24" s="397">
        <v>60</v>
      </c>
      <c r="F24" s="397"/>
      <c r="G24" s="114" t="s">
        <v>103</v>
      </c>
      <c r="H24" s="114"/>
      <c r="I24" s="114"/>
      <c r="J24" s="114"/>
      <c r="K24" s="397">
        <v>65</v>
      </c>
      <c r="L24" s="397"/>
      <c r="M24" s="114" t="s">
        <v>104</v>
      </c>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CG24" s="143"/>
      <c r="CH24" s="143"/>
      <c r="CI24" s="143"/>
      <c r="CJ24" s="143"/>
      <c r="CK24" s="143"/>
      <c r="CL24" s="143"/>
      <c r="CM24" s="4"/>
      <c r="CN24" s="4"/>
    </row>
    <row r="25" spans="1:92" ht="14.25" customHeight="1">
      <c r="A25" s="120"/>
      <c r="B25" s="398" t="s">
        <v>105</v>
      </c>
      <c r="C25" s="301"/>
      <c r="D25" s="301"/>
      <c r="E25" s="301"/>
      <c r="F25" s="301"/>
      <c r="G25" s="301"/>
      <c r="H25" s="301"/>
      <c r="I25" s="301"/>
      <c r="J25" s="301"/>
      <c r="K25" s="301"/>
      <c r="L25" s="301"/>
      <c r="M25" s="399"/>
      <c r="N25" s="115"/>
      <c r="O25" s="400" t="s">
        <v>106</v>
      </c>
      <c r="P25" s="400"/>
      <c r="Q25" s="400"/>
      <c r="R25" s="400"/>
      <c r="S25" s="400"/>
      <c r="T25" s="400"/>
      <c r="U25" s="400"/>
      <c r="V25" s="400"/>
      <c r="W25" s="400"/>
      <c r="X25" s="400"/>
      <c r="Y25" s="400"/>
      <c r="Z25" s="400"/>
      <c r="AA25" s="400"/>
      <c r="AB25" s="400"/>
      <c r="AC25" s="400"/>
      <c r="AD25" s="400"/>
      <c r="AE25" s="400"/>
      <c r="AF25" s="170"/>
      <c r="AG25" s="170"/>
      <c r="AH25" s="170"/>
      <c r="AI25" s="170"/>
      <c r="AJ25" s="170"/>
      <c r="AK25" s="170"/>
      <c r="AL25" s="170"/>
      <c r="AM25" s="170"/>
      <c r="AN25" s="121"/>
      <c r="AO25" s="122"/>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4"/>
      <c r="BZ25" s="124"/>
      <c r="CA25" s="124"/>
      <c r="CB25" s="124"/>
      <c r="CC25" s="124"/>
      <c r="CD25" s="124"/>
      <c r="CE25" s="124"/>
      <c r="CF25" s="124"/>
      <c r="CG25" s="125"/>
      <c r="CH25" s="126"/>
      <c r="CI25" s="126"/>
      <c r="CJ25" s="126"/>
      <c r="CK25" s="126"/>
      <c r="CL25" s="126"/>
      <c r="CM25" s="124"/>
      <c r="CN25" s="127"/>
    </row>
    <row r="26" spans="1:92" ht="13.5">
      <c r="A26" s="120">
        <f>IF($A24="","",IF(AND($H$8&lt;H26,$H$8&gt;=B26),"●",""))</f>
      </c>
      <c r="B26" s="401">
        <v>2746</v>
      </c>
      <c r="C26" s="404"/>
      <c r="D26" s="404"/>
      <c r="E26" s="404"/>
      <c r="F26" s="403" t="s">
        <v>89</v>
      </c>
      <c r="G26" s="403"/>
      <c r="H26" s="404">
        <v>5110</v>
      </c>
      <c r="I26" s="404"/>
      <c r="J26" s="404"/>
      <c r="K26" s="404"/>
      <c r="L26" s="403" t="s">
        <v>90</v>
      </c>
      <c r="M26" s="443"/>
      <c r="N26" s="128"/>
      <c r="O26" s="406">
        <v>0.8</v>
      </c>
      <c r="P26" s="406"/>
      <c r="Q26" s="406" t="s">
        <v>91</v>
      </c>
      <c r="R26" s="406"/>
      <c r="S26" s="146"/>
      <c r="T26" s="129"/>
      <c r="U26" s="129"/>
      <c r="V26" s="129"/>
      <c r="W26" s="129"/>
      <c r="X26" s="129"/>
      <c r="Y26" s="129"/>
      <c r="Z26" s="129"/>
      <c r="AA26" s="129"/>
      <c r="AB26" s="129"/>
      <c r="AC26" s="129"/>
      <c r="AD26" s="129"/>
      <c r="AE26" s="129"/>
      <c r="AF26" s="129"/>
      <c r="AG26" s="129"/>
      <c r="AH26" s="129"/>
      <c r="AI26" s="129"/>
      <c r="AJ26" s="129"/>
      <c r="AK26" s="129"/>
      <c r="AL26" s="129"/>
      <c r="AM26" s="129"/>
      <c r="AN26" s="129"/>
      <c r="AO26" s="128"/>
      <c r="AP26" s="437">
        <f>IF(A26="","",+O26)</f>
      </c>
      <c r="AQ26" s="437"/>
      <c r="AR26" s="130">
        <f>IF(A26="","","×")</f>
      </c>
      <c r="AS26" s="438">
        <f>IF(A26="","",+$H$8)</f>
      </c>
      <c r="AT26" s="410"/>
      <c r="AU26" s="410"/>
      <c r="AV26" s="410"/>
      <c r="AW26" s="129"/>
      <c r="AX26" s="129"/>
      <c r="AY26" s="129"/>
      <c r="AZ26" s="129"/>
      <c r="BA26" s="129"/>
      <c r="BB26" s="129"/>
      <c r="BC26" s="129"/>
      <c r="BD26" s="129"/>
      <c r="BE26" s="129"/>
      <c r="BF26" s="129"/>
      <c r="BG26" s="129"/>
      <c r="BH26" s="129"/>
      <c r="BI26" s="129"/>
      <c r="BJ26" s="129"/>
      <c r="BK26" s="129"/>
      <c r="BL26" s="129"/>
      <c r="BM26" s="129"/>
      <c r="BN26" s="129"/>
      <c r="BO26" s="129"/>
      <c r="BP26" s="129"/>
      <c r="BQ26" s="131"/>
      <c r="BR26" s="131"/>
      <c r="BS26" s="131"/>
      <c r="BT26" s="131"/>
      <c r="BU26" s="131"/>
      <c r="BV26" s="131"/>
      <c r="BW26" s="131"/>
      <c r="BX26" s="131"/>
      <c r="BY26" s="132"/>
      <c r="BZ26" s="132"/>
      <c r="CA26" s="132"/>
      <c r="CB26" s="132"/>
      <c r="CC26" s="132"/>
      <c r="CD26" s="132"/>
      <c r="CE26" s="132"/>
      <c r="CF26" s="132"/>
      <c r="CG26" s="411">
        <f>IF(A26="","",ROUNDDOWN(+AP26*AS26,0))</f>
      </c>
      <c r="CH26" s="412"/>
      <c r="CI26" s="412"/>
      <c r="CJ26" s="412"/>
      <c r="CK26" s="412"/>
      <c r="CL26" s="412"/>
      <c r="CM26" s="413">
        <f>IF(CG26="","","円")</f>
      </c>
      <c r="CN26" s="405"/>
    </row>
    <row r="27" spans="1:92" ht="13.5">
      <c r="A27" s="120">
        <f>IF($A24="","",IF(AND($H$8&lt;=H27,$H$8&gt;=B27),"●",""))</f>
      </c>
      <c r="B27" s="414">
        <v>5110</v>
      </c>
      <c r="C27" s="417"/>
      <c r="D27" s="417"/>
      <c r="E27" s="417"/>
      <c r="F27" s="416" t="s">
        <v>89</v>
      </c>
      <c r="G27" s="416"/>
      <c r="H27" s="417">
        <v>11300</v>
      </c>
      <c r="I27" s="417"/>
      <c r="J27" s="417"/>
      <c r="K27" s="417"/>
      <c r="L27" s="465" t="s">
        <v>92</v>
      </c>
      <c r="M27" s="466"/>
      <c r="N27" s="147"/>
      <c r="O27" s="467">
        <v>0.8</v>
      </c>
      <c r="P27" s="468"/>
      <c r="Q27" s="164" t="s">
        <v>91</v>
      </c>
      <c r="R27" s="178" t="s">
        <v>93</v>
      </c>
      <c r="S27" s="467">
        <v>0.35</v>
      </c>
      <c r="T27" s="468"/>
      <c r="U27" s="164" t="s">
        <v>94</v>
      </c>
      <c r="V27" s="163" t="s">
        <v>95</v>
      </c>
      <c r="W27" s="163" t="s">
        <v>96</v>
      </c>
      <c r="X27" s="163" t="s">
        <v>93</v>
      </c>
      <c r="Y27" s="455">
        <f>B27</f>
        <v>5110</v>
      </c>
      <c r="Z27" s="456"/>
      <c r="AA27" s="457"/>
      <c r="AB27" s="164" t="s">
        <v>97</v>
      </c>
      <c r="AC27" s="164" t="s">
        <v>98</v>
      </c>
      <c r="AD27" s="452">
        <f>H27</f>
        <v>11300</v>
      </c>
      <c r="AE27" s="453"/>
      <c r="AF27" s="454"/>
      <c r="AG27" s="454"/>
      <c r="AH27" s="163" t="s">
        <v>93</v>
      </c>
      <c r="AI27" s="455">
        <f>B27</f>
        <v>5110</v>
      </c>
      <c r="AJ27" s="456"/>
      <c r="AK27" s="457"/>
      <c r="AL27" s="163" t="s">
        <v>99</v>
      </c>
      <c r="AM27" s="163" t="s">
        <v>100</v>
      </c>
      <c r="AN27" s="174" t="s">
        <v>96</v>
      </c>
      <c r="AO27" s="147"/>
      <c r="AP27" s="444">
        <f>IF(A27="","",+O27)</f>
      </c>
      <c r="AQ27" s="444"/>
      <c r="AR27" s="136">
        <f>IF(A27="","","×")</f>
      </c>
      <c r="AS27" s="486">
        <f>IF(A27="","",+$H$8)</f>
      </c>
      <c r="AT27" s="446"/>
      <c r="AU27" s="446"/>
      <c r="AV27" s="136">
        <f>IF(A27="","","-")</f>
      </c>
      <c r="AW27" s="444">
        <f>IF(A27="","",+S27)</f>
      </c>
      <c r="AX27" s="444"/>
      <c r="AY27" s="136">
        <f>IF(A27="","","{")</f>
      </c>
      <c r="AZ27" s="136">
        <f>IF(A27="","","（")</f>
      </c>
      <c r="BA27" s="486">
        <f>IF(A27="","",+$H$8)</f>
      </c>
      <c r="BB27" s="446"/>
      <c r="BC27" s="446"/>
      <c r="BD27" s="136">
        <f>IF(A27="","","-")</f>
      </c>
      <c r="BE27" s="490">
        <f>IF(A27="","",+Y27)</f>
      </c>
      <c r="BF27" s="490"/>
      <c r="BG27" s="492"/>
      <c r="BH27" s="491"/>
      <c r="BI27" s="135">
        <f>IF(A27="","","）")</f>
      </c>
      <c r="BJ27" s="136">
        <f>IF(A27="","","/")</f>
      </c>
      <c r="BK27" s="136">
        <f>IF(A27="","","（")</f>
      </c>
      <c r="BL27" s="490">
        <f>IF(A27="","",+AD27)</f>
      </c>
      <c r="BM27" s="491"/>
      <c r="BN27" s="491"/>
      <c r="BO27" s="491"/>
      <c r="BP27" s="136">
        <f>IF(A27="","","-")</f>
      </c>
      <c r="BQ27" s="490">
        <f>IF(A27="","",+AI27)</f>
      </c>
      <c r="BR27" s="491"/>
      <c r="BS27" s="491"/>
      <c r="BT27" s="491"/>
      <c r="BU27" s="135">
        <f>IF(A27="","","）")</f>
      </c>
      <c r="BV27" s="136">
        <f>IF(A27="","","}")</f>
      </c>
      <c r="BW27" s="136">
        <f>IF(A27="","","×")</f>
      </c>
      <c r="BX27" s="486">
        <f>IF(A27="","",+$H$8)</f>
      </c>
      <c r="BY27" s="446"/>
      <c r="BZ27" s="446"/>
      <c r="CA27" s="161"/>
      <c r="CB27" s="446">
        <f>IF(A27="","",ROUNDDOWN(AP27*AS27-AW27*((BA27-BE27)/(BL27-BQ27))*BX27,0))</f>
      </c>
      <c r="CC27" s="446"/>
      <c r="CD27" s="446"/>
      <c r="CE27" s="446"/>
      <c r="CF27" s="447"/>
      <c r="CG27" s="451">
        <f>IF(A27="","",MIN(CB27:CF28))</f>
      </c>
      <c r="CH27" s="245"/>
      <c r="CI27" s="245"/>
      <c r="CJ27" s="245"/>
      <c r="CK27" s="245"/>
      <c r="CL27" s="245"/>
      <c r="CM27" s="445">
        <f>IF(CG27="","","円")</f>
      </c>
      <c r="CN27" s="283"/>
    </row>
    <row r="28" spans="1:92" ht="13.5">
      <c r="A28" s="120">
        <f>IF(A27="","","●")</f>
      </c>
      <c r="B28" s="148"/>
      <c r="C28" s="149"/>
      <c r="D28" s="149"/>
      <c r="E28" s="149"/>
      <c r="F28" s="150"/>
      <c r="G28" s="150"/>
      <c r="H28" s="149"/>
      <c r="I28" s="149"/>
      <c r="J28" s="149"/>
      <c r="K28" s="149"/>
      <c r="L28" s="150"/>
      <c r="M28" s="151"/>
      <c r="N28" s="152"/>
      <c r="O28" s="464">
        <v>0.05</v>
      </c>
      <c r="P28" s="464"/>
      <c r="Q28" s="464"/>
      <c r="R28" s="464" t="s">
        <v>91</v>
      </c>
      <c r="S28" s="464"/>
      <c r="T28" s="157" t="s">
        <v>107</v>
      </c>
      <c r="U28" s="179" t="s">
        <v>108</v>
      </c>
      <c r="V28" s="458">
        <v>11300</v>
      </c>
      <c r="W28" s="459"/>
      <c r="X28" s="459"/>
      <c r="Y28" s="459"/>
      <c r="Z28" s="176" t="s">
        <v>109</v>
      </c>
      <c r="AA28" s="460">
        <v>0.4</v>
      </c>
      <c r="AB28" s="461"/>
      <c r="AC28" s="176" t="s">
        <v>99</v>
      </c>
      <c r="AD28" s="175"/>
      <c r="AE28" s="175"/>
      <c r="AF28" s="175"/>
      <c r="AG28" s="459" t="s">
        <v>88</v>
      </c>
      <c r="AH28" s="459"/>
      <c r="AI28" s="459"/>
      <c r="AJ28" s="459"/>
      <c r="AK28" s="459"/>
      <c r="AL28" s="459"/>
      <c r="AM28" s="175"/>
      <c r="AN28" s="175"/>
      <c r="AO28" s="152"/>
      <c r="AP28" s="448">
        <f>IF(A28="","",+O28)</f>
      </c>
      <c r="AQ28" s="448"/>
      <c r="AR28" s="448"/>
      <c r="AS28" s="154">
        <f>IF(A28="","","×")</f>
      </c>
      <c r="AT28" s="462">
        <f>IF(A28="","",+$H$8)</f>
      </c>
      <c r="AU28" s="449"/>
      <c r="AV28" s="449"/>
      <c r="AW28" s="449"/>
      <c r="AX28" s="154">
        <f>IF(F28="","","（")</f>
      </c>
      <c r="AY28" s="154">
        <f>IF(A28="","","(")</f>
      </c>
      <c r="AZ28" s="462">
        <f>IF(A28="","",+V28)</f>
      </c>
      <c r="BA28" s="449"/>
      <c r="BB28" s="449"/>
      <c r="BC28" s="449"/>
      <c r="BD28" s="154">
        <f>IF(A28="","","×")</f>
      </c>
      <c r="BE28" s="448">
        <f>IF(A28="","",+AA28)</f>
      </c>
      <c r="BF28" s="448"/>
      <c r="BG28" s="155"/>
      <c r="BH28" s="155"/>
      <c r="BI28" s="155"/>
      <c r="BJ28" s="155"/>
      <c r="BK28" s="155"/>
      <c r="BL28" s="155"/>
      <c r="BM28" s="155"/>
      <c r="BN28" s="155"/>
      <c r="BO28" s="155"/>
      <c r="BP28" s="155"/>
      <c r="BQ28" s="155"/>
      <c r="BR28" s="155"/>
      <c r="BS28" s="153"/>
      <c r="BT28" s="153"/>
      <c r="BU28" s="153"/>
      <c r="BV28" s="153"/>
      <c r="BW28" s="153"/>
      <c r="BX28" s="153"/>
      <c r="BY28" s="155"/>
      <c r="BZ28" s="162"/>
      <c r="CA28" s="160"/>
      <c r="CB28" s="449">
        <f>IF(A28="","",ROUNDDOWN(AP28*AT28+(AZ28*AA28),0))</f>
      </c>
      <c r="CC28" s="449"/>
      <c r="CD28" s="449"/>
      <c r="CE28" s="449"/>
      <c r="CF28" s="450"/>
      <c r="CG28" s="278"/>
      <c r="CH28" s="264"/>
      <c r="CI28" s="264"/>
      <c r="CJ28" s="264"/>
      <c r="CK28" s="264"/>
      <c r="CL28" s="264"/>
      <c r="CM28" s="264"/>
      <c r="CN28" s="275"/>
    </row>
    <row r="29" spans="1:92" ht="13.5">
      <c r="A29" s="120">
        <f>IF($A24="","",IF(AND($H$8&lt;=H29,$H$8&gt;B29),"●",""))</f>
      </c>
      <c r="B29" s="414">
        <v>11300</v>
      </c>
      <c r="C29" s="463"/>
      <c r="D29" s="463"/>
      <c r="E29" s="463"/>
      <c r="F29" s="416" t="s">
        <v>101</v>
      </c>
      <c r="G29" s="416"/>
      <c r="H29" s="417">
        <v>16210</v>
      </c>
      <c r="I29" s="417"/>
      <c r="J29" s="417"/>
      <c r="K29" s="417"/>
      <c r="L29" s="416" t="s">
        <v>92</v>
      </c>
      <c r="M29" s="471"/>
      <c r="N29" s="133"/>
      <c r="O29" s="419">
        <v>0.45</v>
      </c>
      <c r="P29" s="419"/>
      <c r="Q29" s="419"/>
      <c r="R29" s="472" t="s">
        <v>91</v>
      </c>
      <c r="S29" s="472"/>
      <c r="T29" s="173"/>
      <c r="U29" s="173"/>
      <c r="V29" s="173"/>
      <c r="W29" s="173"/>
      <c r="X29" s="173"/>
      <c r="Y29" s="173"/>
      <c r="Z29" s="173"/>
      <c r="AA29" s="173"/>
      <c r="AB29" s="173"/>
      <c r="AC29" s="173"/>
      <c r="AD29" s="173"/>
      <c r="AE29" s="173"/>
      <c r="AF29" s="173"/>
      <c r="AG29" s="173"/>
      <c r="AH29" s="173"/>
      <c r="AI29" s="173"/>
      <c r="AJ29" s="173"/>
      <c r="AK29" s="173"/>
      <c r="AL29" s="173"/>
      <c r="AM29" s="173"/>
      <c r="AN29" s="173"/>
      <c r="AO29" s="171"/>
      <c r="AP29" s="424">
        <f>IF(A29="","",+O29)</f>
      </c>
      <c r="AQ29" s="424"/>
      <c r="AR29" s="424"/>
      <c r="AS29" s="139">
        <f>IF(A29="","","×")</f>
      </c>
      <c r="AT29" s="425">
        <f>IF(A29="","",+$H$8)</f>
      </c>
      <c r="AU29" s="426"/>
      <c r="AV29" s="426"/>
      <c r="AW29" s="426"/>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7"/>
      <c r="BZ29" s="162">
        <f>IF(A29="","",ROUNDDOWN(+AP29*AT29+#REF!,0))</f>
      </c>
      <c r="CA29" s="137"/>
      <c r="CB29" s="137"/>
      <c r="CC29" s="137"/>
      <c r="CD29" s="137"/>
      <c r="CE29" s="137"/>
      <c r="CF29" s="138"/>
      <c r="CG29" s="427">
        <f>IF(A29="","",ROUNDDOWN(+AP29*AT29,0))</f>
      </c>
      <c r="CH29" s="422"/>
      <c r="CI29" s="422"/>
      <c r="CJ29" s="422"/>
      <c r="CK29" s="422"/>
      <c r="CL29" s="422"/>
      <c r="CM29" s="423">
        <f>IF(CG29="","","円")</f>
      </c>
      <c r="CN29" s="418"/>
    </row>
    <row r="30" spans="1:92" ht="13.5">
      <c r="A30" s="120">
        <f>IF($A24="","",IF(AND($H$8&gt;B30),"●",""))</f>
      </c>
      <c r="B30" s="428">
        <v>16210</v>
      </c>
      <c r="C30" s="469"/>
      <c r="D30" s="469"/>
      <c r="E30" s="469"/>
      <c r="F30" s="430" t="s">
        <v>101</v>
      </c>
      <c r="G30" s="430"/>
      <c r="H30" s="431"/>
      <c r="I30" s="431"/>
      <c r="J30" s="431"/>
      <c r="K30" s="431"/>
      <c r="L30" s="430"/>
      <c r="M30" s="470"/>
      <c r="N30" s="140"/>
      <c r="O30" s="432">
        <v>7294</v>
      </c>
      <c r="P30" s="432"/>
      <c r="Q30" s="432"/>
      <c r="R30" s="432"/>
      <c r="S30" s="156"/>
      <c r="T30" s="141"/>
      <c r="U30" s="141"/>
      <c r="V30" s="141"/>
      <c r="W30" s="141"/>
      <c r="X30" s="141"/>
      <c r="Y30" s="141"/>
      <c r="Z30" s="141"/>
      <c r="AA30" s="141"/>
      <c r="AB30" s="141"/>
      <c r="AC30" s="141"/>
      <c r="AD30" s="141"/>
      <c r="AE30" s="141"/>
      <c r="AF30" s="141"/>
      <c r="AG30" s="141"/>
      <c r="AH30" s="141"/>
      <c r="AI30" s="141"/>
      <c r="AJ30" s="141"/>
      <c r="AK30" s="141"/>
      <c r="AL30" s="141"/>
      <c r="AM30" s="141"/>
      <c r="AN30" s="141"/>
      <c r="AO30" s="140"/>
      <c r="AP30" s="436">
        <f>IF(A30="","",+O30)</f>
      </c>
      <c r="AQ30" s="436"/>
      <c r="AR30" s="436"/>
      <c r="AS30" s="436"/>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2"/>
      <c r="BZ30" s="142"/>
      <c r="CA30" s="142"/>
      <c r="CB30" s="142"/>
      <c r="CC30" s="142"/>
      <c r="CD30" s="142"/>
      <c r="CE30" s="142"/>
      <c r="CF30" s="142"/>
      <c r="CG30" s="433">
        <f>+AP30</f>
      </c>
      <c r="CH30" s="317"/>
      <c r="CI30" s="317"/>
      <c r="CJ30" s="317"/>
      <c r="CK30" s="317"/>
      <c r="CL30" s="317"/>
      <c r="CM30" s="434">
        <f>IF(CG30="","","円")</f>
      </c>
      <c r="CN30" s="368"/>
    </row>
    <row r="31" spans="1:92" ht="14.25">
      <c r="A31" s="120"/>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CG31" s="143"/>
      <c r="CH31" s="143"/>
      <c r="CI31" s="143"/>
      <c r="CJ31" s="143"/>
      <c r="CK31" s="143"/>
      <c r="CL31" s="143"/>
      <c r="CM31" s="4"/>
      <c r="CN31" s="4"/>
    </row>
    <row r="32" spans="1:92" ht="14.25">
      <c r="A32" s="120">
        <f>IF(OR($V$5&lt;E32,$V$5&gt;=K32),"●","")</f>
      </c>
      <c r="B32" s="114" t="s">
        <v>102</v>
      </c>
      <c r="C32" s="114"/>
      <c r="D32" s="114"/>
      <c r="E32" s="397">
        <v>30</v>
      </c>
      <c r="F32" s="397"/>
      <c r="G32" s="114" t="s">
        <v>110</v>
      </c>
      <c r="H32" s="114"/>
      <c r="I32" s="114"/>
      <c r="J32" s="114"/>
      <c r="K32" s="397">
        <v>65</v>
      </c>
      <c r="L32" s="397"/>
      <c r="M32" s="114" t="s">
        <v>111</v>
      </c>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CG32" s="143"/>
      <c r="CH32" s="143"/>
      <c r="CI32" s="143"/>
      <c r="CJ32" s="143"/>
      <c r="CK32" s="143"/>
      <c r="CL32" s="143"/>
      <c r="CM32" s="4"/>
      <c r="CN32" s="4"/>
    </row>
    <row r="33" spans="1:92" ht="14.25" customHeight="1">
      <c r="A33" s="120"/>
      <c r="B33" s="398" t="s">
        <v>105</v>
      </c>
      <c r="C33" s="301"/>
      <c r="D33" s="301"/>
      <c r="E33" s="301"/>
      <c r="F33" s="301"/>
      <c r="G33" s="301"/>
      <c r="H33" s="301"/>
      <c r="I33" s="301"/>
      <c r="J33" s="301"/>
      <c r="K33" s="301"/>
      <c r="L33" s="301"/>
      <c r="M33" s="399"/>
      <c r="N33" s="115"/>
      <c r="O33" s="400" t="s">
        <v>106</v>
      </c>
      <c r="P33" s="400"/>
      <c r="Q33" s="400"/>
      <c r="R33" s="400"/>
      <c r="S33" s="400"/>
      <c r="T33" s="400"/>
      <c r="U33" s="400"/>
      <c r="V33" s="400"/>
      <c r="W33" s="400"/>
      <c r="X33" s="400"/>
      <c r="Y33" s="400"/>
      <c r="Z33" s="400"/>
      <c r="AA33" s="400"/>
      <c r="AB33" s="400"/>
      <c r="AC33" s="400"/>
      <c r="AD33" s="400"/>
      <c r="AE33" s="400"/>
      <c r="AF33" s="170"/>
      <c r="AG33" s="170"/>
      <c r="AH33" s="170"/>
      <c r="AI33" s="170"/>
      <c r="AJ33" s="170"/>
      <c r="AK33" s="170"/>
      <c r="AL33" s="170"/>
      <c r="AM33" s="170"/>
      <c r="AN33" s="121"/>
      <c r="AO33" s="122"/>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4"/>
      <c r="BZ33" s="124"/>
      <c r="CA33" s="124"/>
      <c r="CB33" s="124"/>
      <c r="CC33" s="124"/>
      <c r="CD33" s="124"/>
      <c r="CE33" s="124"/>
      <c r="CF33" s="124"/>
      <c r="CG33" s="125"/>
      <c r="CH33" s="126"/>
      <c r="CI33" s="126"/>
      <c r="CJ33" s="126"/>
      <c r="CK33" s="126"/>
      <c r="CL33" s="126"/>
      <c r="CM33" s="124"/>
      <c r="CN33" s="127"/>
    </row>
    <row r="34" spans="1:92" ht="13.5">
      <c r="A34" s="120">
        <f>IF($A32="","",IF(AND($H$8&lt;H34,$H$8&gt;=B34),"●",""))</f>
      </c>
      <c r="B34" s="401">
        <v>2746</v>
      </c>
      <c r="C34" s="473"/>
      <c r="D34" s="473"/>
      <c r="E34" s="473"/>
      <c r="F34" s="403" t="s">
        <v>89</v>
      </c>
      <c r="G34" s="403"/>
      <c r="H34" s="404">
        <v>5110</v>
      </c>
      <c r="I34" s="404"/>
      <c r="J34" s="404"/>
      <c r="K34" s="404"/>
      <c r="L34" s="403" t="s">
        <v>90</v>
      </c>
      <c r="M34" s="443"/>
      <c r="N34" s="128"/>
      <c r="O34" s="406">
        <v>0.8</v>
      </c>
      <c r="P34" s="406"/>
      <c r="Q34" s="406" t="s">
        <v>91</v>
      </c>
      <c r="R34" s="406"/>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8"/>
      <c r="AP34" s="437">
        <f>IF(A34="","",+O34)</f>
      </c>
      <c r="AQ34" s="437"/>
      <c r="AR34" s="130">
        <f>IF(A34="","","×")</f>
      </c>
      <c r="AS34" s="438">
        <f>IF(A34="","",+$H$8)</f>
      </c>
      <c r="AT34" s="410"/>
      <c r="AU34" s="410"/>
      <c r="AV34" s="410"/>
      <c r="AW34" s="129"/>
      <c r="AX34" s="129"/>
      <c r="AY34" s="129"/>
      <c r="AZ34" s="129"/>
      <c r="BA34" s="129"/>
      <c r="BB34" s="129"/>
      <c r="BC34" s="129"/>
      <c r="BD34" s="129"/>
      <c r="BE34" s="129"/>
      <c r="BF34" s="129"/>
      <c r="BG34" s="129"/>
      <c r="BH34" s="129"/>
      <c r="BI34" s="129"/>
      <c r="BJ34" s="129"/>
      <c r="BK34" s="129"/>
      <c r="BL34" s="129"/>
      <c r="BM34" s="129"/>
      <c r="BN34" s="129"/>
      <c r="BO34" s="129"/>
      <c r="BP34" s="129"/>
      <c r="BQ34" s="131"/>
      <c r="BR34" s="131"/>
      <c r="BS34" s="131"/>
      <c r="BT34" s="131"/>
      <c r="BU34" s="131"/>
      <c r="BV34" s="131"/>
      <c r="BW34" s="131"/>
      <c r="BX34" s="131"/>
      <c r="BY34" s="132"/>
      <c r="BZ34" s="132"/>
      <c r="CA34" s="132"/>
      <c r="CB34" s="132"/>
      <c r="CC34" s="132"/>
      <c r="CD34" s="132"/>
      <c r="CE34" s="132"/>
      <c r="CF34" s="132"/>
      <c r="CG34" s="411">
        <f>IF(A34="","",ROUNDDOWN(+AP34*AS34,0))</f>
      </c>
      <c r="CH34" s="412"/>
      <c r="CI34" s="412"/>
      <c r="CJ34" s="412"/>
      <c r="CK34" s="412"/>
      <c r="CL34" s="412"/>
      <c r="CM34" s="413">
        <f>IF(CG34="","","円")</f>
      </c>
      <c r="CN34" s="405"/>
    </row>
    <row r="35" spans="1:92" ht="13.5">
      <c r="A35" s="120">
        <f>IF($A32="","",IF(AND($H$8&lt;=H35,$H$8&gt;=B35),"●",""))</f>
      </c>
      <c r="B35" s="414">
        <v>5110</v>
      </c>
      <c r="C35" s="463"/>
      <c r="D35" s="463"/>
      <c r="E35" s="463"/>
      <c r="F35" s="416" t="s">
        <v>89</v>
      </c>
      <c r="G35" s="416"/>
      <c r="H35" s="417">
        <v>12580</v>
      </c>
      <c r="I35" s="417"/>
      <c r="J35" s="417"/>
      <c r="K35" s="417"/>
      <c r="L35" s="416" t="s">
        <v>92</v>
      </c>
      <c r="M35" s="471"/>
      <c r="N35" s="133"/>
      <c r="O35" s="419">
        <v>0.8</v>
      </c>
      <c r="P35" s="440"/>
      <c r="Q35" s="172" t="s">
        <v>91</v>
      </c>
      <c r="R35" s="177" t="s">
        <v>93</v>
      </c>
      <c r="S35" s="419">
        <v>0.3</v>
      </c>
      <c r="T35" s="440"/>
      <c r="U35" s="180" t="s">
        <v>94</v>
      </c>
      <c r="V35" s="158" t="s">
        <v>95</v>
      </c>
      <c r="W35" s="158" t="s">
        <v>96</v>
      </c>
      <c r="X35" s="158" t="s">
        <v>93</v>
      </c>
      <c r="Y35" s="474">
        <f>B35</f>
        <v>5110</v>
      </c>
      <c r="Z35" s="475"/>
      <c r="AA35" s="476"/>
      <c r="AB35" s="180" t="s">
        <v>97</v>
      </c>
      <c r="AC35" s="180" t="s">
        <v>98</v>
      </c>
      <c r="AD35" s="477">
        <f>H35</f>
        <v>12580</v>
      </c>
      <c r="AE35" s="478"/>
      <c r="AF35" s="479"/>
      <c r="AG35" s="479"/>
      <c r="AH35" s="158" t="s">
        <v>93</v>
      </c>
      <c r="AI35" s="474">
        <f>B35</f>
        <v>5110</v>
      </c>
      <c r="AJ35" s="475"/>
      <c r="AK35" s="476"/>
      <c r="AL35" s="158" t="s">
        <v>99</v>
      </c>
      <c r="AM35" s="158" t="s">
        <v>100</v>
      </c>
      <c r="AN35" s="158" t="s">
        <v>96</v>
      </c>
      <c r="AO35" s="133"/>
      <c r="AP35" s="424">
        <f>IF(A35="","",+O35)</f>
      </c>
      <c r="AQ35" s="424"/>
      <c r="AR35" s="136">
        <f>IF(A35="","","×")</f>
      </c>
      <c r="AS35" s="425">
        <f>IF(A35="","",+$H$8)</f>
      </c>
      <c r="AT35" s="426"/>
      <c r="AU35" s="426"/>
      <c r="AV35" s="136">
        <f>IF(A35="","","-")</f>
      </c>
      <c r="AW35" s="424">
        <f>IF(A35="","",+S35)</f>
      </c>
      <c r="AX35" s="424"/>
      <c r="AY35" s="136">
        <f>IF(A35="","","{")</f>
      </c>
      <c r="AZ35" s="136">
        <f>IF(A35="","","（")</f>
      </c>
      <c r="BA35" s="425">
        <f>IF(A35="","",+$H$8)</f>
      </c>
      <c r="BB35" s="426"/>
      <c r="BC35" s="426"/>
      <c r="BD35" s="136">
        <f>IF(A35="","","-")</f>
      </c>
      <c r="BE35" s="487">
        <f>IF(A35="","",+Y35)</f>
      </c>
      <c r="BF35" s="487"/>
      <c r="BG35" s="488"/>
      <c r="BH35" s="489"/>
      <c r="BI35" s="135">
        <f>IF(A35="","","）")</f>
      </c>
      <c r="BJ35" s="136">
        <f>IF(A35="","","/")</f>
      </c>
      <c r="BK35" s="136">
        <f>IF(A35="","","（")</f>
      </c>
      <c r="BL35" s="487">
        <f>IF(A35="","",+AD35)</f>
      </c>
      <c r="BM35" s="489"/>
      <c r="BN35" s="489"/>
      <c r="BO35" s="489"/>
      <c r="BP35" s="136">
        <f>IF(A35="","","-")</f>
      </c>
      <c r="BQ35" s="487">
        <f>IF(A35="","",+AI35)</f>
      </c>
      <c r="BR35" s="489"/>
      <c r="BS35" s="489"/>
      <c r="BT35" s="489"/>
      <c r="BU35" s="135">
        <f>IF(A35="","","）")</f>
      </c>
      <c r="BV35" s="136">
        <f>IF(A35="","","}")</f>
      </c>
      <c r="BW35" s="136">
        <f>IF(A35="","","×")</f>
      </c>
      <c r="BX35" s="425">
        <f>IF(A35="","",+$H$8)</f>
      </c>
      <c r="BY35" s="426"/>
      <c r="BZ35" s="426"/>
      <c r="CA35" s="137"/>
      <c r="CB35" s="137"/>
      <c r="CC35" s="137"/>
      <c r="CD35" s="137"/>
      <c r="CE35" s="137"/>
      <c r="CF35" s="138"/>
      <c r="CG35" s="421">
        <f>IF(A35="","",ROUNDDOWN(AP35*AS35-AW35*((BA35-BE35)/(BL35-BQ35))*BX35,0))</f>
      </c>
      <c r="CH35" s="422"/>
      <c r="CI35" s="422"/>
      <c r="CJ35" s="422"/>
      <c r="CK35" s="422"/>
      <c r="CL35" s="422"/>
      <c r="CM35" s="423">
        <f>IF(CG35="","","円")</f>
      </c>
      <c r="CN35" s="418"/>
    </row>
    <row r="36" spans="1:92" ht="13.5">
      <c r="A36" s="120">
        <f>IF($A32="","",IF(AND($H$8&lt;=H36,$H$8&gt;B36),"●",""))</f>
      </c>
      <c r="B36" s="414">
        <v>12580</v>
      </c>
      <c r="C36" s="463"/>
      <c r="D36" s="463"/>
      <c r="E36" s="463"/>
      <c r="F36" s="416" t="s">
        <v>101</v>
      </c>
      <c r="G36" s="416"/>
      <c r="H36" s="417">
        <v>13890</v>
      </c>
      <c r="I36" s="417"/>
      <c r="J36" s="417"/>
      <c r="K36" s="417"/>
      <c r="L36" s="416" t="s">
        <v>92</v>
      </c>
      <c r="M36" s="471"/>
      <c r="N36" s="133"/>
      <c r="O36" s="419">
        <v>0.5</v>
      </c>
      <c r="P36" s="419"/>
      <c r="Q36" s="419" t="s">
        <v>91</v>
      </c>
      <c r="R36" s="419"/>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3"/>
      <c r="AP36" s="424">
        <f>IF(A36="","",+O36)</f>
      </c>
      <c r="AQ36" s="424"/>
      <c r="AR36" s="139">
        <f>IF(A36="","",×)</f>
      </c>
      <c r="AS36" s="425">
        <f>IF(A36="","",+$H$8)</f>
      </c>
      <c r="AT36" s="426"/>
      <c r="AU36" s="426"/>
      <c r="AV36" s="426"/>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7"/>
      <c r="BZ36" s="137"/>
      <c r="CA36" s="137"/>
      <c r="CB36" s="137"/>
      <c r="CC36" s="137"/>
      <c r="CD36" s="137"/>
      <c r="CE36" s="137"/>
      <c r="CF36" s="138"/>
      <c r="CG36" s="427">
        <f>IF(A36="","",ROUNDDOWN(+AP36*AS36,0))</f>
      </c>
      <c r="CH36" s="422"/>
      <c r="CI36" s="422"/>
      <c r="CJ36" s="422"/>
      <c r="CK36" s="422"/>
      <c r="CL36" s="422"/>
      <c r="CM36" s="423">
        <f>IF(CG36="","","円")</f>
      </c>
      <c r="CN36" s="418"/>
    </row>
    <row r="37" spans="1:92" ht="13.5">
      <c r="A37" s="120">
        <f>IF($A32="","",IF(AND($H$8&gt;B37),"●",""))</f>
      </c>
      <c r="B37" s="428">
        <v>13890</v>
      </c>
      <c r="C37" s="469"/>
      <c r="D37" s="469"/>
      <c r="E37" s="469"/>
      <c r="F37" s="430" t="s">
        <v>101</v>
      </c>
      <c r="G37" s="430"/>
      <c r="H37" s="431"/>
      <c r="I37" s="431"/>
      <c r="J37" s="431"/>
      <c r="K37" s="431"/>
      <c r="L37" s="430"/>
      <c r="M37" s="470"/>
      <c r="N37" s="140"/>
      <c r="O37" s="432">
        <v>6945</v>
      </c>
      <c r="P37" s="432"/>
      <c r="Q37" s="432"/>
      <c r="R37" s="432"/>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0"/>
      <c r="AP37" s="436">
        <f>IF(A37="","",+O37)</f>
      </c>
      <c r="AQ37" s="436"/>
      <c r="AR37" s="436"/>
      <c r="AS37" s="436"/>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2"/>
      <c r="BZ37" s="142"/>
      <c r="CA37" s="142"/>
      <c r="CB37" s="142"/>
      <c r="CC37" s="142"/>
      <c r="CD37" s="142"/>
      <c r="CE37" s="142"/>
      <c r="CF37" s="142"/>
      <c r="CG37" s="433">
        <f>IF(A37="","",+AP37)</f>
      </c>
      <c r="CH37" s="317"/>
      <c r="CI37" s="317"/>
      <c r="CJ37" s="317"/>
      <c r="CK37" s="317"/>
      <c r="CL37" s="317"/>
      <c r="CM37" s="434">
        <f>IF(CG37="","","円")</f>
      </c>
      <c r="CN37" s="368"/>
    </row>
    <row r="38" spans="1:69" ht="13.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row>
    <row r="39" spans="1:92" ht="13.5">
      <c r="A39" s="114"/>
      <c r="B39" s="114" t="s">
        <v>83</v>
      </c>
      <c r="C39" s="114"/>
      <c r="D39" s="114"/>
      <c r="E39" s="114"/>
      <c r="F39" s="114"/>
      <c r="G39" s="114"/>
      <c r="H39" s="114"/>
      <c r="I39" s="114"/>
      <c r="J39" s="114"/>
      <c r="K39" s="114"/>
      <c r="L39" s="114"/>
      <c r="M39" s="114"/>
      <c r="N39" s="114"/>
      <c r="O39" s="114"/>
      <c r="P39" s="114"/>
      <c r="Q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480" t="str">
        <f>+H4</f>
        <v>○○　○○</v>
      </c>
      <c r="BQ39" s="260"/>
      <c r="BR39" s="260"/>
      <c r="BS39" s="260"/>
      <c r="BT39" s="260"/>
      <c r="BU39" s="260"/>
      <c r="BV39" s="260"/>
      <c r="BW39" s="114" t="s">
        <v>84</v>
      </c>
      <c r="CG39" s="481">
        <f>SUM(CG12:CL37)</f>
        <v>5911</v>
      </c>
      <c r="CH39" s="301"/>
      <c r="CI39" s="301"/>
      <c r="CJ39" s="301"/>
      <c r="CK39" s="301"/>
      <c r="CL39" s="301"/>
      <c r="CM39" s="306" t="str">
        <f>IF(CG39="","","円")</f>
        <v>円</v>
      </c>
      <c r="CN39" s="399"/>
    </row>
    <row r="40" spans="1:69" ht="13.5">
      <c r="A40" s="114"/>
      <c r="B40" s="114" t="s">
        <v>130</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row>
    <row r="41" spans="1:69" ht="13.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row>
    <row r="42" spans="1:69" ht="13.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row>
    <row r="43" spans="1:69" ht="13.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row>
  </sheetData>
  <sheetProtection/>
  <mergeCells count="232">
    <mergeCell ref="BE13:BH13"/>
    <mergeCell ref="BL13:BO13"/>
    <mergeCell ref="BQ13:BT13"/>
    <mergeCell ref="BX13:BZ13"/>
    <mergeCell ref="BE35:BH35"/>
    <mergeCell ref="BL35:BO35"/>
    <mergeCell ref="BQ35:BT35"/>
    <mergeCell ref="BX35:BZ35"/>
    <mergeCell ref="BX20:BZ20"/>
    <mergeCell ref="BE27:BH27"/>
    <mergeCell ref="BA20:BC20"/>
    <mergeCell ref="BE20:BH20"/>
    <mergeCell ref="BL20:BO20"/>
    <mergeCell ref="BQ20:BT20"/>
    <mergeCell ref="BQ27:BT27"/>
    <mergeCell ref="BX27:BZ27"/>
    <mergeCell ref="BA27:BC27"/>
    <mergeCell ref="BL27:BO27"/>
    <mergeCell ref="AS13:AU13"/>
    <mergeCell ref="AW13:AX13"/>
    <mergeCell ref="AS35:AU35"/>
    <mergeCell ref="AW35:AX35"/>
    <mergeCell ref="S27:T27"/>
    <mergeCell ref="Y27:AA27"/>
    <mergeCell ref="AS20:AU20"/>
    <mergeCell ref="AW20:AX20"/>
    <mergeCell ref="AS27:AU27"/>
    <mergeCell ref="S13:T13"/>
    <mergeCell ref="Y13:AA13"/>
    <mergeCell ref="AD13:AG13"/>
    <mergeCell ref="AI13:AK13"/>
    <mergeCell ref="S20:T20"/>
    <mergeCell ref="Y20:AA20"/>
    <mergeCell ref="AD20:AG20"/>
    <mergeCell ref="AI20:AK20"/>
    <mergeCell ref="CM37:CN37"/>
    <mergeCell ref="CM35:CN35"/>
    <mergeCell ref="CM34:CN34"/>
    <mergeCell ref="CG30:CL30"/>
    <mergeCell ref="CM30:CN30"/>
    <mergeCell ref="AG28:AL28"/>
    <mergeCell ref="AI35:AK35"/>
    <mergeCell ref="CG29:CL29"/>
    <mergeCell ref="CM29:CN29"/>
    <mergeCell ref="AZ28:BC28"/>
    <mergeCell ref="BP39:BV39"/>
    <mergeCell ref="CG39:CL39"/>
    <mergeCell ref="CM39:CN39"/>
    <mergeCell ref="Q36:R36"/>
    <mergeCell ref="AP36:AQ36"/>
    <mergeCell ref="AS36:AV36"/>
    <mergeCell ref="CG36:CL36"/>
    <mergeCell ref="CM36:CN36"/>
    <mergeCell ref="AP37:AS37"/>
    <mergeCell ref="CG37:CL37"/>
    <mergeCell ref="B37:E37"/>
    <mergeCell ref="F37:G37"/>
    <mergeCell ref="H37:K37"/>
    <mergeCell ref="L37:M37"/>
    <mergeCell ref="O37:R37"/>
    <mergeCell ref="CG35:CL35"/>
    <mergeCell ref="B36:E36"/>
    <mergeCell ref="F36:G36"/>
    <mergeCell ref="H36:K36"/>
    <mergeCell ref="L36:M36"/>
    <mergeCell ref="O36:P36"/>
    <mergeCell ref="AP35:AQ35"/>
    <mergeCell ref="BA35:BC35"/>
    <mergeCell ref="AP34:AQ34"/>
    <mergeCell ref="AS34:AV34"/>
    <mergeCell ref="CG34:CL34"/>
    <mergeCell ref="Q34:R34"/>
    <mergeCell ref="S35:T35"/>
    <mergeCell ref="Y35:AA35"/>
    <mergeCell ref="AD35:AG35"/>
    <mergeCell ref="B35:E35"/>
    <mergeCell ref="F35:G35"/>
    <mergeCell ref="H35:K35"/>
    <mergeCell ref="L35:M35"/>
    <mergeCell ref="O35:P35"/>
    <mergeCell ref="B34:E34"/>
    <mergeCell ref="F34:G34"/>
    <mergeCell ref="H34:K34"/>
    <mergeCell ref="L34:M34"/>
    <mergeCell ref="O34:P34"/>
    <mergeCell ref="E32:F32"/>
    <mergeCell ref="K32:L32"/>
    <mergeCell ref="B33:M33"/>
    <mergeCell ref="O33:AE33"/>
    <mergeCell ref="AP29:AR29"/>
    <mergeCell ref="AT29:AW29"/>
    <mergeCell ref="H29:K29"/>
    <mergeCell ref="L29:M29"/>
    <mergeCell ref="O29:Q29"/>
    <mergeCell ref="R29:S29"/>
    <mergeCell ref="B30:E30"/>
    <mergeCell ref="F30:G30"/>
    <mergeCell ref="H30:K30"/>
    <mergeCell ref="L30:M30"/>
    <mergeCell ref="O30:R30"/>
    <mergeCell ref="AP30:AS30"/>
    <mergeCell ref="B29:E29"/>
    <mergeCell ref="F29:G29"/>
    <mergeCell ref="O28:Q28"/>
    <mergeCell ref="R28:S28"/>
    <mergeCell ref="AP28:AR28"/>
    <mergeCell ref="B27:E27"/>
    <mergeCell ref="F27:G27"/>
    <mergeCell ref="H27:K27"/>
    <mergeCell ref="L27:M27"/>
    <mergeCell ref="O27:P27"/>
    <mergeCell ref="CG27:CL28"/>
    <mergeCell ref="AD27:AG27"/>
    <mergeCell ref="AI27:AK27"/>
    <mergeCell ref="V28:Y28"/>
    <mergeCell ref="AA28:AB28"/>
    <mergeCell ref="AP27:AQ27"/>
    <mergeCell ref="AT28:AW28"/>
    <mergeCell ref="Q26:R26"/>
    <mergeCell ref="AP26:AQ26"/>
    <mergeCell ref="AS26:AV26"/>
    <mergeCell ref="CG26:CL26"/>
    <mergeCell ref="CM26:CN26"/>
    <mergeCell ref="AW27:AX27"/>
    <mergeCell ref="CM27:CN28"/>
    <mergeCell ref="CB27:CF27"/>
    <mergeCell ref="BE28:BF28"/>
    <mergeCell ref="CB28:CF28"/>
    <mergeCell ref="CM22:CN22"/>
    <mergeCell ref="E24:F24"/>
    <mergeCell ref="K24:L24"/>
    <mergeCell ref="B25:M25"/>
    <mergeCell ref="O25:AE25"/>
    <mergeCell ref="B26:E26"/>
    <mergeCell ref="F26:G26"/>
    <mergeCell ref="H26:K26"/>
    <mergeCell ref="L26:M26"/>
    <mergeCell ref="O26:P26"/>
    <mergeCell ref="AS21:AV21"/>
    <mergeCell ref="CG21:CL21"/>
    <mergeCell ref="CM21:CN21"/>
    <mergeCell ref="B22:E22"/>
    <mergeCell ref="F22:G22"/>
    <mergeCell ref="H22:K22"/>
    <mergeCell ref="L22:M22"/>
    <mergeCell ref="O22:R22"/>
    <mergeCell ref="AP22:AS22"/>
    <mergeCell ref="CG22:CL22"/>
    <mergeCell ref="CG20:CL20"/>
    <mergeCell ref="CM20:CN20"/>
    <mergeCell ref="B21:E21"/>
    <mergeCell ref="F21:G21"/>
    <mergeCell ref="H21:K21"/>
    <mergeCell ref="L21:M21"/>
    <mergeCell ref="O21:P21"/>
    <mergeCell ref="AP20:AQ20"/>
    <mergeCell ref="Q21:R21"/>
    <mergeCell ref="AP21:AQ21"/>
    <mergeCell ref="AP15:AS15"/>
    <mergeCell ref="AP19:AQ19"/>
    <mergeCell ref="AS19:AV19"/>
    <mergeCell ref="CG19:CL19"/>
    <mergeCell ref="CM19:CN19"/>
    <mergeCell ref="B20:E20"/>
    <mergeCell ref="F20:G20"/>
    <mergeCell ref="H20:K20"/>
    <mergeCell ref="L20:M20"/>
    <mergeCell ref="O20:P20"/>
    <mergeCell ref="E17:F17"/>
    <mergeCell ref="K17:L17"/>
    <mergeCell ref="B18:M18"/>
    <mergeCell ref="O18:AE18"/>
    <mergeCell ref="F19:G19"/>
    <mergeCell ref="H19:K19"/>
    <mergeCell ref="L19:M19"/>
    <mergeCell ref="O19:P19"/>
    <mergeCell ref="Q19:R19"/>
    <mergeCell ref="B19:E19"/>
    <mergeCell ref="AS14:AV14"/>
    <mergeCell ref="CG14:CL14"/>
    <mergeCell ref="CM14:CN14"/>
    <mergeCell ref="B15:E15"/>
    <mergeCell ref="F15:G15"/>
    <mergeCell ref="H15:K15"/>
    <mergeCell ref="L15:M15"/>
    <mergeCell ref="O15:R15"/>
    <mergeCell ref="CG15:CL15"/>
    <mergeCell ref="CM15:CN15"/>
    <mergeCell ref="CM13:CN13"/>
    <mergeCell ref="B14:E14"/>
    <mergeCell ref="F14:G14"/>
    <mergeCell ref="H14:K14"/>
    <mergeCell ref="L14:M14"/>
    <mergeCell ref="O14:P14"/>
    <mergeCell ref="AP13:AQ13"/>
    <mergeCell ref="BA13:BC13"/>
    <mergeCell ref="Q14:R14"/>
    <mergeCell ref="AP14:AQ14"/>
    <mergeCell ref="AP12:AQ12"/>
    <mergeCell ref="AS12:AV12"/>
    <mergeCell ref="CG12:CL12"/>
    <mergeCell ref="CM12:CN12"/>
    <mergeCell ref="B13:E13"/>
    <mergeCell ref="F13:G13"/>
    <mergeCell ref="H13:K13"/>
    <mergeCell ref="L13:M13"/>
    <mergeCell ref="O13:P13"/>
    <mergeCell ref="CG13:CL13"/>
    <mergeCell ref="E10:F10"/>
    <mergeCell ref="K10:L10"/>
    <mergeCell ref="B11:M11"/>
    <mergeCell ref="O11:AE11"/>
    <mergeCell ref="B12:E12"/>
    <mergeCell ref="F12:G12"/>
    <mergeCell ref="H12:K12"/>
    <mergeCell ref="L12:M12"/>
    <mergeCell ref="O12:P12"/>
    <mergeCell ref="Q12:R12"/>
    <mergeCell ref="A6:F6"/>
    <mergeCell ref="H6:Q6"/>
    <mergeCell ref="A7:F7"/>
    <mergeCell ref="H7:Q7"/>
    <mergeCell ref="A8:F8"/>
    <mergeCell ref="H8:K8"/>
    <mergeCell ref="A1:CL1"/>
    <mergeCell ref="A4:F4"/>
    <mergeCell ref="H4:R4"/>
    <mergeCell ref="A5:F5"/>
    <mergeCell ref="H5:Q5"/>
    <mergeCell ref="S5:U5"/>
    <mergeCell ref="V5:X5"/>
    <mergeCell ref="Y5:Z5"/>
  </mergeCells>
  <printOptions/>
  <pageMargins left="0.7" right="0.7" top="0.75" bottom="0.75" header="0.3" footer="0.3"/>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2021-09-16T00:42:30Z</dcterms:created>
  <dcterms:modified xsi:type="dcterms:W3CDTF">2023-08-16T02:24:07Z</dcterms:modified>
  <cp:category/>
  <cp:version/>
  <cp:contentType/>
  <cp:contentStatus/>
</cp:coreProperties>
</file>